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autoCompressPictures="0" defaultThemeVersion="124226"/>
  <bookViews>
    <workbookView xWindow="0" yWindow="0" windowWidth="28800" windowHeight="12435" tabRatio="638" firstSheet="4" activeTab="4"/>
  </bookViews>
  <sheets>
    <sheet name="NOMINA" sheetId="13" state="hidden" r:id="rId1"/>
    <sheet name="Nomina sin complemento" sheetId="21" state="hidden" r:id="rId2"/>
    <sheet name="Nomina Rudy plazas vacantes" sheetId="20" state="hidden" r:id="rId3"/>
    <sheet name="sin complemento " sheetId="18" state="hidden" r:id="rId4"/>
    <sheet name="SEPTIEMBRE 2019" sheetId="37" r:id="rId5"/>
  </sheets>
  <definedNames>
    <definedName name="_xlnm.Print_Titles" localSheetId="0">NOMINA!$2:$3</definedName>
    <definedName name="_xlnm.Print_Titles" localSheetId="2">'Nomina Rudy plazas vacantes'!$2:$3</definedName>
    <definedName name="_xlnm.Print_Titles" localSheetId="1">'Nomina sin complemento'!$2:$3</definedName>
    <definedName name="_xlnm.Print_Titles" localSheetId="4">'SEPTIEMBRE 2019'!$9:$9</definedName>
    <definedName name="_xlnm.Print_Titles" localSheetId="3">'sin complemento '!$2:$3</definedName>
  </definedNames>
  <calcPr calcId="145621"/>
</workbook>
</file>

<file path=xl/calcChain.xml><?xml version="1.0" encoding="utf-8"?>
<calcChain xmlns="http://schemas.openxmlformats.org/spreadsheetml/2006/main">
  <c r="P100" i="37" l="1"/>
  <c r="P38" i="37"/>
  <c r="L32" i="37"/>
  <c r="I32" i="37"/>
  <c r="G32" i="37"/>
  <c r="F32" i="37"/>
  <c r="P118" i="37" l="1"/>
  <c r="O52" i="37" l="1"/>
  <c r="N109" i="37" l="1"/>
  <c r="N139" i="37" l="1"/>
  <c r="N67" i="37"/>
  <c r="O18" i="37"/>
  <c r="G70" i="37" l="1"/>
  <c r="H70" i="37"/>
  <c r="I70" i="37"/>
  <c r="J70" i="37"/>
  <c r="K70" i="37"/>
  <c r="L70" i="37"/>
  <c r="M70" i="37"/>
  <c r="N70" i="37"/>
  <c r="O70" i="37"/>
  <c r="F70" i="37"/>
  <c r="G73" i="37"/>
  <c r="H73" i="37"/>
  <c r="I73" i="37"/>
  <c r="J73" i="37"/>
  <c r="K73" i="37"/>
  <c r="L73" i="37"/>
  <c r="M73" i="37"/>
  <c r="N73" i="37"/>
  <c r="O73" i="37"/>
  <c r="F73" i="37"/>
  <c r="P69" i="37" l="1"/>
  <c r="P70" i="37" s="1"/>
  <c r="O43" i="37"/>
  <c r="P81" i="37" l="1"/>
  <c r="P79" i="37"/>
  <c r="P39" i="37"/>
  <c r="P35" i="37"/>
  <c r="P34" i="37"/>
  <c r="P33" i="37"/>
  <c r="P28" i="37"/>
  <c r="P26" i="37"/>
  <c r="P23" i="37"/>
  <c r="P13" i="37"/>
  <c r="P11" i="37"/>
  <c r="P10" i="37"/>
  <c r="P51" i="37" l="1"/>
  <c r="N52" i="37"/>
  <c r="L52" i="37"/>
  <c r="K52" i="37"/>
  <c r="J52" i="37"/>
  <c r="I52" i="37"/>
  <c r="H52" i="37"/>
  <c r="G52" i="37"/>
  <c r="F52" i="37"/>
  <c r="P90" i="37" l="1"/>
  <c r="P89" i="37"/>
  <c r="P76" i="37"/>
  <c r="O14" i="37" l="1"/>
  <c r="G14" i="37"/>
  <c r="H14" i="37"/>
  <c r="I14" i="37"/>
  <c r="J14" i="37"/>
  <c r="K14" i="37"/>
  <c r="L14" i="37"/>
  <c r="N14" i="37"/>
  <c r="F14" i="37"/>
  <c r="P12" i="37"/>
  <c r="P14" i="37" s="1"/>
  <c r="P72" i="37"/>
  <c r="P73" i="37" s="1"/>
  <c r="G36" i="37" l="1"/>
  <c r="H36" i="37"/>
  <c r="I36" i="37"/>
  <c r="J36" i="37"/>
  <c r="K36" i="37"/>
  <c r="L36" i="37"/>
  <c r="N36" i="37"/>
  <c r="O36" i="37"/>
  <c r="F36" i="37"/>
  <c r="P30" i="37" l="1"/>
  <c r="P75" i="37" l="1"/>
  <c r="P138" i="37" l="1"/>
  <c r="P133" i="37"/>
  <c r="P132" i="37"/>
  <c r="P131" i="37"/>
  <c r="P128" i="37"/>
  <c r="P126" i="37"/>
  <c r="P125" i="37"/>
  <c r="P124" i="37"/>
  <c r="P123" i="37"/>
  <c r="P120" i="37"/>
  <c r="P119" i="37"/>
  <c r="P115" i="37"/>
  <c r="P114" i="37"/>
  <c r="P113" i="37"/>
  <c r="P112" i="37"/>
  <c r="P111" i="37"/>
  <c r="P108" i="37"/>
  <c r="P107" i="37"/>
  <c r="P106" i="37"/>
  <c r="P105" i="37"/>
  <c r="P102" i="37"/>
  <c r="P101" i="37"/>
  <c r="P103" i="37" s="1"/>
  <c r="P97" i="37"/>
  <c r="P96" i="37"/>
  <c r="P95" i="37"/>
  <c r="P92" i="37"/>
  <c r="P91" i="37"/>
  <c r="P86" i="37"/>
  <c r="P85" i="37"/>
  <c r="P84" i="37"/>
  <c r="P80" i="37"/>
  <c r="P66" i="37"/>
  <c r="P65" i="37"/>
  <c r="P62" i="37"/>
  <c r="P61" i="37"/>
  <c r="P58" i="37"/>
  <c r="P57" i="37"/>
  <c r="P54" i="37"/>
  <c r="P55" i="37" s="1"/>
  <c r="P50" i="37"/>
  <c r="P49" i="37"/>
  <c r="P46" i="37"/>
  <c r="P45" i="37"/>
  <c r="P42" i="37"/>
  <c r="P43" i="37" s="1"/>
  <c r="P41" i="37"/>
  <c r="P40" i="37"/>
  <c r="P32" i="37"/>
  <c r="P31" i="37"/>
  <c r="P29" i="37"/>
  <c r="P27" i="37"/>
  <c r="P25" i="37"/>
  <c r="P24" i="37"/>
  <c r="P22" i="37"/>
  <c r="P21" i="37"/>
  <c r="P20" i="37"/>
  <c r="P17" i="37"/>
  <c r="P16" i="37"/>
  <c r="O139" i="37"/>
  <c r="M139" i="37"/>
  <c r="L139" i="37"/>
  <c r="K139" i="37"/>
  <c r="J139" i="37"/>
  <c r="I139" i="37"/>
  <c r="H139" i="37"/>
  <c r="G139" i="37"/>
  <c r="F139" i="37"/>
  <c r="O134" i="37"/>
  <c r="N134" i="37"/>
  <c r="M134" i="37"/>
  <c r="L134" i="37"/>
  <c r="K134" i="37"/>
  <c r="J134" i="37"/>
  <c r="I134" i="37"/>
  <c r="H134" i="37"/>
  <c r="G134" i="37"/>
  <c r="F134" i="37"/>
  <c r="O129" i="37"/>
  <c r="N129" i="37"/>
  <c r="M129" i="37"/>
  <c r="K129" i="37"/>
  <c r="J129" i="37"/>
  <c r="I129" i="37"/>
  <c r="H129" i="37"/>
  <c r="O121" i="37"/>
  <c r="N121" i="37"/>
  <c r="M121" i="37"/>
  <c r="L121" i="37"/>
  <c r="K121" i="37"/>
  <c r="J121" i="37"/>
  <c r="I121" i="37"/>
  <c r="H121" i="37"/>
  <c r="G121" i="37"/>
  <c r="F121" i="37"/>
  <c r="O116" i="37"/>
  <c r="N116" i="37"/>
  <c r="M116" i="37"/>
  <c r="L116" i="37"/>
  <c r="K116" i="37"/>
  <c r="J116" i="37"/>
  <c r="I116" i="37"/>
  <c r="H116" i="37"/>
  <c r="G116" i="37"/>
  <c r="F116" i="37"/>
  <c r="O109" i="37"/>
  <c r="M109" i="37"/>
  <c r="L109" i="37"/>
  <c r="K109" i="37"/>
  <c r="J109" i="37"/>
  <c r="I109" i="37"/>
  <c r="H109" i="37"/>
  <c r="G109" i="37"/>
  <c r="F109" i="37"/>
  <c r="O103" i="37"/>
  <c r="N103" i="37"/>
  <c r="M103" i="37"/>
  <c r="L103" i="37"/>
  <c r="K103" i="37"/>
  <c r="J103" i="37"/>
  <c r="I103" i="37"/>
  <c r="H103" i="37"/>
  <c r="G103" i="37"/>
  <c r="F103" i="37"/>
  <c r="O98" i="37"/>
  <c r="N98" i="37"/>
  <c r="M98" i="37"/>
  <c r="L98" i="37"/>
  <c r="K98" i="37"/>
  <c r="J98" i="37"/>
  <c r="I98" i="37"/>
  <c r="H98" i="37"/>
  <c r="G98" i="37"/>
  <c r="F98" i="37"/>
  <c r="O93" i="37"/>
  <c r="N93" i="37"/>
  <c r="M93" i="37"/>
  <c r="L93" i="37"/>
  <c r="K93" i="37"/>
  <c r="J93" i="37"/>
  <c r="I93" i="37"/>
  <c r="H93" i="37"/>
  <c r="G93" i="37"/>
  <c r="F93" i="37"/>
  <c r="O87" i="37"/>
  <c r="N87" i="37"/>
  <c r="M87" i="37"/>
  <c r="L87" i="37"/>
  <c r="K87" i="37"/>
  <c r="J87" i="37"/>
  <c r="I87" i="37"/>
  <c r="H87" i="37"/>
  <c r="G87" i="37"/>
  <c r="F87" i="37"/>
  <c r="O82" i="37"/>
  <c r="N82" i="37"/>
  <c r="M82" i="37"/>
  <c r="L82" i="37"/>
  <c r="K82" i="37"/>
  <c r="J82" i="37"/>
  <c r="I82" i="37"/>
  <c r="H82" i="37"/>
  <c r="G82" i="37"/>
  <c r="F82" i="37"/>
  <c r="P77" i="37"/>
  <c r="O77" i="37"/>
  <c r="N77" i="37"/>
  <c r="M77" i="37"/>
  <c r="L77" i="37"/>
  <c r="K77" i="37"/>
  <c r="J77" i="37"/>
  <c r="I77" i="37"/>
  <c r="H77" i="37"/>
  <c r="G77" i="37"/>
  <c r="F77" i="37"/>
  <c r="O67" i="37"/>
  <c r="M67" i="37"/>
  <c r="L67" i="37"/>
  <c r="K67" i="37"/>
  <c r="J67" i="37"/>
  <c r="I67" i="37"/>
  <c r="H67" i="37"/>
  <c r="G67" i="37"/>
  <c r="F67" i="37"/>
  <c r="O63" i="37"/>
  <c r="N63" i="37"/>
  <c r="M63" i="37"/>
  <c r="L63" i="37"/>
  <c r="K63" i="37"/>
  <c r="J63" i="37"/>
  <c r="I63" i="37"/>
  <c r="H63" i="37"/>
  <c r="G63" i="37"/>
  <c r="F63" i="37"/>
  <c r="O59" i="37"/>
  <c r="N59" i="37"/>
  <c r="M59" i="37"/>
  <c r="L59" i="37"/>
  <c r="K59" i="37"/>
  <c r="J59" i="37"/>
  <c r="I59" i="37"/>
  <c r="H59" i="37"/>
  <c r="G59" i="37"/>
  <c r="F59" i="37"/>
  <c r="O55" i="37"/>
  <c r="N55" i="37"/>
  <c r="M55" i="37"/>
  <c r="L55" i="37"/>
  <c r="K55" i="37"/>
  <c r="J55" i="37"/>
  <c r="I55" i="37"/>
  <c r="H55" i="37"/>
  <c r="G55" i="37"/>
  <c r="F55" i="37"/>
  <c r="M52" i="37"/>
  <c r="N47" i="37"/>
  <c r="O47" i="37"/>
  <c r="M47" i="37"/>
  <c r="L47" i="37"/>
  <c r="K47" i="37"/>
  <c r="J47" i="37"/>
  <c r="I47" i="37"/>
  <c r="H47" i="37"/>
  <c r="G47" i="37"/>
  <c r="F47" i="37"/>
  <c r="N43" i="37"/>
  <c r="L43" i="37"/>
  <c r="K43" i="37"/>
  <c r="J43" i="37"/>
  <c r="I43" i="37"/>
  <c r="H43" i="37"/>
  <c r="G43" i="37"/>
  <c r="F43" i="37"/>
  <c r="N18" i="37"/>
  <c r="L18" i="37"/>
  <c r="K18" i="37"/>
  <c r="J18" i="37"/>
  <c r="I18" i="37"/>
  <c r="H18" i="37"/>
  <c r="G18" i="37"/>
  <c r="F18" i="37"/>
  <c r="P52" i="37" l="1"/>
  <c r="P47" i="37"/>
  <c r="P18" i="37"/>
  <c r="P63" i="37"/>
  <c r="P82" i="37"/>
  <c r="P134" i="37"/>
  <c r="P109" i="37"/>
  <c r="P121" i="37"/>
  <c r="P98" i="37"/>
  <c r="P87" i="37"/>
  <c r="P36" i="37"/>
  <c r="P116" i="37"/>
  <c r="P93" i="37"/>
  <c r="P67" i="37"/>
  <c r="P59" i="37"/>
  <c r="P137" i="37" l="1"/>
  <c r="P136" i="37"/>
  <c r="P139" i="37" s="1"/>
  <c r="F127" i="37" l="1"/>
  <c r="G127" i="37"/>
  <c r="G129" i="37" s="1"/>
  <c r="L127" i="37"/>
  <c r="L129" i="37" s="1"/>
  <c r="P127" i="37" l="1"/>
  <c r="P129" i="37" s="1"/>
  <c r="F129" i="37"/>
  <c r="U93" i="21"/>
  <c r="A108" i="21"/>
  <c r="G103" i="21"/>
  <c r="G101" i="21"/>
  <c r="G100" i="21"/>
  <c r="G97" i="21"/>
  <c r="G96" i="21"/>
  <c r="G95" i="21"/>
  <c r="R91" i="21"/>
  <c r="R92" i="21" s="1"/>
  <c r="N91" i="21"/>
  <c r="N92" i="21" s="1"/>
  <c r="M91" i="21"/>
  <c r="M92" i="21" s="1"/>
  <c r="L91" i="21"/>
  <c r="L92" i="21" s="1"/>
  <c r="K91" i="21"/>
  <c r="K92" i="21" s="1"/>
  <c r="J91" i="21"/>
  <c r="J92" i="21" s="1"/>
  <c r="I91" i="21"/>
  <c r="I92" i="21" s="1"/>
  <c r="H91" i="21"/>
  <c r="H92" i="21" s="1"/>
  <c r="O90" i="21"/>
  <c r="Q90" i="21" s="1"/>
  <c r="O89" i="21"/>
  <c r="P89" i="21" s="1"/>
  <c r="O88" i="21"/>
  <c r="Q88" i="21" s="1"/>
  <c r="O87" i="21"/>
  <c r="P87" i="21" s="1"/>
  <c r="O86" i="21"/>
  <c r="Q86" i="21" s="1"/>
  <c r="O85" i="21"/>
  <c r="P85" i="21" s="1"/>
  <c r="O84" i="21"/>
  <c r="Q84" i="21" s="1"/>
  <c r="O83" i="21"/>
  <c r="P83" i="21" s="1"/>
  <c r="O82" i="21"/>
  <c r="Q82" i="21" s="1"/>
  <c r="O81" i="21"/>
  <c r="P81" i="21" s="1"/>
  <c r="O80" i="21"/>
  <c r="Q80" i="21" s="1"/>
  <c r="O79" i="21"/>
  <c r="P79" i="21" s="1"/>
  <c r="O78" i="21"/>
  <c r="Q78" i="21" s="1"/>
  <c r="O77" i="21"/>
  <c r="P77" i="21" s="1"/>
  <c r="O76" i="21"/>
  <c r="Q76" i="21" s="1"/>
  <c r="O75" i="21"/>
  <c r="P75" i="21" s="1"/>
  <c r="O74" i="21"/>
  <c r="Q74" i="21" s="1"/>
  <c r="O73" i="21"/>
  <c r="P73" i="21" s="1"/>
  <c r="O72" i="21"/>
  <c r="Q72" i="21" s="1"/>
  <c r="O71" i="21"/>
  <c r="P71" i="21" s="1"/>
  <c r="O70" i="21"/>
  <c r="Q70" i="21" s="1"/>
  <c r="O69" i="21"/>
  <c r="P69" i="21" s="1"/>
  <c r="O68" i="21"/>
  <c r="Q68" i="21" s="1"/>
  <c r="O67" i="21"/>
  <c r="P67" i="21" s="1"/>
  <c r="O66" i="21"/>
  <c r="Q66" i="21" s="1"/>
  <c r="O65" i="21"/>
  <c r="P65" i="21" s="1"/>
  <c r="O64" i="21"/>
  <c r="Q64" i="21" s="1"/>
  <c r="O63" i="21"/>
  <c r="P63" i="21" s="1"/>
  <c r="O62" i="21"/>
  <c r="Q62" i="21" s="1"/>
  <c r="O61" i="21"/>
  <c r="P61" i="21" s="1"/>
  <c r="O60" i="21"/>
  <c r="Q60" i="21" s="1"/>
  <c r="O59" i="21"/>
  <c r="P59" i="21" s="1"/>
  <c r="O58" i="21"/>
  <c r="Q58" i="21" s="1"/>
  <c r="O57" i="21"/>
  <c r="O56" i="21"/>
  <c r="Q56" i="21" s="1"/>
  <c r="O55" i="21"/>
  <c r="P55" i="21" s="1"/>
  <c r="O54" i="21"/>
  <c r="Q54" i="21" s="1"/>
  <c r="O53" i="21"/>
  <c r="P53" i="21" s="1"/>
  <c r="O52" i="21"/>
  <c r="Q52" i="21" s="1"/>
  <c r="O51" i="21"/>
  <c r="P51" i="21" s="1"/>
  <c r="O50" i="21"/>
  <c r="O49" i="21"/>
  <c r="P49" i="21" s="1"/>
  <c r="O48" i="21"/>
  <c r="Q48" i="21" s="1"/>
  <c r="O47" i="21"/>
  <c r="P47" i="21" s="1"/>
  <c r="O46" i="21"/>
  <c r="Q46" i="21" s="1"/>
  <c r="O45" i="21"/>
  <c r="P45" i="21" s="1"/>
  <c r="O44" i="21"/>
  <c r="Q44" i="21" s="1"/>
  <c r="O43" i="21"/>
  <c r="P43" i="21" s="1"/>
  <c r="O42" i="21"/>
  <c r="Q42" i="21" s="1"/>
  <c r="O41" i="21"/>
  <c r="P41" i="21" s="1"/>
  <c r="O40" i="21"/>
  <c r="Q40" i="21" s="1"/>
  <c r="O39" i="21"/>
  <c r="P39" i="21" s="1"/>
  <c r="O38" i="21"/>
  <c r="Q38" i="21" s="1"/>
  <c r="O37" i="21"/>
  <c r="P37" i="21" s="1"/>
  <c r="O36" i="21"/>
  <c r="Q36" i="21" s="1"/>
  <c r="O35" i="21"/>
  <c r="P35" i="21" s="1"/>
  <c r="O34" i="21"/>
  <c r="Q34" i="21" s="1"/>
  <c r="O33" i="21"/>
  <c r="P33" i="21" s="1"/>
  <c r="O32" i="21"/>
  <c r="Q32" i="21" s="1"/>
  <c r="O31" i="21"/>
  <c r="P31" i="21" s="1"/>
  <c r="O30" i="21"/>
  <c r="Q30" i="21" s="1"/>
  <c r="O29" i="21"/>
  <c r="C107" i="21" s="1"/>
  <c r="D107" i="21" s="1"/>
  <c r="O28" i="21"/>
  <c r="Q28" i="21" s="1"/>
  <c r="O27" i="21"/>
  <c r="P27" i="21" s="1"/>
  <c r="E106" i="21" s="1"/>
  <c r="F106" i="21" s="1"/>
  <c r="O26" i="21"/>
  <c r="C105" i="21" s="1"/>
  <c r="D105" i="21" s="1"/>
  <c r="O25" i="21"/>
  <c r="P25" i="21" s="1"/>
  <c r="E104" i="21" s="1"/>
  <c r="F104" i="21" s="1"/>
  <c r="O24" i="21"/>
  <c r="Q24" i="21" s="1"/>
  <c r="O23" i="21"/>
  <c r="P23" i="21" s="1"/>
  <c r="O22" i="21"/>
  <c r="Q22" i="21" s="1"/>
  <c r="O21" i="21"/>
  <c r="P21" i="21" s="1"/>
  <c r="O20" i="21"/>
  <c r="O19" i="21"/>
  <c r="C98" i="21" s="1"/>
  <c r="D98" i="21" s="1"/>
  <c r="O18" i="21"/>
  <c r="O17" i="21"/>
  <c r="O16" i="21"/>
  <c r="Q16" i="21" s="1"/>
  <c r="O15" i="21"/>
  <c r="P15" i="21" s="1"/>
  <c r="O14" i="21"/>
  <c r="Q14" i="21" s="1"/>
  <c r="O13" i="21"/>
  <c r="P13" i="21" s="1"/>
  <c r="O12" i="21"/>
  <c r="Q12" i="21" s="1"/>
  <c r="O11" i="21"/>
  <c r="P11" i="21" s="1"/>
  <c r="O10" i="21"/>
  <c r="Q10" i="21" s="1"/>
  <c r="O9" i="21"/>
  <c r="P9" i="21" s="1"/>
  <c r="O8" i="21"/>
  <c r="Q8" i="21" s="1"/>
  <c r="O7" i="21"/>
  <c r="P7" i="21" s="1"/>
  <c r="O6" i="21"/>
  <c r="Q6" i="21" s="1"/>
  <c r="O5" i="21"/>
  <c r="P5" i="21" s="1"/>
  <c r="O4" i="21"/>
  <c r="W58" i="20"/>
  <c r="K48" i="20"/>
  <c r="L48" i="20"/>
  <c r="M48" i="20"/>
  <c r="O48" i="20"/>
  <c r="Q48" i="20"/>
  <c r="S48" i="20"/>
  <c r="X48" i="20"/>
  <c r="I48" i="20"/>
  <c r="K44" i="20"/>
  <c r="L44" i="20"/>
  <c r="M44" i="20"/>
  <c r="O44" i="20"/>
  <c r="Q44" i="20"/>
  <c r="S44" i="20"/>
  <c r="X44" i="20"/>
  <c r="I44" i="20"/>
  <c r="X42" i="20"/>
  <c r="K42" i="20"/>
  <c r="L42" i="20"/>
  <c r="M42" i="20"/>
  <c r="O42" i="20"/>
  <c r="Q42" i="20"/>
  <c r="S42" i="20"/>
  <c r="I42" i="20"/>
  <c r="K39" i="20"/>
  <c r="L39" i="20"/>
  <c r="M39" i="20"/>
  <c r="O39" i="20"/>
  <c r="Q39" i="20"/>
  <c r="S39" i="20"/>
  <c r="X39" i="20"/>
  <c r="I39" i="20"/>
  <c r="K36" i="20"/>
  <c r="L36" i="20"/>
  <c r="M36" i="20"/>
  <c r="O36" i="20"/>
  <c r="Q36" i="20"/>
  <c r="S36" i="20"/>
  <c r="X36" i="20"/>
  <c r="I36" i="20"/>
  <c r="K32" i="20"/>
  <c r="L32" i="20"/>
  <c r="M32" i="20"/>
  <c r="O32" i="20"/>
  <c r="Q32" i="20"/>
  <c r="S32" i="20"/>
  <c r="X32" i="20"/>
  <c r="I32" i="20"/>
  <c r="K30" i="20"/>
  <c r="L30" i="20"/>
  <c r="M30" i="20"/>
  <c r="O30" i="20"/>
  <c r="Q30" i="20"/>
  <c r="S30" i="20"/>
  <c r="X30" i="20"/>
  <c r="I30" i="20"/>
  <c r="K28" i="20"/>
  <c r="L28" i="20"/>
  <c r="M28" i="20"/>
  <c r="O28" i="20"/>
  <c r="Q28" i="20"/>
  <c r="S28" i="20"/>
  <c r="X28" i="20"/>
  <c r="I28" i="20"/>
  <c r="K25" i="20"/>
  <c r="L25" i="20"/>
  <c r="M25" i="20"/>
  <c r="O25" i="20"/>
  <c r="Q25" i="20"/>
  <c r="S25" i="20"/>
  <c r="X25" i="20"/>
  <c r="I25" i="20"/>
  <c r="I23" i="20"/>
  <c r="I19" i="20"/>
  <c r="K23" i="20"/>
  <c r="L23" i="20"/>
  <c r="M23" i="20"/>
  <c r="O23" i="20"/>
  <c r="Q23" i="20"/>
  <c r="S23" i="20"/>
  <c r="X23" i="20"/>
  <c r="N17" i="20"/>
  <c r="N13" i="20"/>
  <c r="N16" i="20"/>
  <c r="K19" i="20"/>
  <c r="L19" i="20"/>
  <c r="M19" i="20"/>
  <c r="O19" i="20"/>
  <c r="Q19" i="20"/>
  <c r="S19" i="20"/>
  <c r="X19" i="20"/>
  <c r="X15" i="20"/>
  <c r="U4" i="20"/>
  <c r="V4" i="20" s="1"/>
  <c r="K15" i="20"/>
  <c r="L15" i="20"/>
  <c r="M15" i="20"/>
  <c r="O15" i="20"/>
  <c r="Q15" i="20"/>
  <c r="S15" i="20"/>
  <c r="I15" i="20"/>
  <c r="T47" i="20"/>
  <c r="T41" i="20"/>
  <c r="T35" i="20"/>
  <c r="T22" i="20"/>
  <c r="T18" i="20"/>
  <c r="T14" i="20"/>
  <c r="U46" i="20"/>
  <c r="W46" i="20" s="1"/>
  <c r="T46" i="20"/>
  <c r="R46" i="20"/>
  <c r="P46" i="20"/>
  <c r="N46" i="20"/>
  <c r="J46" i="20"/>
  <c r="U45" i="20"/>
  <c r="W45" i="20" s="1"/>
  <c r="T45" i="20"/>
  <c r="R45" i="20"/>
  <c r="P45" i="20"/>
  <c r="N45" i="20"/>
  <c r="J45" i="20"/>
  <c r="U43" i="20"/>
  <c r="W43" i="20" s="1"/>
  <c r="W44" i="20" s="1"/>
  <c r="T43" i="20"/>
  <c r="T44" i="20" s="1"/>
  <c r="R43" i="20"/>
  <c r="R44" i="20" s="1"/>
  <c r="P43" i="20"/>
  <c r="P44" i="20" s="1"/>
  <c r="N43" i="20"/>
  <c r="N44" i="20" s="1"/>
  <c r="J43" i="20"/>
  <c r="J44" i="20" s="1"/>
  <c r="U40" i="20"/>
  <c r="W40" i="20" s="1"/>
  <c r="W42" i="20" s="1"/>
  <c r="T40" i="20"/>
  <c r="T42" i="20" s="1"/>
  <c r="R40" i="20"/>
  <c r="R42" i="20" s="1"/>
  <c r="P40" i="20"/>
  <c r="P42" i="20" s="1"/>
  <c r="N40" i="20"/>
  <c r="N42" i="20" s="1"/>
  <c r="J40" i="20"/>
  <c r="J42" i="20" s="1"/>
  <c r="U38" i="20"/>
  <c r="W38" i="20" s="1"/>
  <c r="T38" i="20"/>
  <c r="R38" i="20"/>
  <c r="P38" i="20"/>
  <c r="N38" i="20"/>
  <c r="J38" i="20"/>
  <c r="U37" i="20"/>
  <c r="W37" i="20" s="1"/>
  <c r="T37" i="20"/>
  <c r="R37" i="20"/>
  <c r="P37" i="20"/>
  <c r="N37" i="20"/>
  <c r="J37" i="20"/>
  <c r="U34" i="20"/>
  <c r="W34" i="20" s="1"/>
  <c r="T34" i="20"/>
  <c r="R34" i="20"/>
  <c r="P34" i="20"/>
  <c r="N34" i="20"/>
  <c r="J34" i="20"/>
  <c r="U33" i="20"/>
  <c r="W33" i="20" s="1"/>
  <c r="T33" i="20"/>
  <c r="R33" i="20"/>
  <c r="P33" i="20"/>
  <c r="N33" i="20"/>
  <c r="J33" i="20"/>
  <c r="U31" i="20"/>
  <c r="V31" i="20" s="1"/>
  <c r="V32" i="20" s="1"/>
  <c r="T31" i="20"/>
  <c r="T32" i="20" s="1"/>
  <c r="R31" i="20"/>
  <c r="R32" i="20" s="1"/>
  <c r="P31" i="20"/>
  <c r="P32" i="20" s="1"/>
  <c r="N31" i="20"/>
  <c r="N32" i="20" s="1"/>
  <c r="J31" i="20"/>
  <c r="J32" i="20" s="1"/>
  <c r="U29" i="20"/>
  <c r="V29" i="20" s="1"/>
  <c r="V30" i="20" s="1"/>
  <c r="T29" i="20"/>
  <c r="T30" i="20" s="1"/>
  <c r="R29" i="20"/>
  <c r="R30" i="20" s="1"/>
  <c r="P29" i="20"/>
  <c r="P30" i="20" s="1"/>
  <c r="N29" i="20"/>
  <c r="N30" i="20" s="1"/>
  <c r="J29" i="20"/>
  <c r="J30" i="20" s="1"/>
  <c r="U26" i="20"/>
  <c r="V26" i="20" s="1"/>
  <c r="V28" i="20" s="1"/>
  <c r="T26" i="20"/>
  <c r="T28" i="20" s="1"/>
  <c r="R26" i="20"/>
  <c r="R28" i="20" s="1"/>
  <c r="P26" i="20"/>
  <c r="P28" i="20" s="1"/>
  <c r="N26" i="20"/>
  <c r="N28" i="20" s="1"/>
  <c r="J26" i="20"/>
  <c r="J28" i="20" s="1"/>
  <c r="U24" i="20"/>
  <c r="V24" i="20" s="1"/>
  <c r="V25" i="20" s="1"/>
  <c r="T24" i="20"/>
  <c r="T25" i="20" s="1"/>
  <c r="R24" i="20"/>
  <c r="R25" i="20" s="1"/>
  <c r="P24" i="20"/>
  <c r="P25" i="20" s="1"/>
  <c r="N24" i="20"/>
  <c r="N25" i="20" s="1"/>
  <c r="J24" i="20"/>
  <c r="J25" i="20" s="1"/>
  <c r="U21" i="20"/>
  <c r="V21" i="20" s="1"/>
  <c r="T21" i="20"/>
  <c r="R21" i="20"/>
  <c r="P21" i="20"/>
  <c r="N21" i="20"/>
  <c r="J21" i="20"/>
  <c r="U20" i="20"/>
  <c r="V20" i="20" s="1"/>
  <c r="T20" i="20"/>
  <c r="R20" i="20"/>
  <c r="P20" i="20"/>
  <c r="N20" i="20"/>
  <c r="J20" i="20"/>
  <c r="U13" i="20"/>
  <c r="V13" i="20" s="1"/>
  <c r="T13" i="20"/>
  <c r="R13" i="20"/>
  <c r="P13" i="20"/>
  <c r="J13" i="20"/>
  <c r="U12" i="20"/>
  <c r="V12" i="20" s="1"/>
  <c r="T12" i="20"/>
  <c r="R12" i="20"/>
  <c r="P12" i="20"/>
  <c r="N12" i="20"/>
  <c r="J12" i="20"/>
  <c r="U11" i="20"/>
  <c r="V11" i="20" s="1"/>
  <c r="T11" i="20"/>
  <c r="R11" i="20"/>
  <c r="P11" i="20"/>
  <c r="N11" i="20"/>
  <c r="J11" i="20"/>
  <c r="U10" i="20"/>
  <c r="V10" i="20" s="1"/>
  <c r="T10" i="20"/>
  <c r="R10" i="20"/>
  <c r="P10" i="20"/>
  <c r="N10" i="20"/>
  <c r="J10" i="20"/>
  <c r="U9" i="20"/>
  <c r="V9" i="20" s="1"/>
  <c r="T9" i="20"/>
  <c r="R9" i="20"/>
  <c r="P9" i="20"/>
  <c r="N9" i="20"/>
  <c r="J9" i="20"/>
  <c r="U8" i="20"/>
  <c r="V8" i="20" s="1"/>
  <c r="T8" i="20"/>
  <c r="R8" i="20"/>
  <c r="P8" i="20"/>
  <c r="N8" i="20"/>
  <c r="J8" i="20"/>
  <c r="U7" i="20"/>
  <c r="T7" i="20"/>
  <c r="R7" i="20"/>
  <c r="P7" i="20"/>
  <c r="N7" i="20"/>
  <c r="J7" i="20"/>
  <c r="U6" i="20"/>
  <c r="V6" i="20" s="1"/>
  <c r="T6" i="20"/>
  <c r="R6" i="20"/>
  <c r="P6" i="20"/>
  <c r="N6" i="20"/>
  <c r="J6" i="20"/>
  <c r="U17" i="20"/>
  <c r="V17" i="20" s="1"/>
  <c r="T17" i="20"/>
  <c r="R17" i="20"/>
  <c r="P17" i="20"/>
  <c r="J17" i="20"/>
  <c r="U5" i="20"/>
  <c r="V5" i="20" s="1"/>
  <c r="T5" i="20"/>
  <c r="R5" i="20"/>
  <c r="P5" i="20"/>
  <c r="N5" i="20"/>
  <c r="J5" i="20"/>
  <c r="U16" i="20"/>
  <c r="V16" i="20" s="1"/>
  <c r="T16" i="20"/>
  <c r="R16" i="20"/>
  <c r="R19" i="20" s="1"/>
  <c r="P16" i="20"/>
  <c r="J16" i="20"/>
  <c r="T4" i="20"/>
  <c r="R4" i="20"/>
  <c r="P4" i="20"/>
  <c r="N4" i="20"/>
  <c r="J4" i="20"/>
  <c r="A83" i="18"/>
  <c r="G78" i="18"/>
  <c r="G76" i="18"/>
  <c r="G75" i="18"/>
  <c r="G72" i="18"/>
  <c r="G71" i="18"/>
  <c r="G70" i="18"/>
  <c r="R66" i="18"/>
  <c r="R67" i="18" s="1"/>
  <c r="N66" i="18"/>
  <c r="N67" i="18" s="1"/>
  <c r="M66" i="18"/>
  <c r="L66" i="18"/>
  <c r="K66" i="18"/>
  <c r="J66" i="18"/>
  <c r="I66" i="18"/>
  <c r="H66" i="18"/>
  <c r="O65" i="18"/>
  <c r="Q65" i="18" s="1"/>
  <c r="O64" i="18"/>
  <c r="Q64" i="18" s="1"/>
  <c r="O63" i="18"/>
  <c r="Q63" i="18" s="1"/>
  <c r="O62" i="18"/>
  <c r="Q62" i="18" s="1"/>
  <c r="O61" i="18"/>
  <c r="Q61" i="18" s="1"/>
  <c r="O60" i="18"/>
  <c r="Q60" i="18" s="1"/>
  <c r="O59" i="18"/>
  <c r="Q59" i="18" s="1"/>
  <c r="O58" i="18"/>
  <c r="Q58" i="18" s="1"/>
  <c r="O57" i="18"/>
  <c r="Q57" i="18" s="1"/>
  <c r="O56" i="18"/>
  <c r="Q56" i="18" s="1"/>
  <c r="O55" i="18"/>
  <c r="Q55" i="18" s="1"/>
  <c r="O54" i="18"/>
  <c r="Q54" i="18" s="1"/>
  <c r="O53" i="18"/>
  <c r="Q53" i="18" s="1"/>
  <c r="O52" i="18"/>
  <c r="Q52" i="18" s="1"/>
  <c r="O51" i="18"/>
  <c r="Q51" i="18" s="1"/>
  <c r="O50" i="18"/>
  <c r="Q50" i="18" s="1"/>
  <c r="O49" i="18"/>
  <c r="Q49" i="18" s="1"/>
  <c r="O48" i="18"/>
  <c r="Q48" i="18" s="1"/>
  <c r="O47" i="18"/>
  <c r="Q47" i="18" s="1"/>
  <c r="O46" i="18"/>
  <c r="Q46" i="18" s="1"/>
  <c r="O45" i="18"/>
  <c r="Q45" i="18" s="1"/>
  <c r="O44" i="18"/>
  <c r="O43" i="18"/>
  <c r="Q43" i="18" s="1"/>
  <c r="O42" i="18"/>
  <c r="Q42" i="18" s="1"/>
  <c r="O41" i="18"/>
  <c r="Q41" i="18" s="1"/>
  <c r="O40" i="18"/>
  <c r="Q40" i="18" s="1"/>
  <c r="O39" i="18"/>
  <c r="O38" i="18"/>
  <c r="Q38" i="18" s="1"/>
  <c r="O37" i="18"/>
  <c r="Q37" i="18" s="1"/>
  <c r="O36" i="18"/>
  <c r="Q36" i="18" s="1"/>
  <c r="O35" i="18"/>
  <c r="P35" i="18" s="1"/>
  <c r="O34" i="18"/>
  <c r="Q34" i="18" s="1"/>
  <c r="O33" i="18"/>
  <c r="Q33" i="18" s="1"/>
  <c r="O32" i="18"/>
  <c r="Q32" i="18" s="1"/>
  <c r="O31" i="18"/>
  <c r="Q31" i="18" s="1"/>
  <c r="O30" i="18"/>
  <c r="Q30" i="18" s="1"/>
  <c r="O29" i="18"/>
  <c r="P29" i="18" s="1"/>
  <c r="O28" i="18"/>
  <c r="Q28" i="18" s="1"/>
  <c r="O27" i="18"/>
  <c r="Q27" i="18" s="1"/>
  <c r="O25" i="18"/>
  <c r="Q25" i="18" s="1"/>
  <c r="O24" i="18"/>
  <c r="Q24" i="18" s="1"/>
  <c r="O23" i="18"/>
  <c r="C82" i="18" s="1"/>
  <c r="D82" i="18" s="1"/>
  <c r="O22" i="18"/>
  <c r="P22" i="18" s="1"/>
  <c r="O21" i="18"/>
  <c r="Q21" i="18" s="1"/>
  <c r="C80" i="18"/>
  <c r="D80" i="18" s="1"/>
  <c r="O20" i="18"/>
  <c r="Q20" i="18" s="1"/>
  <c r="O19" i="18"/>
  <c r="Q19" i="18" s="1"/>
  <c r="O18" i="18"/>
  <c r="P18" i="18" s="1"/>
  <c r="O17" i="18"/>
  <c r="O16" i="18"/>
  <c r="C73" i="18" s="1"/>
  <c r="D73" i="18" s="1"/>
  <c r="O15" i="18"/>
  <c r="C75" i="18" s="1"/>
  <c r="D75" i="18" s="1"/>
  <c r="O14" i="18"/>
  <c r="O13" i="18"/>
  <c r="P13" i="18" s="1"/>
  <c r="O12" i="18"/>
  <c r="Q12" i="18" s="1"/>
  <c r="O11" i="18"/>
  <c r="P11" i="18" s="1"/>
  <c r="O10" i="18"/>
  <c r="Q10" i="18" s="1"/>
  <c r="O9" i="18"/>
  <c r="P9" i="18" s="1"/>
  <c r="O8" i="18"/>
  <c r="Q8" i="18" s="1"/>
  <c r="O7" i="18"/>
  <c r="P7" i="18" s="1"/>
  <c r="O6" i="18"/>
  <c r="Q6" i="18" s="1"/>
  <c r="O5" i="18"/>
  <c r="Q5" i="18" s="1"/>
  <c r="E74" i="18"/>
  <c r="F74" i="18" s="1"/>
  <c r="C74" i="18"/>
  <c r="D74" i="18" s="1"/>
  <c r="H74" i="18" s="1"/>
  <c r="O4" i="18"/>
  <c r="J23" i="20" l="1"/>
  <c r="J39" i="20"/>
  <c r="X49" i="20"/>
  <c r="T36" i="20"/>
  <c r="P52" i="21"/>
  <c r="J48" i="20"/>
  <c r="R23" i="20"/>
  <c r="R39" i="20"/>
  <c r="R48" i="20"/>
  <c r="S49" i="20"/>
  <c r="L49" i="20"/>
  <c r="T23" i="20"/>
  <c r="J36" i="20"/>
  <c r="T39" i="20"/>
  <c r="T48" i="20"/>
  <c r="Q49" i="20"/>
  <c r="N15" i="20"/>
  <c r="V23" i="20"/>
  <c r="N36" i="20"/>
  <c r="W39" i="20"/>
  <c r="O49" i="20"/>
  <c r="C97" i="21"/>
  <c r="D97" i="21" s="1"/>
  <c r="R15" i="20"/>
  <c r="K49" i="20"/>
  <c r="J19" i="20"/>
  <c r="P36" i="21"/>
  <c r="G108" i="21"/>
  <c r="P36" i="20"/>
  <c r="M49" i="20"/>
  <c r="C100" i="21"/>
  <c r="D100" i="21" s="1"/>
  <c r="R36" i="20"/>
  <c r="C96" i="21"/>
  <c r="D96" i="21" s="1"/>
  <c r="P64" i="21"/>
  <c r="N23" i="20"/>
  <c r="W36" i="20"/>
  <c r="N39" i="20"/>
  <c r="N48" i="20"/>
  <c r="P72" i="21"/>
  <c r="C72" i="18"/>
  <c r="D72" i="18" s="1"/>
  <c r="P23" i="20"/>
  <c r="P39" i="20"/>
  <c r="P48" i="20"/>
  <c r="I49" i="20"/>
  <c r="P44" i="21"/>
  <c r="N19" i="20"/>
  <c r="P82" i="21"/>
  <c r="G83" i="18"/>
  <c r="W48" i="20"/>
  <c r="P22" i="21"/>
  <c r="P30" i="21"/>
  <c r="P40" i="21"/>
  <c r="P48" i="21"/>
  <c r="P56" i="21"/>
  <c r="P68" i="21"/>
  <c r="P78" i="21"/>
  <c r="P88" i="21"/>
  <c r="P16" i="21"/>
  <c r="P26" i="21"/>
  <c r="E105" i="21" s="1"/>
  <c r="F105" i="21" s="1"/>
  <c r="C76" i="18"/>
  <c r="D76" i="18" s="1"/>
  <c r="P14" i="21"/>
  <c r="P18" i="21"/>
  <c r="E100" i="21" s="1"/>
  <c r="F100" i="21" s="1"/>
  <c r="P24" i="21"/>
  <c r="P28" i="21"/>
  <c r="P32" i="21"/>
  <c r="P38" i="21"/>
  <c r="P42" i="21"/>
  <c r="P46" i="21"/>
  <c r="P50" i="21"/>
  <c r="P54" i="21"/>
  <c r="C102" i="21"/>
  <c r="D102" i="21" s="1"/>
  <c r="P60" i="21"/>
  <c r="P66" i="21"/>
  <c r="P70" i="21"/>
  <c r="P76" i="21"/>
  <c r="P80" i="21"/>
  <c r="P84" i="21"/>
  <c r="P90" i="21"/>
  <c r="P86" i="21"/>
  <c r="P74" i="21"/>
  <c r="P62" i="21"/>
  <c r="P58" i="21"/>
  <c r="C101" i="21"/>
  <c r="D101" i="21" s="1"/>
  <c r="P34" i="21"/>
  <c r="C95" i="21"/>
  <c r="D95" i="21" s="1"/>
  <c r="P6" i="21"/>
  <c r="E99" i="21" s="1"/>
  <c r="F99" i="21" s="1"/>
  <c r="N94" i="21"/>
  <c r="P4" i="21"/>
  <c r="Q5" i="21"/>
  <c r="Q7" i="21"/>
  <c r="P8" i="21"/>
  <c r="Q9" i="21"/>
  <c r="P10" i="21"/>
  <c r="Q11" i="21"/>
  <c r="P12" i="21"/>
  <c r="Q13" i="21"/>
  <c r="Q15" i="21"/>
  <c r="Q17" i="21"/>
  <c r="Q19" i="21"/>
  <c r="P20" i="21"/>
  <c r="Q21" i="21"/>
  <c r="Q23" i="21"/>
  <c r="Q25" i="21"/>
  <c r="Q27" i="21"/>
  <c r="Q29" i="21"/>
  <c r="Q31" i="21"/>
  <c r="Q33" i="21"/>
  <c r="Q35" i="21"/>
  <c r="Q37" i="21"/>
  <c r="Q39" i="21"/>
  <c r="Q41" i="21"/>
  <c r="Q43" i="21"/>
  <c r="Q45" i="21"/>
  <c r="Q47" i="21"/>
  <c r="Q49" i="21"/>
  <c r="Q51" i="21"/>
  <c r="Q53" i="21"/>
  <c r="Q55" i="21"/>
  <c r="Q57" i="21"/>
  <c r="Q59" i="21"/>
  <c r="Q61" i="21"/>
  <c r="Q63" i="21"/>
  <c r="Q65" i="21"/>
  <c r="Q67" i="21"/>
  <c r="Q69" i="21"/>
  <c r="Q71" i="21"/>
  <c r="Q73" i="21"/>
  <c r="Q75" i="21"/>
  <c r="Q77" i="21"/>
  <c r="Q79" i="21"/>
  <c r="Q81" i="21"/>
  <c r="Q83" i="21"/>
  <c r="Q85" i="21"/>
  <c r="Q87" i="21"/>
  <c r="Q89" i="21"/>
  <c r="C99" i="21"/>
  <c r="D99" i="21" s="1"/>
  <c r="C103" i="21"/>
  <c r="D103" i="21" s="1"/>
  <c r="C104" i="21"/>
  <c r="D104" i="21" s="1"/>
  <c r="H104" i="21" s="1"/>
  <c r="C106" i="21"/>
  <c r="D106" i="21" s="1"/>
  <c r="H106" i="21" s="1"/>
  <c r="Q4" i="21"/>
  <c r="P17" i="21"/>
  <c r="Q18" i="21"/>
  <c r="P19" i="21"/>
  <c r="E98" i="21" s="1"/>
  <c r="F98" i="21" s="1"/>
  <c r="Q20" i="21"/>
  <c r="Q26" i="21"/>
  <c r="P29" i="21"/>
  <c r="E107" i="21" s="1"/>
  <c r="F107" i="21" s="1"/>
  <c r="Q50" i="21"/>
  <c r="P57" i="21"/>
  <c r="E102" i="21" s="1"/>
  <c r="F102" i="21" s="1"/>
  <c r="O91" i="21"/>
  <c r="O92" i="21" s="1"/>
  <c r="J15" i="20"/>
  <c r="P15" i="20"/>
  <c r="T15" i="20"/>
  <c r="P19" i="20"/>
  <c r="T19" i="20"/>
  <c r="U15" i="20"/>
  <c r="U19" i="20"/>
  <c r="V19" i="20"/>
  <c r="U23" i="20"/>
  <c r="U25" i="20"/>
  <c r="U42" i="20"/>
  <c r="U28" i="20"/>
  <c r="U30" i="20"/>
  <c r="U32" i="20"/>
  <c r="U36" i="20"/>
  <c r="U39" i="20"/>
  <c r="U44" i="20"/>
  <c r="U48" i="20"/>
  <c r="V43" i="20"/>
  <c r="V44" i="20" s="1"/>
  <c r="V33" i="20"/>
  <c r="V38" i="20"/>
  <c r="V45" i="20"/>
  <c r="V34" i="20"/>
  <c r="V37" i="20"/>
  <c r="V40" i="20"/>
  <c r="V42" i="20" s="1"/>
  <c r="V46" i="20"/>
  <c r="W4" i="20"/>
  <c r="W16" i="20"/>
  <c r="W5" i="20"/>
  <c r="W17" i="20"/>
  <c r="W6" i="20"/>
  <c r="W7" i="20"/>
  <c r="W8" i="20"/>
  <c r="W9" i="20"/>
  <c r="W10" i="20"/>
  <c r="W11" i="20"/>
  <c r="W12" i="20"/>
  <c r="W13" i="20"/>
  <c r="W20" i="20"/>
  <c r="W21" i="20"/>
  <c r="W24" i="20"/>
  <c r="W25" i="20" s="1"/>
  <c r="W26" i="20"/>
  <c r="W28" i="20" s="1"/>
  <c r="W29" i="20"/>
  <c r="W30" i="20" s="1"/>
  <c r="W31" i="20"/>
  <c r="W32" i="20" s="1"/>
  <c r="V7" i="20"/>
  <c r="C77" i="18"/>
  <c r="D77" i="18" s="1"/>
  <c r="C70" i="18"/>
  <c r="D70" i="18" s="1"/>
  <c r="P46" i="18"/>
  <c r="C71" i="18"/>
  <c r="D71" i="18" s="1"/>
  <c r="P59" i="18"/>
  <c r="P31" i="18"/>
  <c r="P43" i="18"/>
  <c r="P65" i="18"/>
  <c r="P27" i="18"/>
  <c r="P33" i="18"/>
  <c r="P37" i="18"/>
  <c r="P41" i="18"/>
  <c r="P48" i="18"/>
  <c r="P51" i="18"/>
  <c r="P54" i="18"/>
  <c r="P57" i="18"/>
  <c r="P61" i="18"/>
  <c r="P64" i="18"/>
  <c r="Q4" i="18"/>
  <c r="P5" i="18"/>
  <c r="P6" i="18"/>
  <c r="Q7" i="18"/>
  <c r="P8" i="18"/>
  <c r="Q9" i="18"/>
  <c r="P10" i="18"/>
  <c r="Q11" i="18"/>
  <c r="P12" i="18"/>
  <c r="Q13" i="18"/>
  <c r="P14" i="18"/>
  <c r="Q15" i="18"/>
  <c r="P16" i="18"/>
  <c r="E73" i="18" s="1"/>
  <c r="F73" i="18" s="1"/>
  <c r="Q17" i="18"/>
  <c r="Q18" i="18"/>
  <c r="P19" i="18"/>
  <c r="P20" i="18"/>
  <c r="E79" i="18" s="1"/>
  <c r="F79" i="18" s="1"/>
  <c r="P21" i="18"/>
  <c r="E81" i="18" s="1"/>
  <c r="F81" i="18" s="1"/>
  <c r="Q22" i="18"/>
  <c r="P23" i="18"/>
  <c r="E82" i="18" s="1"/>
  <c r="F82" i="18" s="1"/>
  <c r="P24" i="18"/>
  <c r="P25" i="18"/>
  <c r="P28" i="18"/>
  <c r="Q29" i="18"/>
  <c r="P30" i="18"/>
  <c r="P32" i="18"/>
  <c r="P34" i="18"/>
  <c r="Q35" i="18"/>
  <c r="P36" i="18"/>
  <c r="P38" i="18"/>
  <c r="Q39" i="18"/>
  <c r="P40" i="18"/>
  <c r="P42" i="18"/>
  <c r="P44" i="18"/>
  <c r="P45" i="18"/>
  <c r="P47" i="18"/>
  <c r="P49" i="18"/>
  <c r="P50" i="18"/>
  <c r="P52" i="18"/>
  <c r="P53" i="18"/>
  <c r="P55" i="18"/>
  <c r="P56" i="18"/>
  <c r="P58" i="18"/>
  <c r="P60" i="18"/>
  <c r="P62" i="18"/>
  <c r="P63" i="18"/>
  <c r="O66" i="18"/>
  <c r="O67" i="18" s="1"/>
  <c r="C78" i="18"/>
  <c r="D78" i="18" s="1"/>
  <c r="C79" i="18"/>
  <c r="D79" i="18" s="1"/>
  <c r="H79" i="18" s="1"/>
  <c r="C81" i="18"/>
  <c r="D81" i="18" s="1"/>
  <c r="H81" i="18" s="1"/>
  <c r="P4" i="18"/>
  <c r="Q14" i="18"/>
  <c r="P15" i="18"/>
  <c r="Q16" i="18"/>
  <c r="P17" i="18"/>
  <c r="E80" i="18"/>
  <c r="F80" i="18" s="1"/>
  <c r="Q23" i="18"/>
  <c r="P39" i="18"/>
  <c r="Q44" i="18"/>
  <c r="H99" i="21" l="1"/>
  <c r="J49" i="20"/>
  <c r="H105" i="21"/>
  <c r="E103" i="21"/>
  <c r="F103" i="21" s="1"/>
  <c r="E97" i="21"/>
  <c r="F97" i="21" s="1"/>
  <c r="R49" i="20"/>
  <c r="E101" i="21"/>
  <c r="F101" i="21" s="1"/>
  <c r="H100" i="21"/>
  <c r="N49" i="20"/>
  <c r="T49" i="20"/>
  <c r="U49" i="20"/>
  <c r="P49" i="20"/>
  <c r="E96" i="21"/>
  <c r="H102" i="21"/>
  <c r="H98" i="21"/>
  <c r="C108" i="21"/>
  <c r="E95" i="21"/>
  <c r="P91" i="21"/>
  <c r="P92" i="21" s="1"/>
  <c r="D108" i="21"/>
  <c r="Q91" i="21"/>
  <c r="Q92" i="21" s="1"/>
  <c r="H107" i="21"/>
  <c r="V39" i="20"/>
  <c r="V36" i="20"/>
  <c r="W19" i="20"/>
  <c r="V48" i="20"/>
  <c r="V15" i="20"/>
  <c r="W23" i="20"/>
  <c r="W15" i="20"/>
  <c r="E78" i="18"/>
  <c r="F78" i="18" s="1"/>
  <c r="E76" i="18"/>
  <c r="F76" i="18" s="1"/>
  <c r="E75" i="18"/>
  <c r="F75" i="18" s="1"/>
  <c r="E71" i="18"/>
  <c r="F71" i="18" s="1"/>
  <c r="E77" i="18"/>
  <c r="F77" i="18" s="1"/>
  <c r="H78" i="18"/>
  <c r="E72" i="18"/>
  <c r="Q66" i="18"/>
  <c r="Q67" i="18" s="1"/>
  <c r="H73" i="18"/>
  <c r="H80" i="18"/>
  <c r="C83" i="18"/>
  <c r="E70" i="18"/>
  <c r="P66" i="18"/>
  <c r="P67" i="18" s="1"/>
  <c r="D83" i="18"/>
  <c r="H82" i="18"/>
  <c r="H76" i="18"/>
  <c r="H75" i="18" l="1"/>
  <c r="H103" i="21"/>
  <c r="H97" i="21"/>
  <c r="W49" i="20"/>
  <c r="W51" i="20" s="1"/>
  <c r="H101" i="21"/>
  <c r="H77" i="18"/>
  <c r="S67" i="18"/>
  <c r="V49" i="20"/>
  <c r="V51" i="20" s="1"/>
  <c r="F96" i="21"/>
  <c r="H96" i="21" s="1"/>
  <c r="S92" i="21"/>
  <c r="T93" i="21" s="1"/>
  <c r="V93" i="21" s="1"/>
  <c r="E108" i="21"/>
  <c r="F95" i="21"/>
  <c r="H71" i="18"/>
  <c r="F72" i="18"/>
  <c r="H72" i="18"/>
  <c r="E83" i="18"/>
  <c r="F70" i="18"/>
  <c r="F83" i="18" s="1"/>
  <c r="F108" i="21" l="1"/>
  <c r="J51" i="20"/>
  <c r="J53" i="20" s="1"/>
  <c r="J55" i="20" s="1"/>
  <c r="H95" i="21"/>
  <c r="H108" i="21" s="1"/>
  <c r="H70" i="18"/>
  <c r="H83" i="18" s="1"/>
  <c r="R91" i="13" l="1"/>
  <c r="R92" i="13" s="1"/>
  <c r="O90" i="13"/>
  <c r="P90" i="13" s="1"/>
  <c r="O89" i="13"/>
  <c r="O88" i="13"/>
  <c r="O87" i="13"/>
  <c r="P87" i="13" s="1"/>
  <c r="O86" i="13"/>
  <c r="P86" i="13" s="1"/>
  <c r="O85" i="13"/>
  <c r="Q85" i="13" s="1"/>
  <c r="O84" i="13"/>
  <c r="P84" i="13" s="1"/>
  <c r="O83" i="13"/>
  <c r="P83" i="13" s="1"/>
  <c r="O82" i="13"/>
  <c r="P82" i="13" s="1"/>
  <c r="O81" i="13"/>
  <c r="O80" i="13"/>
  <c r="O79" i="13"/>
  <c r="P79" i="13" s="1"/>
  <c r="O78" i="13"/>
  <c r="O77" i="13"/>
  <c r="P77" i="13" s="1"/>
  <c r="O76" i="13"/>
  <c r="P76" i="13" s="1"/>
  <c r="O75" i="13"/>
  <c r="P75" i="13" s="1"/>
  <c r="O74" i="13"/>
  <c r="Q74" i="13" s="1"/>
  <c r="O73" i="13"/>
  <c r="P73" i="13" s="1"/>
  <c r="O72" i="13"/>
  <c r="O71" i="13"/>
  <c r="P71" i="13" s="1"/>
  <c r="O70" i="13"/>
  <c r="P70" i="13" s="1"/>
  <c r="O69" i="13"/>
  <c r="P69" i="13" s="1"/>
  <c r="O68" i="13"/>
  <c r="P68" i="13" s="1"/>
  <c r="O67" i="13"/>
  <c r="P67" i="13" s="1"/>
  <c r="O66" i="13"/>
  <c r="P66" i="13" s="1"/>
  <c r="O65" i="13"/>
  <c r="O64" i="13"/>
  <c r="O63" i="13"/>
  <c r="Q63" i="13" s="1"/>
  <c r="O62" i="13"/>
  <c r="P62" i="13" s="1"/>
  <c r="O61" i="13"/>
  <c r="Q61" i="13" s="1"/>
  <c r="O60" i="13"/>
  <c r="P60" i="13" s="1"/>
  <c r="O59" i="13"/>
  <c r="P59" i="13" s="1"/>
  <c r="O58" i="13"/>
  <c r="O57" i="13"/>
  <c r="P57" i="13" s="1"/>
  <c r="O56" i="13"/>
  <c r="O55" i="13"/>
  <c r="P55" i="13" s="1"/>
  <c r="O54" i="13"/>
  <c r="Q54" i="13" s="1"/>
  <c r="O53" i="13"/>
  <c r="P53" i="13" s="1"/>
  <c r="O52" i="13"/>
  <c r="P52" i="13" s="1"/>
  <c r="O51" i="13"/>
  <c r="P51" i="13" s="1"/>
  <c r="O50" i="13"/>
  <c r="P50" i="13" s="1"/>
  <c r="O49" i="13"/>
  <c r="P49" i="13" s="1"/>
  <c r="O48" i="13"/>
  <c r="O47" i="13"/>
  <c r="P47" i="13" s="1"/>
  <c r="O46" i="13"/>
  <c r="P46" i="13" s="1"/>
  <c r="O45" i="13"/>
  <c r="P45" i="13" s="1"/>
  <c r="O44" i="13"/>
  <c r="P44" i="13" s="1"/>
  <c r="O43" i="13"/>
  <c r="O42" i="13"/>
  <c r="P42" i="13" s="1"/>
  <c r="O41" i="13"/>
  <c r="P41" i="13" s="1"/>
  <c r="O40" i="13"/>
  <c r="O39" i="13"/>
  <c r="P39" i="13" s="1"/>
  <c r="O38" i="13"/>
  <c r="Q38" i="13" s="1"/>
  <c r="O37" i="13"/>
  <c r="P37" i="13" s="1"/>
  <c r="O36" i="13"/>
  <c r="Q36" i="13" s="1"/>
  <c r="O35" i="13"/>
  <c r="P35" i="13" s="1"/>
  <c r="O34" i="13"/>
  <c r="O33" i="13"/>
  <c r="P33" i="13" s="1"/>
  <c r="O32" i="13"/>
  <c r="O31" i="13"/>
  <c r="Q31" i="13" s="1"/>
  <c r="O30" i="13"/>
  <c r="P30" i="13" s="1"/>
  <c r="O29" i="13"/>
  <c r="P29" i="13" s="1"/>
  <c r="O28" i="13"/>
  <c r="P28" i="13" s="1"/>
  <c r="O27" i="13"/>
  <c r="P27" i="13" s="1"/>
  <c r="O26" i="13"/>
  <c r="O25" i="13"/>
  <c r="P25" i="13" s="1"/>
  <c r="O24" i="13"/>
  <c r="O23" i="13"/>
  <c r="O22" i="13"/>
  <c r="Q22" i="13" s="1"/>
  <c r="O21" i="13"/>
  <c r="P21" i="13" s="1"/>
  <c r="O20" i="13"/>
  <c r="P20" i="13" s="1"/>
  <c r="O19" i="13"/>
  <c r="P19" i="13" s="1"/>
  <c r="O18" i="13"/>
  <c r="P18" i="13" s="1"/>
  <c r="O17" i="13"/>
  <c r="P17" i="13" s="1"/>
  <c r="O16" i="13"/>
  <c r="O15" i="13"/>
  <c r="Q15" i="13" s="1"/>
  <c r="O14" i="13"/>
  <c r="P14" i="13" s="1"/>
  <c r="O13" i="13"/>
  <c r="P13" i="13" s="1"/>
  <c r="O12" i="13"/>
  <c r="P12" i="13" s="1"/>
  <c r="O11" i="13"/>
  <c r="Q11" i="13" s="1"/>
  <c r="O10" i="13"/>
  <c r="P10" i="13" s="1"/>
  <c r="O9" i="13"/>
  <c r="P9" i="13" s="1"/>
  <c r="O8" i="13"/>
  <c r="O7" i="13"/>
  <c r="P7" i="13" s="1"/>
  <c r="O6" i="13"/>
  <c r="P6" i="13" s="1"/>
  <c r="O5" i="13"/>
  <c r="P5" i="13" s="1"/>
  <c r="O4" i="13"/>
  <c r="N91" i="13"/>
  <c r="N92" i="13" s="1"/>
  <c r="M91" i="13"/>
  <c r="M92" i="13" s="1"/>
  <c r="L91" i="13"/>
  <c r="L92" i="13" s="1"/>
  <c r="K91" i="13"/>
  <c r="K92" i="13" s="1"/>
  <c r="J91" i="13"/>
  <c r="J92" i="13" s="1"/>
  <c r="I91" i="13"/>
  <c r="I92" i="13" s="1"/>
  <c r="H91" i="13"/>
  <c r="H92" i="13" s="1"/>
  <c r="P74" i="13"/>
  <c r="P65" i="13"/>
  <c r="P56" i="13"/>
  <c r="P48" i="13"/>
  <c r="P40" i="13"/>
  <c r="P34" i="13"/>
  <c r="P32" i="13"/>
  <c r="P15" i="13"/>
  <c r="P11" i="13"/>
  <c r="P89" i="13"/>
  <c r="P88" i="13"/>
  <c r="P81" i="13"/>
  <c r="P80" i="13"/>
  <c r="P78" i="13"/>
  <c r="P72" i="13"/>
  <c r="P64" i="13"/>
  <c r="P58" i="13"/>
  <c r="P43" i="13"/>
  <c r="P26" i="13"/>
  <c r="P24" i="13"/>
  <c r="P23" i="13"/>
  <c r="P16" i="13"/>
  <c r="P8" i="13"/>
  <c r="Q64" i="13"/>
  <c r="Q88" i="13"/>
  <c r="Q82" i="13"/>
  <c r="Q66" i="13"/>
  <c r="Q59" i="13"/>
  <c r="Q56" i="13"/>
  <c r="Q50" i="13"/>
  <c r="Q48" i="13"/>
  <c r="Q42" i="13"/>
  <c r="Q40" i="13"/>
  <c r="Q34" i="13"/>
  <c r="Q17" i="13"/>
  <c r="Q9" i="13"/>
  <c r="Q28" i="13" l="1"/>
  <c r="P31" i="13"/>
  <c r="P36" i="13"/>
  <c r="Q76" i="13"/>
  <c r="Q69" i="13"/>
  <c r="P85" i="13"/>
  <c r="P61" i="13"/>
  <c r="Q13" i="13"/>
  <c r="P22" i="13"/>
  <c r="Q49" i="13"/>
  <c r="Q25" i="13"/>
  <c r="P38" i="13"/>
  <c r="P63" i="13"/>
  <c r="Q71" i="13"/>
  <c r="P54" i="13"/>
  <c r="Q19" i="13"/>
  <c r="Q7" i="13"/>
  <c r="O91" i="13"/>
  <c r="O92" i="13" s="1"/>
  <c r="P4" i="13"/>
  <c r="Q87" i="13"/>
  <c r="Q58" i="13"/>
  <c r="Q90" i="13"/>
  <c r="Q84" i="13"/>
  <c r="Q81" i="13"/>
  <c r="Q89" i="13"/>
  <c r="Q52" i="13"/>
  <c r="Q80" i="13"/>
  <c r="Q77" i="13"/>
  <c r="Q68" i="13"/>
  <c r="Q78" i="13"/>
  <c r="Q45" i="13"/>
  <c r="Q44" i="13"/>
  <c r="Q72" i="13"/>
  <c r="Q46" i="13"/>
  <c r="Q51" i="13"/>
  <c r="Q43" i="13"/>
  <c r="Q32" i="13"/>
  <c r="Q30" i="13"/>
  <c r="Q26" i="13"/>
  <c r="Q24" i="13"/>
  <c r="Q21" i="13"/>
  <c r="Q8" i="13"/>
  <c r="Q6" i="13"/>
  <c r="Q5" i="13"/>
  <c r="Q10" i="13"/>
  <c r="Q14" i="13"/>
  <c r="Q16" i="13"/>
  <c r="Q18" i="13"/>
  <c r="Q20" i="13"/>
  <c r="Q23" i="13"/>
  <c r="Q27" i="13"/>
  <c r="Q29" i="13"/>
  <c r="Q33" i="13"/>
  <c r="Q35" i="13"/>
  <c r="Q37" i="13"/>
  <c r="Q39" i="13"/>
  <c r="Q41" i="13"/>
  <c r="Q47" i="13"/>
  <c r="Q53" i="13"/>
  <c r="Q55" i="13"/>
  <c r="Q57" i="13"/>
  <c r="Q60" i="13"/>
  <c r="Q62" i="13"/>
  <c r="Q65" i="13"/>
  <c r="Q67" i="13"/>
  <c r="Q70" i="13"/>
  <c r="Q73" i="13"/>
  <c r="Q75" i="13"/>
  <c r="Q79" i="13"/>
  <c r="Q83" i="13"/>
  <c r="Q86" i="13"/>
  <c r="Q12" i="13"/>
  <c r="Q4" i="13"/>
  <c r="P91" i="13" l="1"/>
  <c r="P92" i="13" s="1"/>
  <c r="Q91" i="13"/>
  <c r="Q92" i="13" s="1"/>
  <c r="S92" i="13" l="1"/>
  <c r="S91" i="13"/>
</calcChain>
</file>

<file path=xl/sharedStrings.xml><?xml version="1.0" encoding="utf-8"?>
<sst xmlns="http://schemas.openxmlformats.org/spreadsheetml/2006/main" count="2192" uniqueCount="436">
  <si>
    <t>No.</t>
  </si>
  <si>
    <t xml:space="preserve">Nombre Completo </t>
  </si>
  <si>
    <t xml:space="preserve">Cargo </t>
  </si>
  <si>
    <t xml:space="preserve">Unidad </t>
  </si>
  <si>
    <t xml:space="preserve">Observaciones </t>
  </si>
  <si>
    <t xml:space="preserve">Defensora </t>
  </si>
  <si>
    <t xml:space="preserve">Directora </t>
  </si>
  <si>
    <t>Defensora de la Mujer Indígena</t>
  </si>
  <si>
    <t>Director Técnico III</t>
  </si>
  <si>
    <t xml:space="preserve">Gloria Esperanza  Laynez Chavac </t>
  </si>
  <si>
    <t xml:space="preserve">Clasificación /ONSEC </t>
  </si>
  <si>
    <t xml:space="preserve">Directora Ejecutiva </t>
  </si>
  <si>
    <t>Director Técnico II</t>
  </si>
  <si>
    <t>Gumercinda del Rosario García Feliciano</t>
  </si>
  <si>
    <t>Asesor Profesional Especializado III</t>
  </si>
  <si>
    <t xml:space="preserve">Director </t>
  </si>
  <si>
    <t xml:space="preserve">Auditoria </t>
  </si>
  <si>
    <t>Asesora</t>
  </si>
  <si>
    <t>Nadya Eleonor Quezada Lorenzana</t>
  </si>
  <si>
    <t>Profesional II</t>
  </si>
  <si>
    <t>VACANTE</t>
  </si>
  <si>
    <t>Ana Isabel Tipaz Coxaj</t>
  </si>
  <si>
    <t>Secretaria Ejecutiva V</t>
  </si>
  <si>
    <t xml:space="preserve">Asistente </t>
  </si>
  <si>
    <t>R.R.H.H</t>
  </si>
  <si>
    <t>Edith Erminda Xajpot Sanain de Sisimit</t>
  </si>
  <si>
    <t>Asistente Profesional IV</t>
  </si>
  <si>
    <t xml:space="preserve">Unidad Social </t>
  </si>
  <si>
    <t xml:space="preserve">Olga Marina Gabriel Mahún </t>
  </si>
  <si>
    <t>Asesor Profesional Especializado II</t>
  </si>
  <si>
    <t xml:space="preserve">Proyectos </t>
  </si>
  <si>
    <t>José Francisco Alonzo Martínez</t>
  </si>
  <si>
    <t>Enma Estehela Ismalej Chen</t>
  </si>
  <si>
    <t xml:space="preserve">Profesional I </t>
  </si>
  <si>
    <t xml:space="preserve">Raquel Agripina Mónica Chiac Tiul  </t>
  </si>
  <si>
    <t>Trabajador Operativo IV</t>
  </si>
  <si>
    <t xml:space="preserve"> Víctor Naú Aldana Carranza</t>
  </si>
  <si>
    <t>Secretaria Ejecutiva II</t>
  </si>
  <si>
    <t>profesional II</t>
  </si>
  <si>
    <t>UDAF</t>
  </si>
  <si>
    <t>Dominga Vásquez Julajuj de Guarquez</t>
  </si>
  <si>
    <t>Delegada Regional</t>
  </si>
  <si>
    <t xml:space="preserve">Sololá </t>
  </si>
  <si>
    <t>Ingrid Noemy Sierra Bin</t>
  </si>
  <si>
    <t>Olga Mirthala López Mérida de González</t>
  </si>
  <si>
    <t>Asistente Profesional III</t>
  </si>
  <si>
    <t>Lubia Esperanza Xona Jom</t>
  </si>
  <si>
    <t xml:space="preserve">Alta Verpaz </t>
  </si>
  <si>
    <t>Delia Aracelly Alonzo Sequen</t>
  </si>
  <si>
    <t>Angélica Hermelinda Velásquez López</t>
  </si>
  <si>
    <t>Marleny Cecibel Velásquez Pérez</t>
  </si>
  <si>
    <t>Margarita Ren Suy</t>
  </si>
  <si>
    <t xml:space="preserve">Quiché </t>
  </si>
  <si>
    <t>Lola Marina Juan Tomas</t>
  </si>
  <si>
    <t>Lucinda García Ortíz de Sierra</t>
  </si>
  <si>
    <t xml:space="preserve">Huehuetenango </t>
  </si>
  <si>
    <t>Josefina Natividad Batz Aguilar de López</t>
  </si>
  <si>
    <t>Mónica Elena Fuentes Álvarez</t>
  </si>
  <si>
    <t>Miriam Eugenia Chaclan Tzoc de Velásquez (suspendida IGSS)</t>
  </si>
  <si>
    <t>Quetzaltenango</t>
  </si>
  <si>
    <t xml:space="preserve">Sandra Elizabeth  Reyes Ramos </t>
  </si>
  <si>
    <t>Manuela Bartola Xum Chox</t>
  </si>
  <si>
    <t xml:space="preserve">Suchitepéquez </t>
  </si>
  <si>
    <t>Margarita Olga López Coronado de Orozco</t>
  </si>
  <si>
    <t xml:space="preserve">San Marcos </t>
  </si>
  <si>
    <t>Lucia González Alvarado</t>
  </si>
  <si>
    <t xml:space="preserve">Baja Verapaz </t>
  </si>
  <si>
    <t>Juana Botzoc Pá</t>
  </si>
  <si>
    <t xml:space="preserve">Petén </t>
  </si>
  <si>
    <t>Delsy Carolina Fuentes  Rodríguez</t>
  </si>
  <si>
    <t>Claudia Marleny Morales Chen</t>
  </si>
  <si>
    <t xml:space="preserve">Izabal </t>
  </si>
  <si>
    <t xml:space="preserve">Sta. Rosa </t>
  </si>
  <si>
    <t xml:space="preserve">Renglón </t>
  </si>
  <si>
    <t>011</t>
  </si>
  <si>
    <t>022</t>
  </si>
  <si>
    <t>Pedro Alexander Cholotío Mendoza</t>
  </si>
  <si>
    <t>Técnico III</t>
  </si>
  <si>
    <t xml:space="preserve">TOTALES </t>
  </si>
  <si>
    <t xml:space="preserve">Delegada Regional </t>
  </si>
  <si>
    <t xml:space="preserve">Encargada </t>
  </si>
  <si>
    <t xml:space="preserve">Encargado </t>
  </si>
  <si>
    <t xml:space="preserve">Conserje </t>
  </si>
  <si>
    <t xml:space="preserve">Sub Directora </t>
  </si>
  <si>
    <t xml:space="preserve">Secretaria </t>
  </si>
  <si>
    <t xml:space="preserve">Analista Presupuesto </t>
  </si>
  <si>
    <t xml:space="preserve">Encargado Inventarios </t>
  </si>
  <si>
    <t xml:space="preserve">Encargada de adquisiciones </t>
  </si>
  <si>
    <t xml:space="preserve">Directora Servicio Social </t>
  </si>
  <si>
    <t xml:space="preserve">Directora Unidad juridica </t>
  </si>
  <si>
    <t xml:space="preserve">Asistente Social </t>
  </si>
  <si>
    <t xml:space="preserve">Directora Unidad Social </t>
  </si>
  <si>
    <t xml:space="preserve">Directora unidad Social </t>
  </si>
  <si>
    <t xml:space="preserve">Oficina </t>
  </si>
  <si>
    <t xml:space="preserve">Alta Verapaz </t>
  </si>
  <si>
    <t xml:space="preserve">Dirección y Coordinación </t>
  </si>
  <si>
    <t>Oscar Leonel Monzón Guzmán</t>
  </si>
  <si>
    <t>María Antonia Guanta  Quex</t>
  </si>
  <si>
    <t xml:space="preserve">Asesoría Jurídica </t>
  </si>
  <si>
    <t>Gloria Evelyn Curuchiche Simón</t>
  </si>
  <si>
    <t>Enegma Azucena Socoy Iquic</t>
  </si>
  <si>
    <t xml:space="preserve">U. Psicología </t>
  </si>
  <si>
    <t xml:space="preserve">Informática </t>
  </si>
  <si>
    <t xml:space="preserve">Educación y Formación </t>
  </si>
  <si>
    <t xml:space="preserve">Desarrollo Político y Legal </t>
  </si>
  <si>
    <t xml:space="preserve">Planificación </t>
  </si>
  <si>
    <t xml:space="preserve">Encargada del Almacén </t>
  </si>
  <si>
    <t xml:space="preserve">Guardián </t>
  </si>
  <si>
    <t>Miriam  Aracely Mus Coy de Camey</t>
  </si>
  <si>
    <t>María Rebeca Cac Sacrab</t>
  </si>
  <si>
    <t xml:space="preserve">Asistente jurídico </t>
  </si>
  <si>
    <t>Rosa Elvira Gómez Álvarez</t>
  </si>
  <si>
    <t xml:space="preserve">Asistente Jurídica </t>
  </si>
  <si>
    <t xml:space="preserve">Directora Unidad Asesoría Jurídica </t>
  </si>
  <si>
    <t>Miriam Yolanda Hernández López</t>
  </si>
  <si>
    <t>Nohelia Judith Ríos Valdez</t>
  </si>
  <si>
    <t xml:space="preserve">Directora Unidad jurídica </t>
  </si>
  <si>
    <t xml:space="preserve">Serie /Onsec </t>
  </si>
  <si>
    <t>Ejecutiva</t>
  </si>
  <si>
    <t xml:space="preserve">Ejecutiva </t>
  </si>
  <si>
    <t xml:space="preserve">Asesoria profesional especializada. </t>
  </si>
  <si>
    <t xml:space="preserve">Asistencia Profesional </t>
  </si>
  <si>
    <t xml:space="preserve">Ejecutvia </t>
  </si>
  <si>
    <t xml:space="preserve">Operativa </t>
  </si>
  <si>
    <t xml:space="preserve">Tecnica </t>
  </si>
  <si>
    <t xml:space="preserve">Sueldo Base   </t>
  </si>
  <si>
    <t>Bonificación productividad  DCTO. 66-2000  Renglón 015</t>
  </si>
  <si>
    <t>Bono Preofesional Renglón 014</t>
  </si>
  <si>
    <t xml:space="preserve">Bono Monetario DEMI Renglón 015 </t>
  </si>
  <si>
    <t>Bono por antigüedad. Renglón 013</t>
  </si>
  <si>
    <t xml:space="preserve">Bono de responsabilidad DEMI  Renglón 015 </t>
  </si>
  <si>
    <t>Complemento salarial Renglón 012</t>
  </si>
  <si>
    <t>Bono  14  Renglón  072</t>
  </si>
  <si>
    <t xml:space="preserve">Bono  Vacacional Renglón 073 </t>
  </si>
  <si>
    <t>Aguinaldo Renglón 071</t>
  </si>
  <si>
    <t>Encargada de R.R.H.H.</t>
  </si>
  <si>
    <t xml:space="preserve">Analista de Selección de Personal </t>
  </si>
  <si>
    <t>Juana Celestina Sotz</t>
  </si>
  <si>
    <t>Magda Evelin Marcos Gonzalez</t>
  </si>
  <si>
    <t>Rosalia Francisca Solval</t>
  </si>
  <si>
    <t>Clara Luz Hernandez</t>
  </si>
  <si>
    <t>Griselda Tomasa Aquino Gallina</t>
  </si>
  <si>
    <t>Miria Esterlina Curruchic</t>
  </si>
  <si>
    <t>Guillermo Arturo Garcia Ramirez</t>
  </si>
  <si>
    <t>Shirley Gabriela Sinay Cifuentes</t>
  </si>
  <si>
    <t>Maria Magdalena Ixcot Quiche</t>
  </si>
  <si>
    <t>Migdalida Asucena de Paz de Lopez</t>
  </si>
  <si>
    <t xml:space="preserve">Asistente Profesional Jefe </t>
  </si>
  <si>
    <t>ADMINISTRACION</t>
  </si>
  <si>
    <t>COOPERACION TECNICA</t>
  </si>
  <si>
    <t>PEDAGOGIA</t>
  </si>
  <si>
    <t>RELACIONES PUBLICA</t>
  </si>
  <si>
    <t>Tecnico Profesional en Informática II</t>
  </si>
  <si>
    <t>INFORMATICA</t>
  </si>
  <si>
    <t>ASESORIA JURIDICA</t>
  </si>
  <si>
    <t>Resguardo y Vigilancia</t>
  </si>
  <si>
    <t>Trabajador Especializado III</t>
  </si>
  <si>
    <t>Conducción de vehículos</t>
  </si>
  <si>
    <t xml:space="preserve">Trabajador Operativo IV </t>
  </si>
  <si>
    <t>Conserjería</t>
  </si>
  <si>
    <t>Relaciones Publicas</t>
  </si>
  <si>
    <t xml:space="preserve">SERVICIO SOCIAL </t>
  </si>
  <si>
    <t>SEDE REGIONAL DE SANTA ROSA</t>
  </si>
  <si>
    <t>SEDE REGIONAL DE SOLOLÁ</t>
  </si>
  <si>
    <t>Encargada</t>
  </si>
  <si>
    <t>SEDE REGIONAL DE QUETZALTENANGO</t>
  </si>
  <si>
    <t>SEDE REGIONAL DE SAN MARCOS</t>
  </si>
  <si>
    <t>SEDE REGIONAL DE HUEHUETENANGO</t>
  </si>
  <si>
    <t>SEDE REGIONAL DE QUICHÉ</t>
  </si>
  <si>
    <t>SEDE REGIONAL DE BAJA VERAPAZ</t>
  </si>
  <si>
    <t>SEDE REGIONAL DE ALTA VERAPAZ</t>
  </si>
  <si>
    <t>SEDE REGIONAL DE PETEN</t>
  </si>
  <si>
    <t>SEDE REGIONAL DE IZABAL</t>
  </si>
  <si>
    <t>Grecia Rocio Bac</t>
  </si>
  <si>
    <t>TOTAL</t>
  </si>
  <si>
    <t>Profesional</t>
  </si>
  <si>
    <t>Asesor Profesional Especializado</t>
  </si>
  <si>
    <t>Asistente Profesional</t>
  </si>
  <si>
    <t>Tecnico Profesional</t>
  </si>
  <si>
    <t xml:space="preserve">VACANTE </t>
  </si>
  <si>
    <t>Victor Anibal Lopez Aquino</t>
  </si>
  <si>
    <t>Rudy Geovani Samayoa</t>
  </si>
  <si>
    <t>Analista de Gestion</t>
  </si>
  <si>
    <t>Rut Noemi Pablo</t>
  </si>
  <si>
    <t>Emma Minerva Gabriel</t>
  </si>
  <si>
    <t>Comunicaciòn Social</t>
  </si>
  <si>
    <t>NOMINA DE PERSONAL / ENERO DICIEMBRE 2014</t>
  </si>
  <si>
    <t>Analista de Adminiciòn</t>
  </si>
  <si>
    <t>Analista de aplición</t>
  </si>
  <si>
    <t>Asistente</t>
  </si>
  <si>
    <t xml:space="preserve">TOTAL MENSUAL </t>
  </si>
  <si>
    <t>MENSUAL</t>
  </si>
  <si>
    <t>BONO 14</t>
  </si>
  <si>
    <t>AGUINALDO</t>
  </si>
  <si>
    <t>Encargada Juridica</t>
  </si>
  <si>
    <t>Asesora Juridica</t>
  </si>
  <si>
    <t>Asistente Juridica</t>
  </si>
  <si>
    <t>Directoras Sociales</t>
  </si>
  <si>
    <t>Asistentes sociales</t>
  </si>
  <si>
    <t>Encargadas de Psicologìa</t>
  </si>
  <si>
    <t>Encargada de Educación</t>
  </si>
  <si>
    <t>Asistente de Educación</t>
  </si>
  <si>
    <t>Encargada de Desarrollo Politico</t>
  </si>
  <si>
    <t xml:space="preserve">Encargada de Comunicaciòn </t>
  </si>
  <si>
    <t>Direccion y Coordinaciòn</t>
  </si>
  <si>
    <t>Delegadas</t>
  </si>
  <si>
    <t>Directoras Juridicas</t>
  </si>
  <si>
    <t>Analista contable</t>
  </si>
  <si>
    <t>ANUAL</t>
  </si>
  <si>
    <t xml:space="preserve">B VACACIONAL </t>
  </si>
  <si>
    <t>SUELDO BASE ANUAL</t>
  </si>
  <si>
    <t>TOTAL RENGLON 015 ANUAL</t>
  </si>
  <si>
    <t>TOTAL RENGLON 014 ANUAL</t>
  </si>
  <si>
    <t>TOTAL RENGLON 013 ANUAL</t>
  </si>
  <si>
    <t>TOTAL COMPLEMENTO SALARIAN ANUAL</t>
  </si>
  <si>
    <t>NO DE ACTIVIDAD</t>
  </si>
  <si>
    <t>1</t>
  </si>
  <si>
    <t>2</t>
  </si>
  <si>
    <t xml:space="preserve">Personas que ingresaron en Abril 2013 </t>
  </si>
  <si>
    <t>Personas que ingresaron en Abril 2013 Migdalia Azucena</t>
  </si>
  <si>
    <t>Persona que esta trabajando desde antes pero aun no tiene complemento salarial Licda Olga</t>
  </si>
  <si>
    <t>Persona que esta trabajando desde antes pero aun no tiene complemento salarial Dominga</t>
  </si>
  <si>
    <t>Persona que esta trabajando desde antes pero aun no tiene complemento salarial Marleni Cecibel</t>
  </si>
  <si>
    <t>Persona que esta trabajando desde antes pero aun no tiene complemento salarial Margarita</t>
  </si>
  <si>
    <t>Persona que esta trabajando desde antes pero aun no tiene complemento salarias Juana Botzoc</t>
  </si>
  <si>
    <t>jefe de presupuesto</t>
  </si>
  <si>
    <t>Olga Mayabel Mejia Sajquim</t>
  </si>
  <si>
    <t>Carmen Azucena Chuta Peren</t>
  </si>
  <si>
    <t>Maria Casilda Ramirez</t>
  </si>
  <si>
    <t>Luis Ernesto Asencio</t>
  </si>
  <si>
    <t>Sonia Esperanza Ocox</t>
  </si>
  <si>
    <t>Luis Gerardo Barrientos</t>
  </si>
  <si>
    <t>Tomasa Griselda  Aquino Gallina</t>
  </si>
  <si>
    <t>Zela Eunice Velasquez Tapaz</t>
  </si>
  <si>
    <t>Maria Reyes Vicente Batz</t>
  </si>
  <si>
    <t>Brenda Celeste Xiquita Patal</t>
  </si>
  <si>
    <t xml:space="preserve">Gumercinda del Rosario Garcia </t>
  </si>
  <si>
    <t>Rudy Giovanni Samayoa Ramirez</t>
  </si>
  <si>
    <t>Grecia Rocio Bac Sotz</t>
  </si>
  <si>
    <t>Brayan Omar Hernandez</t>
  </si>
  <si>
    <t>Salomon Culzal Chuta</t>
  </si>
  <si>
    <t xml:space="preserve">Lucrecia Edelmira Calderon </t>
  </si>
  <si>
    <t>Enio AlfonsoGarcia Chirix</t>
  </si>
  <si>
    <t>Ana Patricia Saquil Acan</t>
  </si>
  <si>
    <t>Susana Concepción Coche</t>
  </si>
  <si>
    <t>Enma Lucrecia Ajcalon López</t>
  </si>
  <si>
    <t>Josefina Chavajay Dionicio</t>
  </si>
  <si>
    <t>Berinda Janeth Herrera de Moran</t>
  </si>
  <si>
    <t>Yojana Piedad Giron Mendez de Reyna</t>
  </si>
  <si>
    <t>Lucia Yolanda Lopez</t>
  </si>
  <si>
    <t>Jeimy Aleida Lopez Garcia</t>
  </si>
  <si>
    <t xml:space="preserve">Rosa Maria Colop </t>
  </si>
  <si>
    <t xml:space="preserve">Miriam Eugenia Chaclan Tzoc de Velásquez </t>
  </si>
  <si>
    <t>Lidia Carina de Leon Perez de Paz</t>
  </si>
  <si>
    <t>Silvia Carmelina Navarro Bautista</t>
  </si>
  <si>
    <t>Samai Elizama Velazquez Velazquez</t>
  </si>
  <si>
    <t>Aura Sucely Moran San Jose</t>
  </si>
  <si>
    <t>Paulina Tahuico</t>
  </si>
  <si>
    <t>Carmen Cuhouj</t>
  </si>
  <si>
    <t>Ana Jaqueline Hernandez</t>
  </si>
  <si>
    <t>Karen Jeaneth Ramirez Jeronimo</t>
  </si>
  <si>
    <t>Cindy Julissa Nataly Arana Mendoza</t>
  </si>
  <si>
    <t>Arlyn Marisol Guzman Herrera de García</t>
  </si>
  <si>
    <t>Bono Profesional Renglón 014</t>
  </si>
  <si>
    <t>Bonificación Productividad  66-2000  Renglón 015</t>
  </si>
  <si>
    <t>Asistente de Dirección Ejecutiva</t>
  </si>
  <si>
    <t>Sub Directora Administrativa</t>
  </si>
  <si>
    <t>Encargado de Contabilidad</t>
  </si>
  <si>
    <t>Asistente de R.R.H.H.</t>
  </si>
  <si>
    <t>Asistente de Trabajo Social</t>
  </si>
  <si>
    <t>Directora de Asesoría Jurídica</t>
  </si>
  <si>
    <t>Encargada de Psicología</t>
  </si>
  <si>
    <t>Encargada de Formación y Educación</t>
  </si>
  <si>
    <t>Asistente de Comunicación Social</t>
  </si>
  <si>
    <t>Delegada Regional de Santa Rosa</t>
  </si>
  <si>
    <t xml:space="preserve">Encargada de Asesoría Jurídica </t>
  </si>
  <si>
    <t>Encargada de Trabajo Social</t>
  </si>
  <si>
    <t>Asistente Juridíca</t>
  </si>
  <si>
    <t>Asistente Profesional  III</t>
  </si>
  <si>
    <t>NOMBRES</t>
  </si>
  <si>
    <t>Carmen Azucena Chutá Perén</t>
  </si>
  <si>
    <t>Maria Cacilda Ramírez Méndez</t>
  </si>
  <si>
    <t xml:space="preserve">Gumercinda del Rosario García Feliciano </t>
  </si>
  <si>
    <t>Jose Francisco Alonzo Martínez</t>
  </si>
  <si>
    <t xml:space="preserve">Raquel Agripina Monica Chiac Tiúl  </t>
  </si>
  <si>
    <t>Marlon Israel Oseas Xocop Chalí</t>
  </si>
  <si>
    <t>Hugo Leonel Colón Tzian</t>
  </si>
  <si>
    <t>UNIDAD DE RECURSOS HUMANOS</t>
  </si>
  <si>
    <t>DIRECCION DE SERVICIO SOCIAL</t>
  </si>
  <si>
    <t>María Antonia Guantá Quex</t>
  </si>
  <si>
    <t>UNIDAD DE PSICOLOGIA</t>
  </si>
  <si>
    <t xml:space="preserve">Ingrid Beatriz Sitán Ajsivinac </t>
  </si>
  <si>
    <t>UNIDAD DE EDUCACION Y FORMACIÓN</t>
  </si>
  <si>
    <t>UNIDAD DE COMUNICACIÓN SOCIAL</t>
  </si>
  <si>
    <t>María Reyes Vicente Batz</t>
  </si>
  <si>
    <t>UNIDAD DE PROYECTOS</t>
  </si>
  <si>
    <t>Orfa Marisela López de la Cruz</t>
  </si>
  <si>
    <t xml:space="preserve">Cindy Julissa Nataly Arana Mendoza </t>
  </si>
  <si>
    <t xml:space="preserve">Lidia Carina de León Pérez </t>
  </si>
  <si>
    <t>Rosalía Francisca Solval García</t>
  </si>
  <si>
    <t>María Magdalena Ordoñez Mendóza</t>
  </si>
  <si>
    <t>Jeimy Aleida López García</t>
  </si>
  <si>
    <t>Delia Aracelly Alonzo Sequén</t>
  </si>
  <si>
    <t xml:space="preserve">Angelica Hermelinda Velásquez López </t>
  </si>
  <si>
    <t>Paulina Tahuico Coloch de Amperez</t>
  </si>
  <si>
    <t>Lubia Esperanza Xoná Jom</t>
  </si>
  <si>
    <t>Berinda Janeth Herrera de Morán</t>
  </si>
  <si>
    <t>Anna Jaquelynne Hernández y Hernández</t>
  </si>
  <si>
    <t>Karen Janeth Ramirez  Jeronimo</t>
  </si>
  <si>
    <t>Sandra Patricia De León Pineda</t>
  </si>
  <si>
    <t>Encargada De Asesoria Juridica</t>
  </si>
  <si>
    <t>Miguel Francisco  Teleguario Cap</t>
  </si>
  <si>
    <t>Analista de Aplicacion de Personal</t>
  </si>
  <si>
    <t>Mirian  Aracely Mus Coy de Camey</t>
  </si>
  <si>
    <t>DIRECCION ADMINISTRATIVA FINANCIERA</t>
  </si>
  <si>
    <t>Delegada Regional de Quetzaltenango</t>
  </si>
  <si>
    <t>Sueldo Base  Renglón 011</t>
  </si>
  <si>
    <t>Defensora</t>
  </si>
  <si>
    <t>Sub- Directora de Asesoría Jurídica</t>
  </si>
  <si>
    <t>Delegada Regional Izabal</t>
  </si>
  <si>
    <t>Delegada Regional Huehuetenango</t>
  </si>
  <si>
    <t>Delegada Regional Suchitepequez</t>
  </si>
  <si>
    <t>Vilma Dalila Macz Coy</t>
  </si>
  <si>
    <t>Delegada Regional Alta Verapaz</t>
  </si>
  <si>
    <t>Encargada de Tesoreria</t>
  </si>
  <si>
    <t>Asistente de Educación y Formación</t>
  </si>
  <si>
    <t xml:space="preserve">Lucrecia Edelmira Calderón Urizar </t>
  </si>
  <si>
    <t>Analista Contable</t>
  </si>
  <si>
    <t>Ana Isabel Tipáz Coxaj</t>
  </si>
  <si>
    <t>Analista de Gestión de Personal</t>
  </si>
  <si>
    <t>Ana Lucía Bac Chiquín</t>
  </si>
  <si>
    <t>Delegada Regional Petén</t>
  </si>
  <si>
    <t>Sandra Isabel Xon Gonzalez</t>
  </si>
  <si>
    <t>REGIONAL SANTA ROSA</t>
  </si>
  <si>
    <t>REGIONAL QUETZALTENANGO</t>
  </si>
  <si>
    <t>REGIONAL SUCHITEPEQUEZ</t>
  </si>
  <si>
    <t>REGIONAL SAN MARCOS</t>
  </si>
  <si>
    <t>REGIONAL HUEHUETENANGO</t>
  </si>
  <si>
    <t>REGIONAL QUICHE</t>
  </si>
  <si>
    <t>REGIONAL BAJA VERAPAZ</t>
  </si>
  <si>
    <t>REGIONAL ALTA VERAPAZ</t>
  </si>
  <si>
    <t>REGIONAL PETEN</t>
  </si>
  <si>
    <t>REGIONAL IZABAL</t>
  </si>
  <si>
    <t>REGIONAL SOLOLA</t>
  </si>
  <si>
    <t>Encargada de Proyectos</t>
  </si>
  <si>
    <t>Miguel Domingo Cal Cal</t>
  </si>
  <si>
    <t>(Articulo 10, numeral 4, Ley de Acceso a la Informacion Publica Decreto 57-2008</t>
  </si>
  <si>
    <t>DIETAS</t>
  </si>
  <si>
    <t>N/A</t>
  </si>
  <si>
    <t>Recepcionista</t>
  </si>
  <si>
    <t>Engma Azuzena Socoy Iquic</t>
  </si>
  <si>
    <t>Directora de Servicio Social</t>
  </si>
  <si>
    <t xml:space="preserve">Margarita Rén Suy </t>
  </si>
  <si>
    <t>Asistente de Despacho</t>
  </si>
  <si>
    <t>UNIDAD DE INFORMATICA</t>
  </si>
  <si>
    <t>Ferdy Timal Regalado</t>
  </si>
  <si>
    <t>Técnico Profesional en Informática II</t>
  </si>
  <si>
    <t>Asistente de Informática</t>
  </si>
  <si>
    <t>Rosa María Garcia Balán</t>
  </si>
  <si>
    <t>Maria de la Cruz Toyom Aguilar</t>
  </si>
  <si>
    <t xml:space="preserve">Nohelia Judith Rios Valdez </t>
  </si>
  <si>
    <t>Aura Sucely Morales San José</t>
  </si>
  <si>
    <t>Profesional I</t>
  </si>
  <si>
    <t>Encargada de Almacén</t>
  </si>
  <si>
    <t>Rosa Rebeca Aceytuno Lopez</t>
  </si>
  <si>
    <t>Delegada Regional Quiche</t>
  </si>
  <si>
    <t>Paula Aracely Mejía Rodriguez de Chiriz</t>
  </si>
  <si>
    <t>Tomasa Anabeli Cuy Sacuj de Aju</t>
  </si>
  <si>
    <t>Margarita Claudia Per Ejcalón de Tzuquen</t>
  </si>
  <si>
    <t>Lourdes Denisse Torres García</t>
  </si>
  <si>
    <t>Gloria Evelyn Dalila Curuchich Simón</t>
  </si>
  <si>
    <t>Ana María Basilio Juarez de Fernandez</t>
  </si>
  <si>
    <t>Dilia Asaela Palacios Cayetano de Blanco</t>
  </si>
  <si>
    <t>Miriam Elizabeth Ixtabalán García de Ajanel</t>
  </si>
  <si>
    <t>Silvia Carmelina Navarro Bautista de Dominguez</t>
  </si>
  <si>
    <t>Kevin Estuardo Lopez Gonzalez</t>
  </si>
  <si>
    <t>Tecnico III</t>
  </si>
  <si>
    <t>Asistente Administrativa</t>
  </si>
  <si>
    <t>Encargado de Inventario</t>
  </si>
  <si>
    <t>AUDITORÍA INTERNA</t>
  </si>
  <si>
    <t>Elvin Giovanni García Higueros</t>
  </si>
  <si>
    <t>Auditor Interno</t>
  </si>
  <si>
    <t>Walter Orlando Chinchilla Veliz</t>
  </si>
  <si>
    <t>Nidia Amarilis Menéndez Zepeda de Diaz</t>
  </si>
  <si>
    <t>Arlyn Marisol Guzmán Herrarte  de García</t>
  </si>
  <si>
    <t>Luis Gerardo Barrientos Yac</t>
  </si>
  <si>
    <t>Sonia Esperanza Ocox Choc</t>
  </si>
  <si>
    <t>Asistente de Social</t>
  </si>
  <si>
    <t>Samaí Elizama Velásquez Velásquez</t>
  </si>
  <si>
    <t>Asistente de Proyectos</t>
  </si>
  <si>
    <t>OBSERVACIONES</t>
  </si>
  <si>
    <t>Brenda Estefania Celeste Xiquita Patal</t>
  </si>
  <si>
    <t>Jose Diego Chivalan Osorio</t>
  </si>
  <si>
    <t>Encargado de Comunicación Social</t>
  </si>
  <si>
    <t>Delegada Regional de Sololá</t>
  </si>
  <si>
    <t>Angela Alvarado Mantanic</t>
  </si>
  <si>
    <t>Jorge Mario Alvarado Villaseca</t>
  </si>
  <si>
    <t>Auditor I</t>
  </si>
  <si>
    <t>Encargado de Presupuesto</t>
  </si>
  <si>
    <t>Q.0,00</t>
  </si>
  <si>
    <t>Juana María Tax Saquimux</t>
  </si>
  <si>
    <t xml:space="preserve">Asesor Profesional Especializado III Psicologia </t>
  </si>
  <si>
    <t>Armando Quib Chub</t>
  </si>
  <si>
    <t>Responsable de actualizacion de informacion: Miguel Francisco Teleguario Cap</t>
  </si>
  <si>
    <t xml:space="preserve">Director Administrativo y Financiero </t>
  </si>
  <si>
    <t xml:space="preserve">Asesor Profesional Especializado III Trabajo Social </t>
  </si>
  <si>
    <t>Analista de Desarrollo  de Personal</t>
  </si>
  <si>
    <t xml:space="preserve">VIATICOS  </t>
  </si>
  <si>
    <t>Heidy Janett Guzman Nuñez</t>
  </si>
  <si>
    <t>Lilian Karina Xinico Xiquitá</t>
  </si>
  <si>
    <t>Aura Marina Xinico Saquec de Cua</t>
  </si>
  <si>
    <t>DIRECCION DE ASESORÍA JURIDICA</t>
  </si>
  <si>
    <t>UNIDAD DE PROMOCIÓN Y DESARROLLO POLÍTICO Y LEGAL</t>
  </si>
  <si>
    <t>Wendy Noemí Chex</t>
  </si>
  <si>
    <t>Encargad a de Promoción y Desarrollo Político y Legal</t>
  </si>
  <si>
    <t>Hilda Clemencia Chen Gonzalez</t>
  </si>
  <si>
    <t>Directora Ejecutiva</t>
  </si>
  <si>
    <t>Karla María Toc Méndez</t>
  </si>
  <si>
    <t>Ana Marleny Soco Abaj</t>
  </si>
  <si>
    <t>Asistente de la Dirección de Asesoría Jurídica</t>
  </si>
  <si>
    <t>UNIDA DE PLANIFICACIÓN, MONITOREO Y EVALUACIÓN</t>
  </si>
  <si>
    <t>Gerson Estuardo Gamez Paz</t>
  </si>
  <si>
    <t xml:space="preserve">Encargado de la Unidad de Planificación, Monitoreo y Evaluación </t>
  </si>
  <si>
    <t>Sandra Elizabet Yool Curruchich de Lopez</t>
  </si>
  <si>
    <t>Lucía González Alvarado</t>
  </si>
  <si>
    <t>Delegada Regional Baja Verapaz</t>
  </si>
  <si>
    <t>Revisión: Licenciada Zaida Lucrecia Galindo Noj</t>
  </si>
  <si>
    <t>Encargada de Recursos Humanos</t>
  </si>
  <si>
    <t>SALARIO DEVENGADO POR LOS EMPLEADOS PUBLICOS DE DEMI RENGLON 011 CORRESPONDIENTE AL MES DE JULIO 2021</t>
  </si>
  <si>
    <t>Zaida Lucrecia Galindo Noj</t>
  </si>
  <si>
    <t>Mónica Violeta García Matías</t>
  </si>
  <si>
    <t>Delegada Regional San Marcos</t>
  </si>
  <si>
    <t>Unciamente se refleja el pago de Bono 14, debido a que se encuentra suspendida por el Instituto Guatemalteco de Seguridad Social</t>
  </si>
  <si>
    <t>Salario proporcional, debido a licencia de la profesional</t>
  </si>
  <si>
    <t>TOTAL JULIO, MÁS BONO 14</t>
  </si>
  <si>
    <t>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</si>
</sst>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-* #,##0.00\ &quot;€&quot;_-;\-* #,##0.00\ &quot;€&quot;_-;_-* &quot;-&quot;??\ &quot;€&quot;_-;_-@_-"/>
    <numFmt numFmtId="165" formatCode="_(&quot;Q&quot;* #,##0.00_);_(&quot;Q&quot;* \(#,##0.00\);_(&quot;Q&quot;* &quot;-&quot;??_);_(@_)"/>
    <numFmt numFmtId="166" formatCode="_(* #,##0.00_);_(* \(#,##0.00\);_(* &quot;-&quot;??_);_(@_)"/>
    <numFmt numFmtId="167" formatCode="[$Q-100A]#,##0.00_ ;\-[$Q-100A]#,##0.00\ "/>
    <numFmt numFmtId="168" formatCode="&quot;Q&quot;#,##0.00;[Red]&quot;Q&quot;#,##0.00"/>
    <numFmt numFmtId="169" formatCode="&quot;Q&quot;#,##0.00"/>
    <numFmt numFmtId="170" formatCode="_-[$Q-100A]* #,##0.00_-;\-[$Q-100A]* #,##0.00_-;_-[$Q-100A]* &quot;-&quot;??_-;_-@_-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9"/>
      <name val="Calibri"/>
      <family val="2"/>
    </font>
    <font>
      <b/>
      <sz val="9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color rgb="FF043A69"/>
      <name val="Verdana"/>
      <family val="2"/>
    </font>
    <font>
      <b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Arial"/>
      <family val="2"/>
    </font>
    <font>
      <sz val="12"/>
      <color theme="1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4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7">
    <xf numFmtId="0" fontId="0" fillId="0" borderId="0"/>
    <xf numFmtId="165" fontId="1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235">
    <xf numFmtId="0" fontId="0" fillId="0" borderId="0" xfId="0"/>
    <xf numFmtId="0" fontId="3" fillId="0" borderId="1" xfId="4" applyFont="1" applyFill="1" applyBorder="1" applyAlignment="1">
      <alignment horizontal="left" vertical="center" wrapText="1"/>
    </xf>
    <xf numFmtId="0" fontId="3" fillId="0" borderId="1" xfId="2" applyFont="1" applyFill="1" applyBorder="1" applyAlignment="1">
      <alignment horizontal="left" vertical="center" wrapText="1"/>
    </xf>
    <xf numFmtId="0" fontId="3" fillId="0" borderId="1" xfId="8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/>
    </xf>
    <xf numFmtId="0" fontId="3" fillId="0" borderId="6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6" xfId="0" applyFont="1" applyFill="1" applyBorder="1" applyAlignment="1">
      <alignment horizontal="left" vertical="center"/>
    </xf>
    <xf numFmtId="0" fontId="3" fillId="0" borderId="1" xfId="10" applyFont="1" applyFill="1" applyBorder="1" applyAlignment="1">
      <alignment horizontal="left" vertical="center" wrapText="1"/>
    </xf>
    <xf numFmtId="0" fontId="3" fillId="0" borderId="1" xfId="13" applyFont="1" applyFill="1" applyBorder="1" applyAlignment="1">
      <alignment horizontal="left" vertical="center" wrapText="1"/>
    </xf>
    <xf numFmtId="0" fontId="3" fillId="0" borderId="1" xfId="14" applyFont="1" applyFill="1" applyBorder="1" applyAlignment="1">
      <alignment horizontal="left" vertical="center" wrapText="1"/>
    </xf>
    <xf numFmtId="169" fontId="3" fillId="3" borderId="1" xfId="3" applyNumberFormat="1" applyFont="1" applyFill="1" applyBorder="1" applyAlignment="1">
      <alignment vertical="center"/>
    </xf>
    <xf numFmtId="0" fontId="3" fillId="0" borderId="3" xfId="2" applyFont="1" applyFill="1" applyBorder="1" applyAlignment="1">
      <alignment horizontal="left" vertical="center" wrapText="1"/>
    </xf>
    <xf numFmtId="49" fontId="3" fillId="3" borderId="1" xfId="3" applyNumberFormat="1" applyFont="1" applyFill="1" applyBorder="1" applyAlignment="1">
      <alignment horizontal="center" vertical="center"/>
    </xf>
    <xf numFmtId="0" fontId="8" fillId="0" borderId="0" xfId="0" applyFont="1"/>
    <xf numFmtId="0" fontId="3" fillId="0" borderId="1" xfId="0" applyFont="1" applyFill="1" applyBorder="1" applyAlignment="1">
      <alignment horizontal="center"/>
    </xf>
    <xf numFmtId="0" fontId="0" fillId="0" borderId="0" xfId="0" applyAlignment="1">
      <alignment horizontal="left" vertical="center"/>
    </xf>
    <xf numFmtId="0" fontId="3" fillId="0" borderId="4" xfId="2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6" xfId="4" applyFont="1" applyFill="1" applyBorder="1" applyAlignment="1">
      <alignment horizontal="left" vertical="center" wrapText="1"/>
    </xf>
    <xf numFmtId="0" fontId="3" fillId="0" borderId="6" xfId="2" applyFont="1" applyFill="1" applyBorder="1" applyAlignment="1">
      <alignment horizontal="left" vertical="center" wrapText="1"/>
    </xf>
    <xf numFmtId="0" fontId="3" fillId="0" borderId="5" xfId="2" applyFont="1" applyFill="1" applyBorder="1" applyAlignment="1">
      <alignment horizontal="left" vertical="center" wrapText="1"/>
    </xf>
    <xf numFmtId="0" fontId="3" fillId="0" borderId="2" xfId="2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/>
    </xf>
    <xf numFmtId="0" fontId="3" fillId="0" borderId="6" xfId="10" applyFont="1" applyFill="1" applyBorder="1" applyAlignment="1">
      <alignment horizontal="left" vertical="center" wrapText="1"/>
    </xf>
    <xf numFmtId="0" fontId="3" fillId="0" borderId="6" xfId="12" applyFont="1" applyFill="1" applyBorder="1" applyAlignment="1">
      <alignment horizontal="left" vertical="center" wrapText="1"/>
    </xf>
    <xf numFmtId="0" fontId="3" fillId="0" borderId="6" xfId="13" applyFont="1" applyFill="1" applyBorder="1" applyAlignment="1">
      <alignment horizontal="left" vertical="center" wrapText="1"/>
    </xf>
    <xf numFmtId="0" fontId="3" fillId="0" borderId="6" xfId="14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/>
    </xf>
    <xf numFmtId="0" fontId="0" fillId="0" borderId="0" xfId="0" applyAlignment="1">
      <alignment horizontal="right" vertical="center"/>
    </xf>
    <xf numFmtId="169" fontId="7" fillId="2" borderId="1" xfId="0" applyNumberFormat="1" applyFont="1" applyFill="1" applyBorder="1" applyAlignment="1">
      <alignment horizontal="right" vertical="center"/>
    </xf>
    <xf numFmtId="169" fontId="7" fillId="2" borderId="1" xfId="3" applyNumberFormat="1" applyFont="1" applyFill="1" applyBorder="1" applyAlignment="1">
      <alignment horizontal="right" vertical="center"/>
    </xf>
    <xf numFmtId="0" fontId="8" fillId="0" borderId="0" xfId="0" applyFont="1" applyAlignment="1">
      <alignment horizontal="right" vertical="center"/>
    </xf>
    <xf numFmtId="169" fontId="7" fillId="4" borderId="1" xfId="0" applyNumberFormat="1" applyFont="1" applyFill="1" applyBorder="1" applyAlignment="1">
      <alignment horizontal="right" vertical="center"/>
    </xf>
    <xf numFmtId="169" fontId="3" fillId="5" borderId="3" xfId="3" applyNumberFormat="1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13" fillId="0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169" fontId="11" fillId="0" borderId="1" xfId="0" applyNumberFormat="1" applyFont="1" applyBorder="1" applyAlignment="1">
      <alignment horizontal="left" vertical="center"/>
    </xf>
    <xf numFmtId="169" fontId="13" fillId="5" borderId="3" xfId="3" applyNumberFormat="1" applyFont="1" applyFill="1" applyBorder="1" applyAlignment="1">
      <alignment horizontal="right" vertical="center"/>
    </xf>
    <xf numFmtId="0" fontId="3" fillId="5" borderId="1" xfId="0" applyFont="1" applyFill="1" applyBorder="1" applyAlignment="1">
      <alignment horizontal="center"/>
    </xf>
    <xf numFmtId="0" fontId="10" fillId="5" borderId="1" xfId="0" applyFont="1" applyFill="1" applyBorder="1" applyAlignment="1">
      <alignment vertical="center"/>
    </xf>
    <xf numFmtId="0" fontId="3" fillId="5" borderId="1" xfId="0" applyFont="1" applyFill="1" applyBorder="1" applyAlignment="1">
      <alignment wrapText="1"/>
    </xf>
    <xf numFmtId="49" fontId="3" fillId="5" borderId="1" xfId="0" applyNumberFormat="1" applyFont="1" applyFill="1" applyBorder="1" applyAlignment="1">
      <alignment horizontal="center"/>
    </xf>
    <xf numFmtId="0" fontId="10" fillId="5" borderId="1" xfId="0" applyFont="1" applyFill="1" applyBorder="1" applyAlignment="1">
      <alignment vertical="center" wrapText="1"/>
    </xf>
    <xf numFmtId="0" fontId="11" fillId="5" borderId="1" xfId="0" applyFont="1" applyFill="1" applyBorder="1" applyAlignment="1">
      <alignment vertical="center" wrapText="1"/>
    </xf>
    <xf numFmtId="169" fontId="3" fillId="5" borderId="1" xfId="3" applyNumberFormat="1" applyFont="1" applyFill="1" applyBorder="1" applyAlignment="1">
      <alignment horizontal="right" vertical="center"/>
    </xf>
    <xf numFmtId="169" fontId="3" fillId="5" borderId="1" xfId="0" applyNumberFormat="1" applyFont="1" applyFill="1" applyBorder="1" applyAlignment="1">
      <alignment horizontal="right" vertical="center"/>
    </xf>
    <xf numFmtId="169" fontId="7" fillId="5" borderId="1" xfId="0" applyNumberFormat="1" applyFont="1" applyFill="1" applyBorder="1" applyAlignment="1">
      <alignment horizontal="right" vertical="center"/>
    </xf>
    <xf numFmtId="169" fontId="3" fillId="6" borderId="1" xfId="3" applyNumberFormat="1" applyFont="1" applyFill="1" applyBorder="1" applyAlignment="1">
      <alignment horizontal="right" vertical="center"/>
    </xf>
    <xf numFmtId="169" fontId="3" fillId="6" borderId="1" xfId="0" applyNumberFormat="1" applyFont="1" applyFill="1" applyBorder="1" applyAlignment="1">
      <alignment horizontal="right" vertical="center"/>
    </xf>
    <xf numFmtId="0" fontId="12" fillId="0" borderId="0" xfId="0" applyFont="1" applyAlignment="1">
      <alignment horizontal="right" vertical="center"/>
    </xf>
    <xf numFmtId="169" fontId="7" fillId="5" borderId="1" xfId="3" applyNumberFormat="1" applyFont="1" applyFill="1" applyBorder="1" applyAlignment="1">
      <alignment horizontal="right" vertical="center"/>
    </xf>
    <xf numFmtId="0" fontId="9" fillId="0" borderId="0" xfId="0" applyFont="1" applyAlignment="1">
      <alignment horizontal="right" vertical="center"/>
    </xf>
    <xf numFmtId="0" fontId="8" fillId="0" borderId="1" xfId="0" applyFont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 wrapText="1"/>
    </xf>
    <xf numFmtId="0" fontId="11" fillId="0" borderId="1" xfId="2" applyFont="1" applyFill="1" applyBorder="1" applyAlignment="1">
      <alignment horizontal="left" vertical="center" wrapText="1"/>
    </xf>
    <xf numFmtId="169" fontId="13" fillId="5" borderId="1" xfId="3" applyNumberFormat="1" applyFont="1" applyFill="1" applyBorder="1" applyAlignment="1">
      <alignment horizontal="right" vertical="center"/>
    </xf>
    <xf numFmtId="169" fontId="12" fillId="0" borderId="0" xfId="0" applyNumberFormat="1" applyFont="1" applyAlignment="1">
      <alignment horizontal="right" vertical="center"/>
    </xf>
    <xf numFmtId="169" fontId="0" fillId="0" borderId="0" xfId="0" applyNumberFormat="1" applyAlignment="1">
      <alignment horizontal="right" vertical="center"/>
    </xf>
    <xf numFmtId="169" fontId="0" fillId="0" borderId="0" xfId="0" applyNumberFormat="1" applyAlignment="1">
      <alignment horizontal="left" vertical="center"/>
    </xf>
    <xf numFmtId="169" fontId="7" fillId="7" borderId="1" xfId="3" applyNumberFormat="1" applyFont="1" applyFill="1" applyBorder="1" applyAlignment="1">
      <alignment horizontal="right" vertical="center"/>
    </xf>
    <xf numFmtId="169" fontId="7" fillId="8" borderId="1" xfId="3" applyNumberFormat="1" applyFont="1" applyFill="1" applyBorder="1" applyAlignment="1">
      <alignment horizontal="right" vertical="center"/>
    </xf>
    <xf numFmtId="169" fontId="7" fillId="9" borderId="1" xfId="3" applyNumberFormat="1" applyFont="1" applyFill="1" applyBorder="1" applyAlignment="1">
      <alignment horizontal="right" vertical="center"/>
    </xf>
    <xf numFmtId="0" fontId="15" fillId="0" borderId="0" xfId="0" applyFont="1"/>
    <xf numFmtId="169" fontId="7" fillId="4" borderId="1" xfId="3" applyNumberFormat="1" applyFont="1" applyFill="1" applyBorder="1" applyAlignment="1">
      <alignment horizontal="right" vertical="center"/>
    </xf>
    <xf numFmtId="169" fontId="7" fillId="11" borderId="1" xfId="3" applyNumberFormat="1" applyFont="1" applyFill="1" applyBorder="1" applyAlignment="1">
      <alignment horizontal="right" vertical="center"/>
    </xf>
    <xf numFmtId="169" fontId="7" fillId="12" borderId="1" xfId="3" applyNumberFormat="1" applyFont="1" applyFill="1" applyBorder="1" applyAlignment="1">
      <alignment horizontal="right" vertical="center"/>
    </xf>
    <xf numFmtId="169" fontId="7" fillId="8" borderId="1" xfId="0" applyNumberFormat="1" applyFont="1" applyFill="1" applyBorder="1" applyAlignment="1">
      <alignment horizontal="right" vertical="center"/>
    </xf>
    <xf numFmtId="169" fontId="7" fillId="13" borderId="1" xfId="3" applyNumberFormat="1" applyFont="1" applyFill="1" applyBorder="1" applyAlignment="1">
      <alignment horizontal="right" vertical="center"/>
    </xf>
    <xf numFmtId="169" fontId="7" fillId="14" borderId="1" xfId="0" applyNumberFormat="1" applyFont="1" applyFill="1" applyBorder="1" applyAlignment="1">
      <alignment horizontal="right" vertical="center"/>
    </xf>
    <xf numFmtId="169" fontId="7" fillId="15" borderId="1" xfId="3" applyNumberFormat="1" applyFont="1" applyFill="1" applyBorder="1" applyAlignment="1">
      <alignment horizontal="right" vertical="center"/>
    </xf>
    <xf numFmtId="169" fontId="7" fillId="16" borderId="1" xfId="3" applyNumberFormat="1" applyFont="1" applyFill="1" applyBorder="1" applyAlignment="1">
      <alignment horizontal="right" vertical="center"/>
    </xf>
    <xf numFmtId="169" fontId="7" fillId="10" borderId="1" xfId="0" applyNumberFormat="1" applyFont="1" applyFill="1" applyBorder="1" applyAlignment="1">
      <alignment horizontal="right" vertical="center"/>
    </xf>
    <xf numFmtId="0" fontId="0" fillId="0" borderId="0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169" fontId="0" fillId="0" borderId="1" xfId="0" applyNumberFormat="1" applyBorder="1" applyAlignment="1">
      <alignment horizontal="right" vertical="center"/>
    </xf>
    <xf numFmtId="0" fontId="0" fillId="0" borderId="1" xfId="0" applyFill="1" applyBorder="1" applyAlignment="1">
      <alignment horizontal="left" vertical="center"/>
    </xf>
    <xf numFmtId="0" fontId="12" fillId="0" borderId="1" xfId="0" applyFont="1" applyBorder="1" applyAlignment="1">
      <alignment horizontal="left" vertical="center"/>
    </xf>
    <xf numFmtId="169" fontId="12" fillId="0" borderId="1" xfId="0" applyNumberFormat="1" applyFont="1" applyBorder="1" applyAlignment="1">
      <alignment vertical="center"/>
    </xf>
    <xf numFmtId="0" fontId="0" fillId="5" borderId="1" xfId="0" applyFill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169" fontId="0" fillId="0" borderId="8" xfId="0" applyNumberFormat="1" applyBorder="1" applyAlignment="1">
      <alignment vertical="center"/>
    </xf>
    <xf numFmtId="0" fontId="3" fillId="2" borderId="1" xfId="2" applyFont="1" applyFill="1" applyBorder="1" applyAlignment="1">
      <alignment horizontal="left" vertical="center" wrapText="1"/>
    </xf>
    <xf numFmtId="0" fontId="3" fillId="2" borderId="3" xfId="2" applyFont="1" applyFill="1" applyBorder="1" applyAlignment="1">
      <alignment horizontal="left" vertical="center" wrapText="1"/>
    </xf>
    <xf numFmtId="0" fontId="3" fillId="2" borderId="1" xfId="4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11" fillId="2" borderId="1" xfId="2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0" fontId="3" fillId="2" borderId="1" xfId="8" applyFont="1" applyFill="1" applyBorder="1" applyAlignment="1">
      <alignment horizontal="left" vertical="center" wrapText="1"/>
    </xf>
    <xf numFmtId="0" fontId="13" fillId="2" borderId="1" xfId="0" applyFont="1" applyFill="1" applyBorder="1" applyAlignment="1">
      <alignment horizontal="left" vertical="center"/>
    </xf>
    <xf numFmtId="0" fontId="0" fillId="0" borderId="8" xfId="0" applyBorder="1" applyAlignment="1">
      <alignment vertical="center"/>
    </xf>
    <xf numFmtId="0" fontId="11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wrapText="1"/>
    </xf>
    <xf numFmtId="49" fontId="3" fillId="0" borderId="1" xfId="0" applyNumberFormat="1" applyFont="1" applyFill="1" applyBorder="1" applyAlignment="1">
      <alignment horizontal="center"/>
    </xf>
    <xf numFmtId="0" fontId="10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/>
    </xf>
    <xf numFmtId="169" fontId="3" fillId="19" borderId="1" xfId="0" applyNumberFormat="1" applyFont="1" applyFill="1" applyBorder="1" applyAlignment="1">
      <alignment horizontal="right" vertical="center"/>
    </xf>
    <xf numFmtId="169" fontId="3" fillId="19" borderId="3" xfId="3" applyNumberFormat="1" applyFont="1" applyFill="1" applyBorder="1" applyAlignment="1">
      <alignment horizontal="right" vertical="center"/>
    </xf>
    <xf numFmtId="49" fontId="3" fillId="18" borderId="1" xfId="0" applyNumberFormat="1" applyFont="1" applyFill="1" applyBorder="1" applyAlignment="1">
      <alignment horizontal="center"/>
    </xf>
    <xf numFmtId="169" fontId="3" fillId="18" borderId="1" xfId="0" applyNumberFormat="1" applyFont="1" applyFill="1" applyBorder="1" applyAlignment="1">
      <alignment horizontal="right" vertical="center"/>
    </xf>
    <xf numFmtId="169" fontId="3" fillId="18" borderId="3" xfId="3" applyNumberFormat="1" applyFont="1" applyFill="1" applyBorder="1" applyAlignment="1">
      <alignment horizontal="right" vertical="center"/>
    </xf>
    <xf numFmtId="169" fontId="3" fillId="18" borderId="1" xfId="3" applyNumberFormat="1" applyFont="1" applyFill="1" applyBorder="1" applyAlignment="1">
      <alignment horizontal="right" vertical="center"/>
    </xf>
    <xf numFmtId="169" fontId="13" fillId="18" borderId="1" xfId="3" applyNumberFormat="1" applyFont="1" applyFill="1" applyBorder="1" applyAlignment="1">
      <alignment horizontal="right" vertical="center"/>
    </xf>
    <xf numFmtId="169" fontId="7" fillId="18" borderId="1" xfId="3" applyNumberFormat="1" applyFont="1" applyFill="1" applyBorder="1" applyAlignment="1">
      <alignment horizontal="right" vertical="center"/>
    </xf>
    <xf numFmtId="169" fontId="3" fillId="2" borderId="1" xfId="0" applyNumberFormat="1" applyFont="1" applyFill="1" applyBorder="1" applyAlignment="1">
      <alignment horizontal="right" vertical="center"/>
    </xf>
    <xf numFmtId="169" fontId="3" fillId="0" borderId="1" xfId="0" applyNumberFormat="1" applyFont="1" applyBorder="1" applyAlignment="1">
      <alignment horizontal="left" vertical="center"/>
    </xf>
    <xf numFmtId="169" fontId="13" fillId="3" borderId="3" xfId="3" applyNumberFormat="1" applyFont="1" applyFill="1" applyBorder="1" applyAlignment="1">
      <alignment horizontal="right" vertical="center"/>
    </xf>
    <xf numFmtId="0" fontId="8" fillId="2" borderId="1" xfId="0" applyFont="1" applyFill="1" applyBorder="1" applyAlignment="1">
      <alignment horizontal="center" vertical="center"/>
    </xf>
    <xf numFmtId="0" fontId="3" fillId="2" borderId="6" xfId="4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/>
    </xf>
    <xf numFmtId="49" fontId="3" fillId="2" borderId="1" xfId="3" applyNumberFormat="1" applyFont="1" applyFill="1" applyBorder="1" applyAlignment="1">
      <alignment horizontal="center" vertical="center"/>
    </xf>
    <xf numFmtId="169" fontId="3" fillId="2" borderId="1" xfId="3" applyNumberFormat="1" applyFont="1" applyFill="1" applyBorder="1" applyAlignment="1">
      <alignment horizontal="right" vertical="center"/>
    </xf>
    <xf numFmtId="169" fontId="3" fillId="2" borderId="3" xfId="3" applyNumberFormat="1" applyFont="1" applyFill="1" applyBorder="1" applyAlignment="1">
      <alignment horizontal="right" vertical="center"/>
    </xf>
    <xf numFmtId="0" fontId="8" fillId="2" borderId="0" xfId="0" applyFont="1" applyFill="1" applyAlignment="1">
      <alignment horizontal="left" vertical="center"/>
    </xf>
    <xf numFmtId="0" fontId="3" fillId="2" borderId="1" xfId="0" applyFont="1" applyFill="1" applyBorder="1" applyAlignment="1">
      <alignment horizontal="center"/>
    </xf>
    <xf numFmtId="169" fontId="16" fillId="2" borderId="3" xfId="3" applyNumberFormat="1" applyFont="1" applyFill="1" applyBorder="1" applyAlignment="1">
      <alignment horizontal="right" vertical="center"/>
    </xf>
    <xf numFmtId="169" fontId="11" fillId="5" borderId="1" xfId="3" applyNumberFormat="1" applyFont="1" applyFill="1" applyBorder="1" applyAlignment="1">
      <alignment horizontal="right" vertical="center"/>
    </xf>
    <xf numFmtId="169" fontId="17" fillId="5" borderId="1" xfId="3" applyNumberFormat="1" applyFont="1" applyFill="1" applyBorder="1" applyAlignment="1">
      <alignment horizontal="right" vertical="center"/>
    </xf>
    <xf numFmtId="169" fontId="17" fillId="2" borderId="3" xfId="3" applyNumberFormat="1" applyFont="1" applyFill="1" applyBorder="1" applyAlignment="1">
      <alignment horizontal="right" vertical="center"/>
    </xf>
    <xf numFmtId="0" fontId="17" fillId="2" borderId="1" xfId="0" applyFont="1" applyFill="1" applyBorder="1" applyAlignment="1">
      <alignment horizontal="left" vertical="center"/>
    </xf>
    <xf numFmtId="169" fontId="17" fillId="2" borderId="1" xfId="3" applyNumberFormat="1" applyFont="1" applyFill="1" applyBorder="1" applyAlignment="1">
      <alignment horizontal="right" vertical="center"/>
    </xf>
    <xf numFmtId="166" fontId="0" fillId="0" borderId="0" xfId="16" applyFont="1" applyAlignment="1">
      <alignment horizontal="left" vertical="center"/>
    </xf>
    <xf numFmtId="166" fontId="0" fillId="0" borderId="0" xfId="0" applyNumberFormat="1" applyAlignment="1">
      <alignment horizontal="left" vertical="center"/>
    </xf>
    <xf numFmtId="0" fontId="0" fillId="0" borderId="0" xfId="0" applyFont="1" applyFill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49" fontId="18" fillId="0" borderId="0" xfId="0" applyNumberFormat="1" applyFont="1" applyBorder="1" applyAlignment="1">
      <alignment horizontal="center" vertical="center" wrapText="1"/>
    </xf>
    <xf numFmtId="49" fontId="6" fillId="0" borderId="0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19" fillId="20" borderId="1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19" fillId="20" borderId="1" xfId="0" applyFont="1" applyFill="1" applyBorder="1" applyAlignment="1">
      <alignment horizontal="center" vertical="center" wrapText="1"/>
    </xf>
    <xf numFmtId="168" fontId="19" fillId="20" borderId="1" xfId="1" applyNumberFormat="1" applyFont="1" applyFill="1" applyBorder="1" applyAlignment="1">
      <alignment horizontal="center" vertical="center" wrapText="1"/>
    </xf>
    <xf numFmtId="0" fontId="20" fillId="20" borderId="1" xfId="0" applyFont="1" applyFill="1" applyBorder="1" applyAlignment="1">
      <alignment horizontal="center" vertical="center" wrapText="1"/>
    </xf>
    <xf numFmtId="0" fontId="12" fillId="20" borderId="1" xfId="0" applyFont="1" applyFill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center"/>
    </xf>
    <xf numFmtId="169" fontId="20" fillId="3" borderId="1" xfId="0" applyNumberFormat="1" applyFont="1" applyFill="1" applyBorder="1" applyAlignment="1">
      <alignment horizontal="right" vertical="center" wrapText="1"/>
    </xf>
    <xf numFmtId="0" fontId="19" fillId="0" borderId="1" xfId="0" applyFont="1" applyFill="1" applyBorder="1" applyAlignment="1">
      <alignment horizontal="center" vertical="center"/>
    </xf>
    <xf numFmtId="169" fontId="19" fillId="0" borderId="1" xfId="3" applyNumberFormat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vertical="center"/>
    </xf>
    <xf numFmtId="0" fontId="0" fillId="0" borderId="0" xfId="0" applyFont="1" applyFill="1"/>
    <xf numFmtId="169" fontId="19" fillId="2" borderId="1" xfId="3" applyNumberFormat="1" applyFont="1" applyFill="1" applyBorder="1" applyAlignment="1">
      <alignment horizontal="right" vertical="center"/>
    </xf>
    <xf numFmtId="169" fontId="20" fillId="2" borderId="1" xfId="3" applyNumberFormat="1" applyFont="1" applyFill="1" applyBorder="1" applyAlignment="1">
      <alignment horizontal="center" vertical="center"/>
    </xf>
    <xf numFmtId="169" fontId="19" fillId="3" borderId="1" xfId="3" applyNumberFormat="1" applyFont="1" applyFill="1" applyBorder="1" applyAlignment="1">
      <alignment horizontal="right" vertical="center"/>
    </xf>
    <xf numFmtId="169" fontId="20" fillId="3" borderId="1" xfId="3" applyNumberFormat="1" applyFont="1" applyFill="1" applyBorder="1" applyAlignment="1">
      <alignment horizontal="center" vertical="center"/>
    </xf>
    <xf numFmtId="169" fontId="20" fillId="0" borderId="1" xfId="3" applyNumberFormat="1" applyFont="1" applyFill="1" applyBorder="1" applyAlignment="1">
      <alignment horizontal="center" vertical="center"/>
    </xf>
    <xf numFmtId="169" fontId="20" fillId="0" borderId="1" xfId="3" applyNumberFormat="1" applyFont="1" applyFill="1" applyBorder="1" applyAlignment="1">
      <alignment horizontal="right" vertical="center"/>
    </xf>
    <xf numFmtId="0" fontId="0" fillId="0" borderId="0" xfId="0" applyFont="1" applyFill="1" applyAlignment="1">
      <alignment horizontal="left" vertical="center"/>
    </xf>
    <xf numFmtId="169" fontId="20" fillId="3" borderId="1" xfId="3" applyNumberFormat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169" fontId="12" fillId="2" borderId="1" xfId="0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169" fontId="19" fillId="0" borderId="1" xfId="3" applyNumberFormat="1" applyFont="1" applyFill="1" applyBorder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right" vertical="center"/>
    </xf>
    <xf numFmtId="0" fontId="12" fillId="0" borderId="0" xfId="0" applyFont="1" applyFill="1" applyAlignment="1">
      <alignment horizontal="right" vertical="center"/>
    </xf>
    <xf numFmtId="169" fontId="12" fillId="0" borderId="0" xfId="0" applyNumberFormat="1" applyFont="1" applyFill="1" applyAlignment="1">
      <alignment horizontal="right" vertical="center"/>
    </xf>
    <xf numFmtId="166" fontId="12" fillId="0" borderId="0" xfId="16" applyFont="1" applyFill="1" applyAlignment="1">
      <alignment horizontal="right" vertical="center"/>
    </xf>
    <xf numFmtId="169" fontId="12" fillId="3" borderId="1" xfId="0" applyNumberFormat="1" applyFont="1" applyFill="1" applyBorder="1" applyAlignment="1">
      <alignment horizontal="center" vertical="center"/>
    </xf>
    <xf numFmtId="169" fontId="20" fillId="2" borderId="1" xfId="0" applyNumberFormat="1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center" vertical="center"/>
    </xf>
    <xf numFmtId="169" fontId="20" fillId="0" borderId="1" xfId="0" applyNumberFormat="1" applyFont="1" applyFill="1" applyBorder="1" applyAlignment="1">
      <alignment horizontal="center" vertical="center" wrapText="1"/>
    </xf>
    <xf numFmtId="169" fontId="20" fillId="0" borderId="1" xfId="0" applyNumberFormat="1" applyFont="1" applyFill="1" applyBorder="1" applyAlignment="1">
      <alignment horizontal="right" vertical="center" wrapText="1"/>
    </xf>
    <xf numFmtId="169" fontId="19" fillId="0" borderId="1" xfId="0" applyNumberFormat="1" applyFont="1" applyFill="1" applyBorder="1" applyAlignment="1">
      <alignment vertical="center"/>
    </xf>
    <xf numFmtId="0" fontId="0" fillId="0" borderId="0" xfId="0" applyFont="1" applyFill="1" applyAlignment="1">
      <alignment vertical="top"/>
    </xf>
    <xf numFmtId="169" fontId="20" fillId="2" borderId="1" xfId="0" applyNumberFormat="1" applyFont="1" applyFill="1" applyBorder="1" applyAlignment="1">
      <alignment horizontal="right" vertical="center" wrapText="1"/>
    </xf>
    <xf numFmtId="169" fontId="19" fillId="0" borderId="1" xfId="0" applyNumberFormat="1" applyFont="1" applyFill="1" applyBorder="1" applyAlignment="1">
      <alignment horizontal="right" vertical="center" wrapText="1"/>
    </xf>
    <xf numFmtId="168" fontId="19" fillId="0" borderId="1" xfId="1" applyNumberFormat="1" applyFont="1" applyFill="1" applyBorder="1" applyAlignment="1">
      <alignment horizontal="right" vertical="center" wrapText="1"/>
    </xf>
    <xf numFmtId="170" fontId="20" fillId="0" borderId="1" xfId="0" applyNumberFormat="1" applyFont="1" applyFill="1" applyBorder="1" applyAlignment="1">
      <alignment horizontal="right" vertical="center" wrapText="1"/>
    </xf>
    <xf numFmtId="169" fontId="12" fillId="0" borderId="1" xfId="0" applyNumberFormat="1" applyFont="1" applyFill="1" applyBorder="1" applyAlignment="1">
      <alignment horizontal="center" vertical="center" wrapText="1"/>
    </xf>
    <xf numFmtId="169" fontId="12" fillId="0" borderId="1" xfId="0" applyNumberFormat="1" applyFont="1" applyFill="1" applyBorder="1" applyAlignment="1">
      <alignment horizontal="center" vertical="center"/>
    </xf>
    <xf numFmtId="169" fontId="20" fillId="0" borderId="1" xfId="3" applyNumberFormat="1" applyFont="1" applyFill="1" applyBorder="1" applyAlignment="1">
      <alignment horizontal="left" vertical="center" wrapText="1"/>
    </xf>
    <xf numFmtId="49" fontId="18" fillId="0" borderId="0" xfId="0" applyNumberFormat="1" applyFont="1" applyBorder="1" applyAlignment="1">
      <alignment horizontal="center" vertical="center"/>
    </xf>
    <xf numFmtId="169" fontId="0" fillId="0" borderId="0" xfId="0" applyNumberFormat="1" applyFont="1" applyFill="1" applyAlignment="1">
      <alignment horizontal="left" vertical="center"/>
    </xf>
    <xf numFmtId="169" fontId="20" fillId="2" borderId="1" xfId="3" applyNumberFormat="1" applyFont="1" applyFill="1" applyBorder="1" applyAlignment="1">
      <alignment horizontal="right" vertical="center"/>
    </xf>
    <xf numFmtId="167" fontId="19" fillId="20" borderId="1" xfId="1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left" vertical="center" wrapText="1"/>
    </xf>
    <xf numFmtId="49" fontId="19" fillId="0" borderId="1" xfId="0" applyNumberFormat="1" applyFont="1" applyFill="1" applyBorder="1" applyAlignment="1">
      <alignment horizontal="center" vertical="center" wrapText="1"/>
    </xf>
    <xf numFmtId="167" fontId="19" fillId="0" borderId="1" xfId="1" applyNumberFormat="1" applyFont="1" applyFill="1" applyBorder="1" applyAlignment="1">
      <alignment horizontal="right" vertical="center" wrapText="1"/>
    </xf>
    <xf numFmtId="0" fontId="19" fillId="0" borderId="1" xfId="4" applyFont="1" applyFill="1" applyBorder="1" applyAlignment="1">
      <alignment horizontal="left" vertical="center" wrapText="1"/>
    </xf>
    <xf numFmtId="0" fontId="19" fillId="0" borderId="1" xfId="0" applyFont="1" applyFill="1" applyBorder="1" applyAlignment="1">
      <alignment vertical="center" wrapText="1"/>
    </xf>
    <xf numFmtId="49" fontId="19" fillId="0" borderId="1" xfId="3" applyNumberFormat="1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left" vertical="center"/>
    </xf>
    <xf numFmtId="0" fontId="19" fillId="2" borderId="1" xfId="4" applyFont="1" applyFill="1" applyBorder="1" applyAlignment="1">
      <alignment horizontal="left" vertical="center" wrapText="1"/>
    </xf>
    <xf numFmtId="0" fontId="19" fillId="2" borderId="1" xfId="0" applyFont="1" applyFill="1" applyBorder="1" applyAlignment="1">
      <alignment vertical="center" wrapText="1"/>
    </xf>
    <xf numFmtId="49" fontId="19" fillId="2" borderId="1" xfId="3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left" vertical="center"/>
    </xf>
    <xf numFmtId="0" fontId="19" fillId="3" borderId="1" xfId="0" applyFont="1" applyFill="1" applyBorder="1" applyAlignment="1">
      <alignment vertical="center" wrapText="1"/>
    </xf>
    <xf numFmtId="49" fontId="19" fillId="3" borderId="1" xfId="3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left" vertical="center" wrapText="1"/>
    </xf>
    <xf numFmtId="0" fontId="20" fillId="3" borderId="1" xfId="0" applyFont="1" applyFill="1" applyBorder="1" applyAlignment="1">
      <alignment horizontal="left" vertical="center"/>
    </xf>
    <xf numFmtId="0" fontId="19" fillId="3" borderId="1" xfId="4" applyFont="1" applyFill="1" applyBorder="1" applyAlignment="1">
      <alignment horizontal="left" vertical="center" wrapText="1"/>
    </xf>
    <xf numFmtId="0" fontId="20" fillId="0" borderId="1" xfId="4" applyFont="1" applyFill="1" applyBorder="1" applyAlignment="1">
      <alignment horizontal="left" vertical="center" wrapText="1"/>
    </xf>
    <xf numFmtId="0" fontId="19" fillId="2" borderId="1" xfId="0" applyFont="1" applyFill="1" applyBorder="1" applyAlignment="1">
      <alignment horizontal="left" vertical="center" wrapText="1"/>
    </xf>
    <xf numFmtId="0" fontId="19" fillId="0" borderId="1" xfId="0" applyFont="1" applyFill="1" applyBorder="1" applyAlignment="1">
      <alignment horizontal="left" vertical="center"/>
    </xf>
    <xf numFmtId="0" fontId="22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169" fontId="19" fillId="0" borderId="1" xfId="3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vertical="center"/>
    </xf>
    <xf numFmtId="0" fontId="4" fillId="6" borderId="7" xfId="0" applyFont="1" applyFill="1" applyBorder="1" applyAlignment="1">
      <alignment horizontal="center" vertical="center" wrapText="1"/>
    </xf>
    <xf numFmtId="0" fontId="4" fillId="6" borderId="3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0" fillId="0" borderId="7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3" borderId="7" xfId="0" applyFill="1" applyBorder="1" applyAlignment="1">
      <alignment horizontal="center" vertical="center" wrapText="1"/>
    </xf>
    <xf numFmtId="0" fontId="0" fillId="3" borderId="3" xfId="0" applyFont="1" applyFill="1" applyBorder="1" applyAlignment="1">
      <alignment horizontal="center" vertical="center" wrapText="1"/>
    </xf>
    <xf numFmtId="167" fontId="5" fillId="5" borderId="1" xfId="1" applyNumberFormat="1" applyFont="1" applyFill="1" applyBorder="1" applyAlignment="1">
      <alignment horizontal="center" vertical="center" wrapText="1"/>
    </xf>
    <xf numFmtId="168" fontId="3" fillId="5" borderId="1" xfId="1" applyNumberFormat="1" applyFont="1" applyFill="1" applyBorder="1" applyAlignment="1">
      <alignment horizontal="center" vertical="center" wrapText="1"/>
    </xf>
    <xf numFmtId="0" fontId="3" fillId="17" borderId="1" xfId="0" applyFont="1" applyFill="1" applyBorder="1" applyAlignment="1">
      <alignment horizontal="center" vertical="center" wrapText="1"/>
    </xf>
    <xf numFmtId="169" fontId="0" fillId="0" borderId="8" xfId="0" applyNumberFormat="1" applyBorder="1" applyAlignment="1">
      <alignment horizontal="center" vertical="center"/>
    </xf>
    <xf numFmtId="0" fontId="0" fillId="3" borderId="3" xfId="0" applyFill="1" applyBorder="1" applyAlignment="1">
      <alignment horizontal="center" vertical="center" wrapText="1"/>
    </xf>
    <xf numFmtId="0" fontId="7" fillId="18" borderId="6" xfId="0" applyFont="1" applyFill="1" applyBorder="1" applyAlignment="1">
      <alignment horizontal="left" vertical="center" wrapText="1"/>
    </xf>
    <xf numFmtId="0" fontId="7" fillId="18" borderId="9" xfId="0" applyFont="1" applyFill="1" applyBorder="1" applyAlignment="1">
      <alignment horizontal="left" vertical="center" wrapText="1"/>
    </xf>
    <xf numFmtId="0" fontId="7" fillId="18" borderId="10" xfId="0" applyFont="1" applyFill="1" applyBorder="1" applyAlignment="1">
      <alignment horizontal="left" vertical="center" wrapText="1"/>
    </xf>
    <xf numFmtId="168" fontId="3" fillId="17" borderId="1" xfId="1" applyNumberFormat="1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21" fillId="0" borderId="0" xfId="0" applyFont="1" applyAlignment="1">
      <alignment horizontal="left" vertical="center"/>
    </xf>
    <xf numFmtId="49" fontId="18" fillId="0" borderId="0" xfId="0" applyNumberFormat="1" applyFont="1" applyBorder="1" applyAlignment="1">
      <alignment horizontal="center" vertical="center"/>
    </xf>
  </cellXfs>
  <cellStyles count="17">
    <cellStyle name="Millares" xfId="16" builtinId="3"/>
    <cellStyle name="Moneda" xfId="1" builtinId="4"/>
    <cellStyle name="Moneda 2" xfId="3"/>
    <cellStyle name="Moneda 3" xfId="15"/>
    <cellStyle name="Moneda 8" xfId="9"/>
    <cellStyle name="Moneda 9" xfId="11"/>
    <cellStyle name="Normal" xfId="0" builtinId="0"/>
    <cellStyle name="Normal 11" xfId="12"/>
    <cellStyle name="Normal 12" xfId="13"/>
    <cellStyle name="Normal 13" xfId="14"/>
    <cellStyle name="Normal 2" xfId="2"/>
    <cellStyle name="Normal 4" xfId="4"/>
    <cellStyle name="Normal 5" xfId="5"/>
    <cellStyle name="Normal 6" xfId="6"/>
    <cellStyle name="Normal 7" xfId="7"/>
    <cellStyle name="Normal 8" xfId="8"/>
    <cellStyle name="Normal 9" xfId="10"/>
  </cellStyles>
  <dxfs count="0"/>
  <tableStyles count="0" defaultTableStyle="TableStyleMedium9" defaultPivotStyle="PivotStyleLight16"/>
  <colors>
    <mruColors>
      <color rgb="FFCC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17"/>
  <sheetViews>
    <sheetView zoomScale="96" zoomScaleNormal="96" workbookViewId="0">
      <selection activeCell="L12" sqref="L12"/>
    </sheetView>
  </sheetViews>
  <sheetFormatPr baseColWidth="10" defaultColWidth="10.85546875" defaultRowHeight="15" x14ac:dyDescent="0.25"/>
  <cols>
    <col min="1" max="1" width="6.7109375" style="16" customWidth="1"/>
    <col min="2" max="2" width="27.85546875" style="16" customWidth="1"/>
    <col min="3" max="4" width="17.140625" style="16" customWidth="1"/>
    <col min="5" max="5" width="16" style="16" hidden="1" customWidth="1"/>
    <col min="6" max="6" width="15.42578125" style="16" hidden="1" customWidth="1"/>
    <col min="7" max="7" width="10.42578125" style="38" hidden="1" customWidth="1"/>
    <col min="8" max="8" width="13.7109375" style="32" customWidth="1"/>
    <col min="9" max="9" width="13.140625" style="32" customWidth="1"/>
    <col min="10" max="10" width="14" style="32" customWidth="1"/>
    <col min="11" max="11" width="12.42578125" style="32" customWidth="1"/>
    <col min="12" max="12" width="8" style="32" customWidth="1"/>
    <col min="13" max="13" width="11.140625" style="32" customWidth="1"/>
    <col min="14" max="14" width="13.28515625" style="32" customWidth="1"/>
    <col min="15" max="15" width="14.140625" style="55" customWidth="1"/>
    <col min="16" max="16" width="11.85546875" style="32" customWidth="1"/>
    <col min="17" max="17" width="12.85546875" style="32" customWidth="1"/>
    <col min="18" max="18" width="10.5703125" style="32" customWidth="1"/>
    <col min="19" max="19" width="13.85546875" style="16" customWidth="1"/>
    <col min="20" max="16384" width="10.85546875" style="16"/>
  </cols>
  <sheetData>
    <row r="1" spans="1:19" ht="21" x14ac:dyDescent="0.25">
      <c r="A1" s="214" t="s">
        <v>186</v>
      </c>
      <c r="B1" s="214"/>
      <c r="C1" s="214"/>
      <c r="D1" s="214"/>
      <c r="E1" s="214"/>
      <c r="F1" s="214"/>
      <c r="G1" s="214"/>
      <c r="H1" s="214"/>
      <c r="I1" s="214"/>
      <c r="J1" s="214"/>
      <c r="K1" s="214"/>
      <c r="L1" s="214"/>
      <c r="M1" s="214"/>
      <c r="N1" s="214"/>
    </row>
    <row r="2" spans="1:19" s="38" customFormat="1" ht="15" customHeight="1" x14ac:dyDescent="0.25">
      <c r="A2" s="215" t="s">
        <v>0</v>
      </c>
      <c r="B2" s="215" t="s">
        <v>1</v>
      </c>
      <c r="C2" s="217" t="s">
        <v>10</v>
      </c>
      <c r="D2" s="217" t="s">
        <v>117</v>
      </c>
      <c r="E2" s="215" t="s">
        <v>2</v>
      </c>
      <c r="F2" s="215" t="s">
        <v>3</v>
      </c>
      <c r="G2" s="219" t="s">
        <v>73</v>
      </c>
      <c r="H2" s="212" t="s">
        <v>125</v>
      </c>
      <c r="I2" s="221" t="s">
        <v>126</v>
      </c>
      <c r="J2" s="222" t="s">
        <v>127</v>
      </c>
      <c r="K2" s="222" t="s">
        <v>128</v>
      </c>
      <c r="L2" s="222" t="s">
        <v>129</v>
      </c>
      <c r="M2" s="212" t="s">
        <v>130</v>
      </c>
      <c r="N2" s="212" t="s">
        <v>131</v>
      </c>
      <c r="O2" s="213" t="s">
        <v>190</v>
      </c>
      <c r="P2" s="208" t="s">
        <v>132</v>
      </c>
      <c r="Q2" s="208" t="s">
        <v>134</v>
      </c>
      <c r="R2" s="208" t="s">
        <v>133</v>
      </c>
      <c r="S2" s="210" t="s">
        <v>4</v>
      </c>
    </row>
    <row r="3" spans="1:19" s="38" customFormat="1" ht="58.5" customHeight="1" x14ac:dyDescent="0.25">
      <c r="A3" s="216"/>
      <c r="B3" s="216"/>
      <c r="C3" s="218"/>
      <c r="D3" s="218"/>
      <c r="E3" s="216"/>
      <c r="F3" s="216"/>
      <c r="G3" s="220"/>
      <c r="H3" s="212"/>
      <c r="I3" s="221"/>
      <c r="J3" s="222"/>
      <c r="K3" s="222"/>
      <c r="L3" s="222"/>
      <c r="M3" s="212"/>
      <c r="N3" s="212"/>
      <c r="O3" s="213"/>
      <c r="P3" s="209"/>
      <c r="Q3" s="209"/>
      <c r="R3" s="209"/>
      <c r="S3" s="211"/>
    </row>
    <row r="4" spans="1:19" s="19" customFormat="1" ht="24" x14ac:dyDescent="0.25">
      <c r="A4" s="58">
        <v>1</v>
      </c>
      <c r="B4" s="12" t="s">
        <v>9</v>
      </c>
      <c r="C4" s="17" t="s">
        <v>7</v>
      </c>
      <c r="D4" s="17" t="s">
        <v>118</v>
      </c>
      <c r="E4" s="17" t="s">
        <v>5</v>
      </c>
      <c r="F4" s="18" t="s">
        <v>95</v>
      </c>
      <c r="G4" s="13" t="s">
        <v>74</v>
      </c>
      <c r="H4" s="50">
        <v>12000</v>
      </c>
      <c r="I4" s="37">
        <v>250</v>
      </c>
      <c r="J4" s="37">
        <v>0</v>
      </c>
      <c r="K4" s="37">
        <v>3000</v>
      </c>
      <c r="L4" s="37">
        <v>0</v>
      </c>
      <c r="M4" s="50">
        <v>0</v>
      </c>
      <c r="N4" s="50">
        <v>6000</v>
      </c>
      <c r="O4" s="56">
        <f t="shared" ref="O4:O35" si="0">SUM(H4:N4)</f>
        <v>21250</v>
      </c>
      <c r="P4" s="53">
        <f>O4-250</f>
        <v>21000</v>
      </c>
      <c r="Q4" s="53">
        <f>O4-250</f>
        <v>21000</v>
      </c>
      <c r="R4" s="53">
        <v>200</v>
      </c>
      <c r="S4" s="18"/>
    </row>
    <row r="5" spans="1:19" s="14" customFormat="1" ht="24.75" x14ac:dyDescent="0.25">
      <c r="A5" s="44">
        <v>2</v>
      </c>
      <c r="B5" s="49" t="s">
        <v>20</v>
      </c>
      <c r="C5" s="45" t="s">
        <v>26</v>
      </c>
      <c r="D5" s="46" t="s">
        <v>177</v>
      </c>
      <c r="E5" s="46" t="s">
        <v>23</v>
      </c>
      <c r="F5" s="46" t="s">
        <v>148</v>
      </c>
      <c r="G5" s="47" t="s">
        <v>74</v>
      </c>
      <c r="H5" s="51">
        <v>2441</v>
      </c>
      <c r="I5" s="50">
        <v>250</v>
      </c>
      <c r="J5" s="50">
        <v>0</v>
      </c>
      <c r="K5" s="50">
        <v>1500</v>
      </c>
      <c r="L5" s="50">
        <v>0</v>
      </c>
      <c r="M5" s="50">
        <v>0</v>
      </c>
      <c r="N5" s="62">
        <v>1500</v>
      </c>
      <c r="O5" s="52">
        <f t="shared" si="0"/>
        <v>5691</v>
      </c>
      <c r="P5" s="54">
        <f t="shared" ref="P5:P35" si="1">O5-250</f>
        <v>5441</v>
      </c>
      <c r="Q5" s="54">
        <f>O5-250</f>
        <v>5441</v>
      </c>
      <c r="R5" s="53">
        <v>200</v>
      </c>
      <c r="S5" s="11"/>
    </row>
    <row r="6" spans="1:19" s="14" customFormat="1" ht="24.75" x14ac:dyDescent="0.25">
      <c r="A6" s="44">
        <v>3</v>
      </c>
      <c r="B6" s="49" t="s">
        <v>20</v>
      </c>
      <c r="C6" s="48" t="s">
        <v>14</v>
      </c>
      <c r="D6" s="46" t="s">
        <v>176</v>
      </c>
      <c r="E6" s="46" t="s">
        <v>189</v>
      </c>
      <c r="F6" s="46" t="s">
        <v>154</v>
      </c>
      <c r="G6" s="47" t="s">
        <v>74</v>
      </c>
      <c r="H6" s="51">
        <v>6297</v>
      </c>
      <c r="I6" s="50">
        <v>250</v>
      </c>
      <c r="J6" s="50">
        <v>375</v>
      </c>
      <c r="K6" s="50">
        <v>0</v>
      </c>
      <c r="L6" s="50">
        <v>0</v>
      </c>
      <c r="M6" s="50">
        <v>0</v>
      </c>
      <c r="N6" s="62">
        <v>1800</v>
      </c>
      <c r="O6" s="52">
        <f t="shared" si="0"/>
        <v>8722</v>
      </c>
      <c r="P6" s="54">
        <f t="shared" si="1"/>
        <v>8472</v>
      </c>
      <c r="Q6" s="54">
        <f>O6-250</f>
        <v>8472</v>
      </c>
      <c r="R6" s="53">
        <v>200</v>
      </c>
      <c r="S6" s="11"/>
    </row>
    <row r="7" spans="1:19" s="19" customFormat="1" ht="24" x14ac:dyDescent="0.25">
      <c r="A7" s="58">
        <v>4</v>
      </c>
      <c r="B7" s="12" t="s">
        <v>137</v>
      </c>
      <c r="C7" s="17" t="s">
        <v>8</v>
      </c>
      <c r="D7" s="17" t="s">
        <v>119</v>
      </c>
      <c r="E7" s="20" t="s">
        <v>11</v>
      </c>
      <c r="F7" s="18" t="s">
        <v>95</v>
      </c>
      <c r="G7" s="13" t="s">
        <v>74</v>
      </c>
      <c r="H7" s="50">
        <v>7387</v>
      </c>
      <c r="I7" s="37">
        <v>250</v>
      </c>
      <c r="J7" s="37">
        <v>375</v>
      </c>
      <c r="K7" s="37">
        <v>3000</v>
      </c>
      <c r="L7" s="37">
        <v>0</v>
      </c>
      <c r="M7" s="50">
        <v>0</v>
      </c>
      <c r="N7" s="62">
        <v>4000</v>
      </c>
      <c r="O7" s="56">
        <f t="shared" si="0"/>
        <v>15012</v>
      </c>
      <c r="P7" s="53">
        <f>O7-250</f>
        <v>14762</v>
      </c>
      <c r="Q7" s="53">
        <f>O7-250</f>
        <v>14762</v>
      </c>
      <c r="R7" s="53">
        <v>200</v>
      </c>
      <c r="S7" s="20"/>
    </row>
    <row r="8" spans="1:19" s="14" customFormat="1" ht="24.75" x14ac:dyDescent="0.25">
      <c r="A8" s="59">
        <v>5</v>
      </c>
      <c r="B8" s="49" t="s">
        <v>20</v>
      </c>
      <c r="C8" s="45" t="s">
        <v>147</v>
      </c>
      <c r="D8" s="46" t="s">
        <v>177</v>
      </c>
      <c r="E8" s="46" t="s">
        <v>23</v>
      </c>
      <c r="F8" s="46" t="s">
        <v>148</v>
      </c>
      <c r="G8" s="47" t="s">
        <v>74</v>
      </c>
      <c r="H8" s="51">
        <v>2441</v>
      </c>
      <c r="I8" s="50">
        <v>250</v>
      </c>
      <c r="J8" s="50">
        <v>0</v>
      </c>
      <c r="K8" s="50">
        <v>1500</v>
      </c>
      <c r="L8" s="50">
        <v>0</v>
      </c>
      <c r="M8" s="50">
        <v>0</v>
      </c>
      <c r="N8" s="62">
        <v>1500</v>
      </c>
      <c r="O8" s="52">
        <f t="shared" si="0"/>
        <v>5691</v>
      </c>
      <c r="P8" s="54">
        <f t="shared" si="1"/>
        <v>5441</v>
      </c>
      <c r="Q8" s="54">
        <f>O8-250</f>
        <v>5441</v>
      </c>
      <c r="R8" s="53">
        <v>200</v>
      </c>
      <c r="S8" s="11"/>
    </row>
    <row r="9" spans="1:19" s="19" customFormat="1" x14ac:dyDescent="0.2">
      <c r="A9" s="15">
        <v>6</v>
      </c>
      <c r="B9" s="1" t="s">
        <v>96</v>
      </c>
      <c r="C9" s="21" t="s">
        <v>12</v>
      </c>
      <c r="D9" s="21" t="s">
        <v>119</v>
      </c>
      <c r="E9" s="20" t="s">
        <v>15</v>
      </c>
      <c r="F9" s="20" t="s">
        <v>16</v>
      </c>
      <c r="G9" s="13" t="s">
        <v>74</v>
      </c>
      <c r="H9" s="50">
        <v>6925</v>
      </c>
      <c r="I9" s="37">
        <v>250</v>
      </c>
      <c r="J9" s="37">
        <v>375</v>
      </c>
      <c r="K9" s="37">
        <v>0</v>
      </c>
      <c r="L9" s="37">
        <v>0</v>
      </c>
      <c r="M9" s="50">
        <v>1575</v>
      </c>
      <c r="N9" s="50">
        <v>3000</v>
      </c>
      <c r="O9" s="56">
        <f t="shared" si="0"/>
        <v>12125</v>
      </c>
      <c r="P9" s="53">
        <f t="shared" si="1"/>
        <v>11875</v>
      </c>
      <c r="Q9" s="53">
        <f t="shared" ref="Q9:Q88" si="2">O9-250</f>
        <v>11875</v>
      </c>
      <c r="R9" s="53">
        <v>200</v>
      </c>
      <c r="S9" s="20"/>
    </row>
    <row r="10" spans="1:19" s="19" customFormat="1" ht="36" x14ac:dyDescent="0.2">
      <c r="A10" s="15">
        <v>7</v>
      </c>
      <c r="B10" s="1" t="s">
        <v>13</v>
      </c>
      <c r="C10" s="21" t="s">
        <v>14</v>
      </c>
      <c r="D10" s="21" t="s">
        <v>120</v>
      </c>
      <c r="E10" s="20" t="s">
        <v>17</v>
      </c>
      <c r="F10" s="20" t="s">
        <v>16</v>
      </c>
      <c r="G10" s="13" t="s">
        <v>74</v>
      </c>
      <c r="H10" s="50">
        <v>6297</v>
      </c>
      <c r="I10" s="37">
        <v>250</v>
      </c>
      <c r="J10" s="37">
        <v>375</v>
      </c>
      <c r="K10" s="37">
        <v>0</v>
      </c>
      <c r="L10" s="37">
        <v>0</v>
      </c>
      <c r="M10" s="37">
        <v>0</v>
      </c>
      <c r="N10" s="50">
        <v>1800</v>
      </c>
      <c r="O10" s="56">
        <f t="shared" si="0"/>
        <v>8722</v>
      </c>
      <c r="P10" s="53">
        <f t="shared" si="1"/>
        <v>8472</v>
      </c>
      <c r="Q10" s="53">
        <f t="shared" si="2"/>
        <v>8472</v>
      </c>
      <c r="R10" s="53">
        <v>200</v>
      </c>
      <c r="S10" s="20"/>
    </row>
    <row r="11" spans="1:19" s="19" customFormat="1" ht="36" x14ac:dyDescent="0.25">
      <c r="A11" s="58">
        <v>8</v>
      </c>
      <c r="B11" s="1" t="s">
        <v>138</v>
      </c>
      <c r="C11" s="21" t="s">
        <v>14</v>
      </c>
      <c r="D11" s="21" t="s">
        <v>120</v>
      </c>
      <c r="E11" s="18" t="s">
        <v>135</v>
      </c>
      <c r="F11" s="20" t="s">
        <v>24</v>
      </c>
      <c r="G11" s="13" t="s">
        <v>74</v>
      </c>
      <c r="H11" s="50">
        <v>6297</v>
      </c>
      <c r="I11" s="37">
        <v>250</v>
      </c>
      <c r="J11" s="37">
        <v>375</v>
      </c>
      <c r="K11" s="37">
        <v>0</v>
      </c>
      <c r="L11" s="37">
        <v>0</v>
      </c>
      <c r="M11" s="37">
        <v>0</v>
      </c>
      <c r="N11" s="113">
        <v>2000</v>
      </c>
      <c r="O11" s="56">
        <f t="shared" si="0"/>
        <v>8922</v>
      </c>
      <c r="P11" s="53">
        <f t="shared" si="1"/>
        <v>8672</v>
      </c>
      <c r="Q11" s="53">
        <f t="shared" si="2"/>
        <v>8672</v>
      </c>
      <c r="R11" s="53">
        <v>200</v>
      </c>
      <c r="S11" s="20"/>
    </row>
    <row r="12" spans="1:19" s="19" customFormat="1" ht="36" x14ac:dyDescent="0.25">
      <c r="A12" s="58">
        <v>9</v>
      </c>
      <c r="B12" s="1" t="s">
        <v>18</v>
      </c>
      <c r="C12" s="21" t="s">
        <v>19</v>
      </c>
      <c r="D12" s="21" t="s">
        <v>175</v>
      </c>
      <c r="E12" s="18" t="s">
        <v>136</v>
      </c>
      <c r="F12" s="20" t="s">
        <v>24</v>
      </c>
      <c r="G12" s="13" t="s">
        <v>74</v>
      </c>
      <c r="H12" s="50">
        <v>3525</v>
      </c>
      <c r="I12" s="37">
        <v>250</v>
      </c>
      <c r="J12" s="37">
        <v>375</v>
      </c>
      <c r="K12" s="37">
        <v>0</v>
      </c>
      <c r="L12" s="37">
        <v>0</v>
      </c>
      <c r="M12" s="37">
        <v>0</v>
      </c>
      <c r="N12" s="37">
        <v>1800</v>
      </c>
      <c r="O12" s="56">
        <f t="shared" si="0"/>
        <v>5950</v>
      </c>
      <c r="P12" s="53">
        <f t="shared" si="1"/>
        <v>5700</v>
      </c>
      <c r="Q12" s="53">
        <f t="shared" si="2"/>
        <v>5700</v>
      </c>
      <c r="R12" s="53">
        <v>200</v>
      </c>
      <c r="S12" s="20"/>
    </row>
    <row r="13" spans="1:19" s="19" customFormat="1" ht="24" x14ac:dyDescent="0.2">
      <c r="A13" s="15">
        <v>10</v>
      </c>
      <c r="B13" s="1" t="s">
        <v>139</v>
      </c>
      <c r="C13" s="21" t="s">
        <v>19</v>
      </c>
      <c r="D13" s="21" t="s">
        <v>175</v>
      </c>
      <c r="E13" s="18" t="s">
        <v>187</v>
      </c>
      <c r="F13" s="20" t="s">
        <v>24</v>
      </c>
      <c r="G13" s="13" t="s">
        <v>74</v>
      </c>
      <c r="H13" s="50">
        <v>3525</v>
      </c>
      <c r="I13" s="37">
        <v>250</v>
      </c>
      <c r="J13" s="37">
        <v>0</v>
      </c>
      <c r="K13" s="37">
        <v>0</v>
      </c>
      <c r="L13" s="37">
        <v>0</v>
      </c>
      <c r="M13" s="37">
        <v>0</v>
      </c>
      <c r="N13" s="37">
        <v>1800</v>
      </c>
      <c r="O13" s="56">
        <f t="shared" si="0"/>
        <v>5575</v>
      </c>
      <c r="P13" s="53">
        <f t="shared" si="1"/>
        <v>5325</v>
      </c>
      <c r="Q13" s="53">
        <f t="shared" si="2"/>
        <v>5325</v>
      </c>
      <c r="R13" s="53">
        <v>200</v>
      </c>
      <c r="S13" s="20"/>
    </row>
    <row r="14" spans="1:19" s="19" customFormat="1" ht="24" x14ac:dyDescent="0.2">
      <c r="A14" s="15">
        <v>11</v>
      </c>
      <c r="B14" s="6" t="s">
        <v>179</v>
      </c>
      <c r="C14" s="2" t="s">
        <v>38</v>
      </c>
      <c r="D14" s="2" t="s">
        <v>175</v>
      </c>
      <c r="E14" s="2" t="s">
        <v>182</v>
      </c>
      <c r="F14" s="20" t="s">
        <v>24</v>
      </c>
      <c r="G14" s="13" t="s">
        <v>74</v>
      </c>
      <c r="H14" s="50">
        <v>3525</v>
      </c>
      <c r="I14" s="37">
        <v>250</v>
      </c>
      <c r="J14" s="37">
        <v>375</v>
      </c>
      <c r="K14" s="37">
        <v>0</v>
      </c>
      <c r="L14" s="37">
        <v>0</v>
      </c>
      <c r="M14" s="37">
        <v>0</v>
      </c>
      <c r="N14" s="37">
        <v>1800</v>
      </c>
      <c r="O14" s="56">
        <f t="shared" si="0"/>
        <v>5950</v>
      </c>
      <c r="P14" s="53">
        <f t="shared" si="1"/>
        <v>5700</v>
      </c>
      <c r="Q14" s="53">
        <f>O14-250</f>
        <v>5700</v>
      </c>
      <c r="R14" s="53">
        <v>200</v>
      </c>
      <c r="S14" s="20"/>
    </row>
    <row r="15" spans="1:19" s="19" customFormat="1" ht="24" customHeight="1" x14ac:dyDescent="0.25">
      <c r="A15" s="58">
        <v>12</v>
      </c>
      <c r="B15" s="1" t="s">
        <v>20</v>
      </c>
      <c r="C15" s="21" t="s">
        <v>19</v>
      </c>
      <c r="D15" s="21" t="s">
        <v>175</v>
      </c>
      <c r="E15" s="18" t="s">
        <v>188</v>
      </c>
      <c r="F15" s="20" t="s">
        <v>24</v>
      </c>
      <c r="G15" s="13" t="s">
        <v>74</v>
      </c>
      <c r="H15" s="50">
        <v>3525</v>
      </c>
      <c r="I15" s="37">
        <v>250</v>
      </c>
      <c r="J15" s="37">
        <v>375</v>
      </c>
      <c r="K15" s="37">
        <v>0</v>
      </c>
      <c r="L15" s="37">
        <v>0</v>
      </c>
      <c r="M15" s="37">
        <v>0</v>
      </c>
      <c r="N15" s="37">
        <v>1800</v>
      </c>
      <c r="O15" s="56">
        <f t="shared" si="0"/>
        <v>5950</v>
      </c>
      <c r="P15" s="53">
        <f t="shared" si="1"/>
        <v>5700</v>
      </c>
      <c r="Q15" s="53">
        <f t="shared" si="2"/>
        <v>5700</v>
      </c>
      <c r="R15" s="53">
        <v>200</v>
      </c>
      <c r="S15" s="20"/>
    </row>
    <row r="16" spans="1:19" s="19" customFormat="1" ht="24" x14ac:dyDescent="0.25">
      <c r="A16" s="58">
        <v>13</v>
      </c>
      <c r="B16" s="2" t="s">
        <v>21</v>
      </c>
      <c r="C16" s="22" t="s">
        <v>22</v>
      </c>
      <c r="D16" s="22" t="s">
        <v>93</v>
      </c>
      <c r="E16" s="20" t="s">
        <v>23</v>
      </c>
      <c r="F16" s="20" t="s">
        <v>24</v>
      </c>
      <c r="G16" s="13" t="s">
        <v>74</v>
      </c>
      <c r="H16" s="50">
        <v>1682</v>
      </c>
      <c r="I16" s="37">
        <v>250</v>
      </c>
      <c r="J16" s="37">
        <v>0</v>
      </c>
      <c r="K16" s="37">
        <v>0</v>
      </c>
      <c r="L16" s="37">
        <v>35</v>
      </c>
      <c r="M16" s="37">
        <v>0</v>
      </c>
      <c r="N16" s="37">
        <v>1200</v>
      </c>
      <c r="O16" s="56">
        <f t="shared" si="0"/>
        <v>3167</v>
      </c>
      <c r="P16" s="53">
        <f t="shared" si="1"/>
        <v>2917</v>
      </c>
      <c r="Q16" s="53">
        <f t="shared" si="2"/>
        <v>2917</v>
      </c>
      <c r="R16" s="53">
        <v>200</v>
      </c>
      <c r="S16" s="20"/>
    </row>
    <row r="17" spans="1:19" s="19" customFormat="1" x14ac:dyDescent="0.2">
      <c r="A17" s="15">
        <v>14</v>
      </c>
      <c r="B17" s="2" t="s">
        <v>97</v>
      </c>
      <c r="C17" s="22" t="s">
        <v>12</v>
      </c>
      <c r="D17" s="22" t="s">
        <v>119</v>
      </c>
      <c r="E17" s="20" t="s">
        <v>6</v>
      </c>
      <c r="F17" s="18" t="s">
        <v>98</v>
      </c>
      <c r="G17" s="13" t="s">
        <v>74</v>
      </c>
      <c r="H17" s="50">
        <v>6925</v>
      </c>
      <c r="I17" s="37">
        <v>250</v>
      </c>
      <c r="J17" s="37">
        <v>375</v>
      </c>
      <c r="K17" s="37">
        <v>0</v>
      </c>
      <c r="L17" s="37">
        <v>0</v>
      </c>
      <c r="M17" s="37">
        <v>0</v>
      </c>
      <c r="N17" s="37">
        <v>3000</v>
      </c>
      <c r="O17" s="56">
        <f t="shared" si="0"/>
        <v>10550</v>
      </c>
      <c r="P17" s="53">
        <f t="shared" si="1"/>
        <v>10300</v>
      </c>
      <c r="Q17" s="53">
        <f t="shared" si="2"/>
        <v>10300</v>
      </c>
      <c r="R17" s="53">
        <v>200</v>
      </c>
      <c r="S17" s="20"/>
    </row>
    <row r="18" spans="1:19" s="19" customFormat="1" ht="24" x14ac:dyDescent="0.2">
      <c r="A18" s="15">
        <v>15</v>
      </c>
      <c r="B18" s="2" t="s">
        <v>25</v>
      </c>
      <c r="C18" s="22" t="s">
        <v>26</v>
      </c>
      <c r="D18" s="22" t="s">
        <v>121</v>
      </c>
      <c r="E18" s="20" t="s">
        <v>23</v>
      </c>
      <c r="F18" s="18" t="s">
        <v>98</v>
      </c>
      <c r="G18" s="13" t="s">
        <v>74</v>
      </c>
      <c r="H18" s="50">
        <v>2441</v>
      </c>
      <c r="I18" s="37">
        <v>250</v>
      </c>
      <c r="J18" s="37">
        <v>0</v>
      </c>
      <c r="K18" s="37">
        <v>0</v>
      </c>
      <c r="L18" s="37">
        <v>0</v>
      </c>
      <c r="M18" s="37">
        <v>0</v>
      </c>
      <c r="N18" s="37">
        <v>1000</v>
      </c>
      <c r="O18" s="56">
        <f t="shared" si="0"/>
        <v>3691</v>
      </c>
      <c r="P18" s="53">
        <f t="shared" si="1"/>
        <v>3441</v>
      </c>
      <c r="Q18" s="53">
        <f t="shared" si="2"/>
        <v>3441</v>
      </c>
      <c r="R18" s="53">
        <v>200</v>
      </c>
      <c r="S18" s="20"/>
    </row>
    <row r="19" spans="1:19" s="19" customFormat="1" ht="45" customHeight="1" x14ac:dyDescent="0.25">
      <c r="A19" s="58">
        <v>16</v>
      </c>
      <c r="B19" s="2" t="s">
        <v>99</v>
      </c>
      <c r="C19" s="22" t="s">
        <v>14</v>
      </c>
      <c r="D19" s="22" t="s">
        <v>120</v>
      </c>
      <c r="E19" s="20" t="s">
        <v>80</v>
      </c>
      <c r="F19" s="18" t="s">
        <v>98</v>
      </c>
      <c r="G19" s="13" t="s">
        <v>74</v>
      </c>
      <c r="H19" s="50">
        <v>6297</v>
      </c>
      <c r="I19" s="37">
        <v>250</v>
      </c>
      <c r="J19" s="37">
        <v>375</v>
      </c>
      <c r="K19" s="37">
        <v>0</v>
      </c>
      <c r="L19" s="37">
        <v>0</v>
      </c>
      <c r="M19" s="37">
        <v>0</v>
      </c>
      <c r="N19" s="37">
        <v>1800</v>
      </c>
      <c r="O19" s="56">
        <f t="shared" si="0"/>
        <v>8722</v>
      </c>
      <c r="P19" s="53">
        <f t="shared" si="1"/>
        <v>8472</v>
      </c>
      <c r="Q19" s="53">
        <f t="shared" si="2"/>
        <v>8472</v>
      </c>
      <c r="R19" s="53">
        <v>200</v>
      </c>
      <c r="S19" s="20"/>
    </row>
    <row r="20" spans="1:19" s="19" customFormat="1" x14ac:dyDescent="0.25">
      <c r="A20" s="58">
        <v>17</v>
      </c>
      <c r="B20" s="2" t="s">
        <v>100</v>
      </c>
      <c r="C20" s="22" t="s">
        <v>12</v>
      </c>
      <c r="D20" s="22" t="s">
        <v>119</v>
      </c>
      <c r="E20" s="20" t="s">
        <v>6</v>
      </c>
      <c r="F20" s="20" t="s">
        <v>27</v>
      </c>
      <c r="G20" s="13" t="s">
        <v>74</v>
      </c>
      <c r="H20" s="50">
        <v>6925</v>
      </c>
      <c r="I20" s="37">
        <v>250</v>
      </c>
      <c r="J20" s="37">
        <v>375</v>
      </c>
      <c r="K20" s="37">
        <v>0</v>
      </c>
      <c r="L20" s="37">
        <v>0</v>
      </c>
      <c r="M20" s="37">
        <v>0</v>
      </c>
      <c r="N20" s="37">
        <v>3000</v>
      </c>
      <c r="O20" s="56">
        <f t="shared" si="0"/>
        <v>10550</v>
      </c>
      <c r="P20" s="53">
        <f t="shared" si="1"/>
        <v>10300</v>
      </c>
      <c r="Q20" s="53">
        <f t="shared" si="2"/>
        <v>10300</v>
      </c>
      <c r="R20" s="53">
        <v>200</v>
      </c>
      <c r="S20" s="20"/>
    </row>
    <row r="21" spans="1:19" s="14" customFormat="1" ht="24" x14ac:dyDescent="0.25">
      <c r="A21" s="44">
        <v>18</v>
      </c>
      <c r="B21" s="49" t="s">
        <v>20</v>
      </c>
      <c r="C21" s="48" t="s">
        <v>26</v>
      </c>
      <c r="D21" s="46" t="s">
        <v>160</v>
      </c>
      <c r="E21" s="46"/>
      <c r="F21" s="46" t="s">
        <v>161</v>
      </c>
      <c r="G21" s="47" t="s">
        <v>74</v>
      </c>
      <c r="H21" s="51">
        <v>2441</v>
      </c>
      <c r="I21" s="50">
        <v>250</v>
      </c>
      <c r="J21" s="50">
        <v>0</v>
      </c>
      <c r="K21" s="50">
        <v>1500</v>
      </c>
      <c r="L21" s="50">
        <v>0</v>
      </c>
      <c r="M21" s="50">
        <v>0</v>
      </c>
      <c r="N21" s="62">
        <v>1500</v>
      </c>
      <c r="O21" s="52">
        <f t="shared" si="0"/>
        <v>5691</v>
      </c>
      <c r="P21" s="54">
        <f t="shared" si="1"/>
        <v>5441</v>
      </c>
      <c r="Q21" s="54">
        <f>O21-250</f>
        <v>5441</v>
      </c>
      <c r="R21" s="53">
        <v>200</v>
      </c>
      <c r="S21" s="11"/>
    </row>
    <row r="22" spans="1:19" s="19" customFormat="1" ht="36" x14ac:dyDescent="0.2">
      <c r="A22" s="15">
        <v>19</v>
      </c>
      <c r="B22" s="2" t="s">
        <v>28</v>
      </c>
      <c r="C22" s="22" t="s">
        <v>14</v>
      </c>
      <c r="D22" s="22" t="s">
        <v>120</v>
      </c>
      <c r="E22" s="20" t="s">
        <v>80</v>
      </c>
      <c r="F22" s="20" t="s">
        <v>101</v>
      </c>
      <c r="G22" s="13" t="s">
        <v>74</v>
      </c>
      <c r="H22" s="50">
        <v>6297</v>
      </c>
      <c r="I22" s="37">
        <v>250</v>
      </c>
      <c r="J22" s="37">
        <v>375</v>
      </c>
      <c r="K22" s="37">
        <v>0</v>
      </c>
      <c r="L22" s="37">
        <v>0</v>
      </c>
      <c r="M22" s="37">
        <v>0</v>
      </c>
      <c r="N22" s="37">
        <v>1800</v>
      </c>
      <c r="O22" s="56">
        <f t="shared" si="0"/>
        <v>8722</v>
      </c>
      <c r="P22" s="53">
        <f t="shared" si="1"/>
        <v>8472</v>
      </c>
      <c r="Q22" s="53">
        <f t="shared" si="2"/>
        <v>8472</v>
      </c>
      <c r="R22" s="53">
        <v>200</v>
      </c>
      <c r="S22" s="20"/>
    </row>
    <row r="23" spans="1:19" s="19" customFormat="1" ht="36" x14ac:dyDescent="0.25">
      <c r="A23" s="58">
        <v>20</v>
      </c>
      <c r="B23" s="2" t="s">
        <v>140</v>
      </c>
      <c r="C23" s="22" t="s">
        <v>14</v>
      </c>
      <c r="D23" s="22" t="s">
        <v>120</v>
      </c>
      <c r="E23" s="20" t="s">
        <v>80</v>
      </c>
      <c r="F23" s="20" t="s">
        <v>102</v>
      </c>
      <c r="G23" s="13" t="s">
        <v>74</v>
      </c>
      <c r="H23" s="50">
        <v>6297</v>
      </c>
      <c r="I23" s="37">
        <v>250</v>
      </c>
      <c r="J23" s="37">
        <v>0</v>
      </c>
      <c r="K23" s="37">
        <v>0</v>
      </c>
      <c r="L23" s="37">
        <v>0</v>
      </c>
      <c r="M23" s="37">
        <v>0</v>
      </c>
      <c r="N23" s="37">
        <v>2000</v>
      </c>
      <c r="O23" s="56">
        <f t="shared" si="0"/>
        <v>8547</v>
      </c>
      <c r="P23" s="53">
        <f t="shared" si="1"/>
        <v>8297</v>
      </c>
      <c r="Q23" s="53">
        <f t="shared" si="2"/>
        <v>8297</v>
      </c>
      <c r="R23" s="53">
        <v>200</v>
      </c>
      <c r="S23" s="20"/>
    </row>
    <row r="24" spans="1:19" s="14" customFormat="1" ht="24" x14ac:dyDescent="0.25">
      <c r="A24" s="59">
        <v>21</v>
      </c>
      <c r="B24" s="49" t="s">
        <v>20</v>
      </c>
      <c r="C24" s="48" t="s">
        <v>152</v>
      </c>
      <c r="D24" s="46" t="s">
        <v>178</v>
      </c>
      <c r="E24" s="46"/>
      <c r="F24" s="46" t="s">
        <v>153</v>
      </c>
      <c r="G24" s="47" t="s">
        <v>74</v>
      </c>
      <c r="H24" s="51">
        <v>2490</v>
      </c>
      <c r="I24" s="50">
        <v>250</v>
      </c>
      <c r="J24" s="50">
        <v>0</v>
      </c>
      <c r="K24" s="50">
        <v>1500</v>
      </c>
      <c r="L24" s="50">
        <v>0</v>
      </c>
      <c r="M24" s="50">
        <v>0</v>
      </c>
      <c r="N24" s="62">
        <v>1500</v>
      </c>
      <c r="O24" s="52">
        <f t="shared" si="0"/>
        <v>5740</v>
      </c>
      <c r="P24" s="54">
        <f t="shared" si="1"/>
        <v>5490</v>
      </c>
      <c r="Q24" s="54">
        <f>O24-250</f>
        <v>5490</v>
      </c>
      <c r="R24" s="53">
        <v>200</v>
      </c>
      <c r="S24" s="11"/>
    </row>
    <row r="25" spans="1:19" s="19" customFormat="1" ht="36" x14ac:dyDescent="0.2">
      <c r="A25" s="15">
        <v>22</v>
      </c>
      <c r="B25" s="2" t="s">
        <v>141</v>
      </c>
      <c r="C25" s="22" t="s">
        <v>29</v>
      </c>
      <c r="D25" s="22" t="s">
        <v>120</v>
      </c>
      <c r="E25" s="20" t="s">
        <v>80</v>
      </c>
      <c r="F25" s="18" t="s">
        <v>103</v>
      </c>
      <c r="G25" s="13" t="s">
        <v>74</v>
      </c>
      <c r="H25" s="50">
        <v>5835</v>
      </c>
      <c r="I25" s="37">
        <v>250</v>
      </c>
      <c r="J25" s="37">
        <v>375</v>
      </c>
      <c r="K25" s="37">
        <v>0</v>
      </c>
      <c r="L25" s="37">
        <v>0</v>
      </c>
      <c r="M25" s="37">
        <v>0</v>
      </c>
      <c r="N25" s="37">
        <v>2000</v>
      </c>
      <c r="O25" s="56">
        <f t="shared" si="0"/>
        <v>8460</v>
      </c>
      <c r="P25" s="53">
        <f t="shared" si="1"/>
        <v>8210</v>
      </c>
      <c r="Q25" s="53">
        <f t="shared" si="2"/>
        <v>8210</v>
      </c>
      <c r="R25" s="53">
        <v>200</v>
      </c>
      <c r="S25" s="20"/>
    </row>
    <row r="26" spans="1:19" s="14" customFormat="1" ht="24.75" x14ac:dyDescent="0.25">
      <c r="A26" s="44">
        <v>23</v>
      </c>
      <c r="B26" s="49" t="s">
        <v>20</v>
      </c>
      <c r="C26" s="45" t="s">
        <v>26</v>
      </c>
      <c r="D26" s="46" t="s">
        <v>177</v>
      </c>
      <c r="E26" s="46" t="s">
        <v>23</v>
      </c>
      <c r="F26" s="46" t="s">
        <v>150</v>
      </c>
      <c r="G26" s="47" t="s">
        <v>74</v>
      </c>
      <c r="H26" s="51">
        <v>2441</v>
      </c>
      <c r="I26" s="50">
        <v>250</v>
      </c>
      <c r="J26" s="50">
        <v>0</v>
      </c>
      <c r="K26" s="50">
        <v>1500</v>
      </c>
      <c r="L26" s="50">
        <v>0</v>
      </c>
      <c r="M26" s="50">
        <v>0</v>
      </c>
      <c r="N26" s="62">
        <v>1500</v>
      </c>
      <c r="O26" s="52">
        <f t="shared" si="0"/>
        <v>5691</v>
      </c>
      <c r="P26" s="54">
        <f t="shared" si="1"/>
        <v>5441</v>
      </c>
      <c r="Q26" s="54">
        <f>O26-250</f>
        <v>5441</v>
      </c>
      <c r="R26" s="53">
        <v>200</v>
      </c>
      <c r="S26" s="11"/>
    </row>
    <row r="27" spans="1:19" s="19" customFormat="1" ht="36" x14ac:dyDescent="0.25">
      <c r="A27" s="58">
        <v>24</v>
      </c>
      <c r="B27" s="2" t="s">
        <v>142</v>
      </c>
      <c r="C27" s="22" t="s">
        <v>14</v>
      </c>
      <c r="D27" s="22" t="s">
        <v>120</v>
      </c>
      <c r="E27" s="20" t="s">
        <v>80</v>
      </c>
      <c r="F27" s="18" t="s">
        <v>104</v>
      </c>
      <c r="G27" s="13" t="s">
        <v>74</v>
      </c>
      <c r="H27" s="50">
        <v>6297</v>
      </c>
      <c r="I27" s="37">
        <v>250</v>
      </c>
      <c r="J27" s="37">
        <v>0</v>
      </c>
      <c r="K27" s="37">
        <v>0</v>
      </c>
      <c r="L27" s="37">
        <v>0</v>
      </c>
      <c r="M27" s="37">
        <v>0</v>
      </c>
      <c r="N27" s="37">
        <v>2000</v>
      </c>
      <c r="O27" s="56">
        <f t="shared" si="0"/>
        <v>8547</v>
      </c>
      <c r="P27" s="53">
        <f t="shared" si="1"/>
        <v>8297</v>
      </c>
      <c r="Q27" s="53">
        <f t="shared" si="2"/>
        <v>8297</v>
      </c>
      <c r="R27" s="53">
        <v>200</v>
      </c>
      <c r="S27" s="20"/>
    </row>
    <row r="28" spans="1:19" s="19" customFormat="1" ht="45" customHeight="1" x14ac:dyDescent="0.25">
      <c r="A28" s="58">
        <v>25</v>
      </c>
      <c r="B28" s="2" t="s">
        <v>143</v>
      </c>
      <c r="C28" s="22" t="s">
        <v>29</v>
      </c>
      <c r="D28" s="22" t="s">
        <v>120</v>
      </c>
      <c r="E28" s="20" t="s">
        <v>80</v>
      </c>
      <c r="F28" s="20" t="s">
        <v>105</v>
      </c>
      <c r="G28" s="13" t="s">
        <v>74</v>
      </c>
      <c r="H28" s="50">
        <v>5835</v>
      </c>
      <c r="I28" s="37">
        <v>250</v>
      </c>
      <c r="J28" s="37">
        <v>0</v>
      </c>
      <c r="K28" s="37">
        <v>0</v>
      </c>
      <c r="L28" s="37">
        <v>0</v>
      </c>
      <c r="M28" s="37">
        <v>0</v>
      </c>
      <c r="N28" s="37">
        <v>2000</v>
      </c>
      <c r="O28" s="56">
        <f t="shared" si="0"/>
        <v>8085</v>
      </c>
      <c r="P28" s="53">
        <f t="shared" si="1"/>
        <v>7835</v>
      </c>
      <c r="Q28" s="53">
        <f t="shared" si="2"/>
        <v>7835</v>
      </c>
      <c r="R28" s="53">
        <v>200</v>
      </c>
      <c r="S28" s="20"/>
    </row>
    <row r="29" spans="1:19" s="19" customFormat="1" ht="43.5" customHeight="1" x14ac:dyDescent="0.2">
      <c r="A29" s="15">
        <v>26</v>
      </c>
      <c r="B29" s="61" t="s">
        <v>20</v>
      </c>
      <c r="C29" s="22" t="s">
        <v>29</v>
      </c>
      <c r="D29" s="22" t="s">
        <v>120</v>
      </c>
      <c r="E29" s="20" t="s">
        <v>164</v>
      </c>
      <c r="F29" s="20" t="s">
        <v>185</v>
      </c>
      <c r="G29" s="13" t="s">
        <v>74</v>
      </c>
      <c r="H29" s="50">
        <v>5835</v>
      </c>
      <c r="I29" s="37">
        <v>250</v>
      </c>
      <c r="J29" s="37">
        <v>375</v>
      </c>
      <c r="K29" s="37">
        <v>0</v>
      </c>
      <c r="L29" s="37">
        <v>0</v>
      </c>
      <c r="M29" s="37">
        <v>0</v>
      </c>
      <c r="N29" s="37">
        <v>1800</v>
      </c>
      <c r="O29" s="56">
        <f t="shared" si="0"/>
        <v>8260</v>
      </c>
      <c r="P29" s="53">
        <f t="shared" si="1"/>
        <v>8010</v>
      </c>
      <c r="Q29" s="53">
        <f t="shared" si="2"/>
        <v>8010</v>
      </c>
      <c r="R29" s="53">
        <v>200</v>
      </c>
      <c r="S29" s="20"/>
    </row>
    <row r="30" spans="1:19" s="14" customFormat="1" ht="24.75" x14ac:dyDescent="0.25">
      <c r="A30" s="44">
        <v>27</v>
      </c>
      <c r="B30" s="49" t="s">
        <v>20</v>
      </c>
      <c r="C30" s="45" t="s">
        <v>26</v>
      </c>
      <c r="D30" s="46" t="s">
        <v>177</v>
      </c>
      <c r="E30" s="46" t="s">
        <v>23</v>
      </c>
      <c r="F30" s="46" t="s">
        <v>151</v>
      </c>
      <c r="G30" s="47" t="s">
        <v>74</v>
      </c>
      <c r="H30" s="51">
        <v>2441</v>
      </c>
      <c r="I30" s="50">
        <v>250</v>
      </c>
      <c r="J30" s="50">
        <v>0</v>
      </c>
      <c r="K30" s="50">
        <v>1500</v>
      </c>
      <c r="L30" s="50">
        <v>0</v>
      </c>
      <c r="M30" s="50">
        <v>0</v>
      </c>
      <c r="N30" s="62">
        <v>1500</v>
      </c>
      <c r="O30" s="52">
        <f t="shared" si="0"/>
        <v>5691</v>
      </c>
      <c r="P30" s="54">
        <f t="shared" si="1"/>
        <v>5441</v>
      </c>
      <c r="Q30" s="54">
        <f>O30-250</f>
        <v>5441</v>
      </c>
      <c r="R30" s="53">
        <v>200</v>
      </c>
      <c r="S30" s="11"/>
    </row>
    <row r="31" spans="1:19" s="19" customFormat="1" ht="43.5" customHeight="1" x14ac:dyDescent="0.25">
      <c r="A31" s="58">
        <v>28</v>
      </c>
      <c r="B31" s="2" t="s">
        <v>144</v>
      </c>
      <c r="C31" s="22" t="s">
        <v>14</v>
      </c>
      <c r="D31" s="22" t="s">
        <v>120</v>
      </c>
      <c r="E31" s="20" t="s">
        <v>80</v>
      </c>
      <c r="F31" s="20" t="s">
        <v>30</v>
      </c>
      <c r="G31" s="13" t="s">
        <v>74</v>
      </c>
      <c r="H31" s="50">
        <v>6297</v>
      </c>
      <c r="I31" s="37">
        <v>250</v>
      </c>
      <c r="J31" s="37">
        <v>0</v>
      </c>
      <c r="K31" s="37">
        <v>0</v>
      </c>
      <c r="L31" s="37">
        <v>0</v>
      </c>
      <c r="M31" s="37">
        <v>0</v>
      </c>
      <c r="N31" s="37">
        <v>2000</v>
      </c>
      <c r="O31" s="56">
        <f t="shared" si="0"/>
        <v>8547</v>
      </c>
      <c r="P31" s="53">
        <f t="shared" si="1"/>
        <v>8297</v>
      </c>
      <c r="Q31" s="53">
        <f t="shared" si="2"/>
        <v>8297</v>
      </c>
      <c r="R31" s="53">
        <v>200</v>
      </c>
      <c r="S31" s="20"/>
    </row>
    <row r="32" spans="1:19" s="14" customFormat="1" ht="24.75" x14ac:dyDescent="0.25">
      <c r="A32" s="59">
        <v>29</v>
      </c>
      <c r="B32" s="49" t="s">
        <v>20</v>
      </c>
      <c r="C32" s="45" t="s">
        <v>26</v>
      </c>
      <c r="D32" s="46" t="s">
        <v>177</v>
      </c>
      <c r="E32" s="46" t="s">
        <v>23</v>
      </c>
      <c r="F32" s="46" t="s">
        <v>149</v>
      </c>
      <c r="G32" s="47" t="s">
        <v>74</v>
      </c>
      <c r="H32" s="51">
        <v>2441</v>
      </c>
      <c r="I32" s="50">
        <v>250</v>
      </c>
      <c r="J32" s="50">
        <v>0</v>
      </c>
      <c r="K32" s="50">
        <v>1500</v>
      </c>
      <c r="L32" s="50">
        <v>0</v>
      </c>
      <c r="M32" s="50">
        <v>0</v>
      </c>
      <c r="N32" s="62">
        <v>1500</v>
      </c>
      <c r="O32" s="52">
        <f t="shared" si="0"/>
        <v>5691</v>
      </c>
      <c r="P32" s="54">
        <f t="shared" si="1"/>
        <v>5441</v>
      </c>
      <c r="Q32" s="54">
        <f>O32-250</f>
        <v>5441</v>
      </c>
      <c r="R32" s="53">
        <v>200</v>
      </c>
      <c r="S32" s="11"/>
    </row>
    <row r="33" spans="1:19" s="19" customFormat="1" x14ac:dyDescent="0.2">
      <c r="A33" s="15">
        <v>30</v>
      </c>
      <c r="B33" s="2" t="s">
        <v>180</v>
      </c>
      <c r="C33" s="2" t="s">
        <v>12</v>
      </c>
      <c r="D33" s="23" t="s">
        <v>118</v>
      </c>
      <c r="E33" s="23" t="s">
        <v>15</v>
      </c>
      <c r="F33" s="20" t="s">
        <v>39</v>
      </c>
      <c r="G33" s="13" t="s">
        <v>74</v>
      </c>
      <c r="H33" s="50">
        <v>6925</v>
      </c>
      <c r="I33" s="37">
        <v>250</v>
      </c>
      <c r="J33" s="37">
        <v>0</v>
      </c>
      <c r="K33" s="37">
        <v>0</v>
      </c>
      <c r="L33" s="37">
        <v>0</v>
      </c>
      <c r="M33" s="37">
        <v>1575</v>
      </c>
      <c r="N33" s="37">
        <v>4000</v>
      </c>
      <c r="O33" s="56">
        <f t="shared" si="0"/>
        <v>12750</v>
      </c>
      <c r="P33" s="53">
        <f t="shared" si="1"/>
        <v>12500</v>
      </c>
      <c r="Q33" s="53">
        <f t="shared" si="2"/>
        <v>12500</v>
      </c>
      <c r="R33" s="53">
        <v>200</v>
      </c>
      <c r="S33" s="20"/>
    </row>
    <row r="34" spans="1:19" s="19" customFormat="1" ht="36" x14ac:dyDescent="0.2">
      <c r="A34" s="15">
        <v>31</v>
      </c>
      <c r="B34" s="60" t="s">
        <v>20</v>
      </c>
      <c r="C34" s="2" t="s">
        <v>14</v>
      </c>
      <c r="D34" s="2" t="s">
        <v>120</v>
      </c>
      <c r="E34" s="2" t="s">
        <v>83</v>
      </c>
      <c r="F34" s="20" t="s">
        <v>39</v>
      </c>
      <c r="G34" s="13" t="s">
        <v>74</v>
      </c>
      <c r="H34" s="50">
        <v>6925</v>
      </c>
      <c r="I34" s="37">
        <v>250</v>
      </c>
      <c r="J34" s="37">
        <v>375</v>
      </c>
      <c r="K34" s="37">
        <v>0</v>
      </c>
      <c r="L34" s="37">
        <v>0</v>
      </c>
      <c r="M34" s="37">
        <v>0</v>
      </c>
      <c r="N34" s="37">
        <v>1800</v>
      </c>
      <c r="O34" s="56">
        <f t="shared" si="0"/>
        <v>9350</v>
      </c>
      <c r="P34" s="53">
        <f t="shared" si="1"/>
        <v>9100</v>
      </c>
      <c r="Q34" s="53">
        <f>O34-250</f>
        <v>9100</v>
      </c>
      <c r="R34" s="53">
        <v>200</v>
      </c>
      <c r="S34" s="20"/>
    </row>
    <row r="35" spans="1:19" s="19" customFormat="1" ht="36" x14ac:dyDescent="0.25">
      <c r="A35" s="58">
        <v>32</v>
      </c>
      <c r="B35" s="3" t="s">
        <v>31</v>
      </c>
      <c r="C35" s="2" t="s">
        <v>29</v>
      </c>
      <c r="D35" s="24" t="s">
        <v>120</v>
      </c>
      <c r="E35" s="25" t="s">
        <v>81</v>
      </c>
      <c r="F35" s="20" t="s">
        <v>39</v>
      </c>
      <c r="G35" s="13" t="s">
        <v>74</v>
      </c>
      <c r="H35" s="50">
        <v>5835</v>
      </c>
      <c r="I35" s="37">
        <v>250</v>
      </c>
      <c r="J35" s="37">
        <v>375</v>
      </c>
      <c r="K35" s="37">
        <v>0</v>
      </c>
      <c r="L35" s="37">
        <v>0</v>
      </c>
      <c r="M35" s="37">
        <v>0</v>
      </c>
      <c r="N35" s="37">
        <v>2000</v>
      </c>
      <c r="O35" s="56">
        <f t="shared" si="0"/>
        <v>8460</v>
      </c>
      <c r="P35" s="53">
        <f t="shared" si="1"/>
        <v>8210</v>
      </c>
      <c r="Q35" s="53">
        <f t="shared" si="2"/>
        <v>8210</v>
      </c>
      <c r="R35" s="53">
        <v>200</v>
      </c>
      <c r="S35" s="20"/>
    </row>
    <row r="36" spans="1:19" s="19" customFormat="1" ht="42" customHeight="1" x14ac:dyDescent="0.25">
      <c r="A36" s="58">
        <v>33</v>
      </c>
      <c r="B36" s="1" t="s">
        <v>32</v>
      </c>
      <c r="C36" s="1" t="s">
        <v>29</v>
      </c>
      <c r="D36" s="1" t="s">
        <v>120</v>
      </c>
      <c r="E36" s="20" t="s">
        <v>80</v>
      </c>
      <c r="F36" s="20" t="s">
        <v>39</v>
      </c>
      <c r="G36" s="13" t="s">
        <v>74</v>
      </c>
      <c r="H36" s="50">
        <v>5835</v>
      </c>
      <c r="I36" s="37">
        <v>250</v>
      </c>
      <c r="J36" s="37">
        <v>375</v>
      </c>
      <c r="K36" s="37">
        <v>0</v>
      </c>
      <c r="L36" s="37">
        <v>0</v>
      </c>
      <c r="M36" s="37">
        <v>0</v>
      </c>
      <c r="N36" s="37">
        <v>2000</v>
      </c>
      <c r="O36" s="56">
        <f t="shared" ref="O36:O67" si="3">SUM(H36:N36)</f>
        <v>8460</v>
      </c>
      <c r="P36" s="53">
        <f t="shared" ref="P36:P67" si="4">O36-250</f>
        <v>8210</v>
      </c>
      <c r="Q36" s="53">
        <f t="shared" si="2"/>
        <v>8210</v>
      </c>
      <c r="R36" s="53">
        <v>200</v>
      </c>
      <c r="S36" s="20"/>
    </row>
    <row r="37" spans="1:19" s="19" customFormat="1" ht="36" x14ac:dyDescent="0.2">
      <c r="A37" s="15">
        <v>34</v>
      </c>
      <c r="B37" s="6" t="s">
        <v>173</v>
      </c>
      <c r="C37" s="2" t="s">
        <v>29</v>
      </c>
      <c r="D37" s="2" t="s">
        <v>120</v>
      </c>
      <c r="E37" s="2" t="s">
        <v>85</v>
      </c>
      <c r="F37" s="20" t="s">
        <v>39</v>
      </c>
      <c r="G37" s="13" t="s">
        <v>74</v>
      </c>
      <c r="H37" s="50">
        <v>5835</v>
      </c>
      <c r="I37" s="37">
        <v>250</v>
      </c>
      <c r="J37" s="37">
        <v>0</v>
      </c>
      <c r="K37" s="37">
        <v>0</v>
      </c>
      <c r="L37" s="37">
        <v>0</v>
      </c>
      <c r="M37" s="37">
        <v>0</v>
      </c>
      <c r="N37" s="37">
        <v>2000</v>
      </c>
      <c r="O37" s="56">
        <f t="shared" si="3"/>
        <v>8085</v>
      </c>
      <c r="P37" s="53">
        <f t="shared" si="4"/>
        <v>7835</v>
      </c>
      <c r="Q37" s="53">
        <f>O37-250</f>
        <v>7835</v>
      </c>
      <c r="R37" s="53">
        <v>200</v>
      </c>
      <c r="S37" s="20"/>
    </row>
    <row r="38" spans="1:19" s="19" customFormat="1" x14ac:dyDescent="0.2">
      <c r="A38" s="15">
        <v>35</v>
      </c>
      <c r="B38" s="6" t="s">
        <v>181</v>
      </c>
      <c r="C38" s="1" t="s">
        <v>19</v>
      </c>
      <c r="D38" s="1" t="s">
        <v>175</v>
      </c>
      <c r="E38" s="23"/>
      <c r="F38" s="20" t="s">
        <v>39</v>
      </c>
      <c r="G38" s="13" t="s">
        <v>74</v>
      </c>
      <c r="H38" s="50">
        <v>3525</v>
      </c>
      <c r="I38" s="37">
        <v>250</v>
      </c>
      <c r="J38" s="37">
        <v>0</v>
      </c>
      <c r="K38" s="37">
        <v>0</v>
      </c>
      <c r="L38" s="37">
        <v>0</v>
      </c>
      <c r="M38" s="37">
        <v>1500</v>
      </c>
      <c r="N38" s="37">
        <v>1800</v>
      </c>
      <c r="O38" s="56">
        <f t="shared" si="3"/>
        <v>7075</v>
      </c>
      <c r="P38" s="53">
        <f t="shared" si="4"/>
        <v>6825</v>
      </c>
      <c r="Q38" s="53">
        <f t="shared" si="2"/>
        <v>6825</v>
      </c>
      <c r="R38" s="53">
        <v>200</v>
      </c>
      <c r="S38" s="20"/>
    </row>
    <row r="39" spans="1:19" s="19" customFormat="1" ht="25.5" customHeight="1" x14ac:dyDescent="0.25">
      <c r="A39" s="58">
        <v>36</v>
      </c>
      <c r="B39" s="3" t="s">
        <v>183</v>
      </c>
      <c r="C39" s="3" t="s">
        <v>33</v>
      </c>
      <c r="D39" s="3" t="s">
        <v>175</v>
      </c>
      <c r="E39" s="23" t="s">
        <v>106</v>
      </c>
      <c r="F39" s="20" t="s">
        <v>39</v>
      </c>
      <c r="G39" s="13" t="s">
        <v>74</v>
      </c>
      <c r="H39" s="50">
        <v>3295</v>
      </c>
      <c r="I39" s="37">
        <v>250</v>
      </c>
      <c r="J39" s="37">
        <v>0</v>
      </c>
      <c r="K39" s="37">
        <v>1000</v>
      </c>
      <c r="L39" s="37">
        <v>0</v>
      </c>
      <c r="M39" s="37">
        <v>0</v>
      </c>
      <c r="N39" s="37">
        <v>1800</v>
      </c>
      <c r="O39" s="56">
        <f t="shared" si="3"/>
        <v>6345</v>
      </c>
      <c r="P39" s="53">
        <f t="shared" si="4"/>
        <v>6095</v>
      </c>
      <c r="Q39" s="53">
        <f t="shared" si="2"/>
        <v>6095</v>
      </c>
      <c r="R39" s="53">
        <v>200</v>
      </c>
      <c r="S39" s="20"/>
    </row>
    <row r="40" spans="1:19" s="19" customFormat="1" ht="24" x14ac:dyDescent="0.25">
      <c r="A40" s="58">
        <v>37</v>
      </c>
      <c r="B40" s="60" t="s">
        <v>20</v>
      </c>
      <c r="C40" s="2" t="s">
        <v>37</v>
      </c>
      <c r="D40" s="2" t="s">
        <v>93</v>
      </c>
      <c r="E40" s="2" t="s">
        <v>84</v>
      </c>
      <c r="F40" s="20" t="s">
        <v>39</v>
      </c>
      <c r="G40" s="13" t="s">
        <v>74</v>
      </c>
      <c r="H40" s="50">
        <v>1381</v>
      </c>
      <c r="I40" s="37">
        <v>250</v>
      </c>
      <c r="J40" s="37">
        <v>0</v>
      </c>
      <c r="K40" s="37">
        <v>500</v>
      </c>
      <c r="L40" s="37">
        <v>0</v>
      </c>
      <c r="M40" s="37">
        <v>0</v>
      </c>
      <c r="N40" s="37">
        <v>500</v>
      </c>
      <c r="O40" s="56">
        <f t="shared" si="3"/>
        <v>2631</v>
      </c>
      <c r="P40" s="53">
        <f t="shared" si="4"/>
        <v>2381</v>
      </c>
      <c r="Q40" s="53">
        <f>O40-250</f>
        <v>2381</v>
      </c>
      <c r="R40" s="53">
        <v>200</v>
      </c>
      <c r="S40" s="20"/>
    </row>
    <row r="41" spans="1:19" s="19" customFormat="1" ht="24" x14ac:dyDescent="0.2">
      <c r="A41" s="15">
        <v>38</v>
      </c>
      <c r="B41" s="3" t="s">
        <v>34</v>
      </c>
      <c r="C41" s="3" t="s">
        <v>35</v>
      </c>
      <c r="D41" s="3" t="s">
        <v>123</v>
      </c>
      <c r="E41" s="2" t="s">
        <v>82</v>
      </c>
      <c r="F41" s="20" t="s">
        <v>39</v>
      </c>
      <c r="G41" s="13" t="s">
        <v>74</v>
      </c>
      <c r="H41" s="50">
        <v>1105</v>
      </c>
      <c r="I41" s="37">
        <v>250</v>
      </c>
      <c r="J41" s="37">
        <v>0</v>
      </c>
      <c r="K41" s="37">
        <v>450</v>
      </c>
      <c r="L41" s="37">
        <v>0</v>
      </c>
      <c r="M41" s="37">
        <v>0</v>
      </c>
      <c r="N41" s="37">
        <v>1000</v>
      </c>
      <c r="O41" s="56">
        <f t="shared" si="3"/>
        <v>2805</v>
      </c>
      <c r="P41" s="53">
        <f t="shared" si="4"/>
        <v>2555</v>
      </c>
      <c r="Q41" s="53">
        <f t="shared" si="2"/>
        <v>2555</v>
      </c>
      <c r="R41" s="53">
        <v>200</v>
      </c>
      <c r="S41" s="20"/>
    </row>
    <row r="42" spans="1:19" s="19" customFormat="1" ht="24" x14ac:dyDescent="0.2">
      <c r="A42" s="15">
        <v>39</v>
      </c>
      <c r="B42" s="3" t="s">
        <v>36</v>
      </c>
      <c r="C42" s="3" t="s">
        <v>35</v>
      </c>
      <c r="D42" s="3" t="s">
        <v>123</v>
      </c>
      <c r="E42" s="2" t="s">
        <v>107</v>
      </c>
      <c r="F42" s="20" t="s">
        <v>39</v>
      </c>
      <c r="G42" s="13" t="s">
        <v>74</v>
      </c>
      <c r="H42" s="50">
        <v>1105</v>
      </c>
      <c r="I42" s="37">
        <v>250</v>
      </c>
      <c r="J42" s="37">
        <v>0</v>
      </c>
      <c r="K42" s="37">
        <v>450</v>
      </c>
      <c r="L42" s="37">
        <v>0</v>
      </c>
      <c r="M42" s="37">
        <v>0</v>
      </c>
      <c r="N42" s="37">
        <v>1000</v>
      </c>
      <c r="O42" s="56">
        <f t="shared" si="3"/>
        <v>2805</v>
      </c>
      <c r="P42" s="53">
        <f t="shared" si="4"/>
        <v>2555</v>
      </c>
      <c r="Q42" s="53">
        <f t="shared" si="2"/>
        <v>2555</v>
      </c>
      <c r="R42" s="53">
        <v>200</v>
      </c>
      <c r="S42" s="20"/>
    </row>
    <row r="43" spans="1:19" s="14" customFormat="1" ht="24.75" x14ac:dyDescent="0.25">
      <c r="A43" s="59">
        <v>40</v>
      </c>
      <c r="B43" s="49" t="s">
        <v>20</v>
      </c>
      <c r="C43" s="48" t="s">
        <v>158</v>
      </c>
      <c r="D43" s="46" t="s">
        <v>155</v>
      </c>
      <c r="E43" s="46" t="s">
        <v>155</v>
      </c>
      <c r="F43" s="46" t="s">
        <v>39</v>
      </c>
      <c r="G43" s="47" t="s">
        <v>74</v>
      </c>
      <c r="H43" s="51">
        <v>1105</v>
      </c>
      <c r="I43" s="50">
        <v>250</v>
      </c>
      <c r="J43" s="50">
        <v>0</v>
      </c>
      <c r="K43" s="50">
        <v>1000</v>
      </c>
      <c r="L43" s="50">
        <v>0</v>
      </c>
      <c r="M43" s="50">
        <v>0</v>
      </c>
      <c r="N43" s="62">
        <v>1000</v>
      </c>
      <c r="O43" s="52">
        <f t="shared" si="3"/>
        <v>3355</v>
      </c>
      <c r="P43" s="54">
        <f t="shared" si="4"/>
        <v>3105</v>
      </c>
      <c r="Q43" s="54">
        <f>O43-250</f>
        <v>3105</v>
      </c>
      <c r="R43" s="53">
        <v>200</v>
      </c>
      <c r="S43" s="11"/>
    </row>
    <row r="44" spans="1:19" s="14" customFormat="1" ht="24.75" x14ac:dyDescent="0.25">
      <c r="A44" s="59">
        <v>41</v>
      </c>
      <c r="B44" s="49" t="s">
        <v>20</v>
      </c>
      <c r="C44" s="48" t="s">
        <v>156</v>
      </c>
      <c r="D44" s="46" t="s">
        <v>157</v>
      </c>
      <c r="E44" s="46" t="s">
        <v>157</v>
      </c>
      <c r="F44" s="46" t="s">
        <v>39</v>
      </c>
      <c r="G44" s="47" t="s">
        <v>74</v>
      </c>
      <c r="H44" s="51">
        <v>1168</v>
      </c>
      <c r="I44" s="50">
        <v>250</v>
      </c>
      <c r="J44" s="50">
        <v>0</v>
      </c>
      <c r="K44" s="50">
        <v>1000</v>
      </c>
      <c r="L44" s="50">
        <v>0</v>
      </c>
      <c r="M44" s="50">
        <v>0</v>
      </c>
      <c r="N44" s="62">
        <v>1000</v>
      </c>
      <c r="O44" s="52">
        <f t="shared" si="3"/>
        <v>3418</v>
      </c>
      <c r="P44" s="54">
        <f t="shared" si="4"/>
        <v>3168</v>
      </c>
      <c r="Q44" s="54">
        <f>O44-250</f>
        <v>3168</v>
      </c>
      <c r="R44" s="53">
        <v>200</v>
      </c>
      <c r="S44" s="11"/>
    </row>
    <row r="45" spans="1:19" s="14" customFormat="1" ht="24.75" x14ac:dyDescent="0.25">
      <c r="A45" s="44">
        <v>42</v>
      </c>
      <c r="B45" s="49" t="s">
        <v>20</v>
      </c>
      <c r="C45" s="48" t="s">
        <v>156</v>
      </c>
      <c r="D45" s="46" t="s">
        <v>157</v>
      </c>
      <c r="E45" s="46" t="s">
        <v>157</v>
      </c>
      <c r="F45" s="46" t="s">
        <v>39</v>
      </c>
      <c r="G45" s="47" t="s">
        <v>74</v>
      </c>
      <c r="H45" s="51">
        <v>1168</v>
      </c>
      <c r="I45" s="50">
        <v>250</v>
      </c>
      <c r="J45" s="50">
        <v>0</v>
      </c>
      <c r="K45" s="50">
        <v>1000</v>
      </c>
      <c r="L45" s="50">
        <v>0</v>
      </c>
      <c r="M45" s="50">
        <v>0</v>
      </c>
      <c r="N45" s="62">
        <v>1000</v>
      </c>
      <c r="O45" s="52">
        <f t="shared" si="3"/>
        <v>3418</v>
      </c>
      <c r="P45" s="54">
        <f t="shared" si="4"/>
        <v>3168</v>
      </c>
      <c r="Q45" s="54">
        <f>O45-250</f>
        <v>3168</v>
      </c>
      <c r="R45" s="53">
        <v>200</v>
      </c>
      <c r="S45" s="11"/>
    </row>
    <row r="46" spans="1:19" s="14" customFormat="1" ht="24" x14ac:dyDescent="0.25">
      <c r="A46" s="44">
        <v>43</v>
      </c>
      <c r="B46" s="49" t="s">
        <v>20</v>
      </c>
      <c r="C46" s="48" t="s">
        <v>158</v>
      </c>
      <c r="D46" s="46" t="s">
        <v>159</v>
      </c>
      <c r="E46" s="46" t="s">
        <v>159</v>
      </c>
      <c r="F46" s="46" t="s">
        <v>39</v>
      </c>
      <c r="G46" s="47" t="s">
        <v>74</v>
      </c>
      <c r="H46" s="51">
        <v>1105</v>
      </c>
      <c r="I46" s="50">
        <v>250</v>
      </c>
      <c r="J46" s="50">
        <v>0</v>
      </c>
      <c r="K46" s="50">
        <v>1000</v>
      </c>
      <c r="L46" s="50">
        <v>0</v>
      </c>
      <c r="M46" s="50">
        <v>0</v>
      </c>
      <c r="N46" s="62">
        <v>1000</v>
      </c>
      <c r="O46" s="52">
        <f t="shared" si="3"/>
        <v>3355</v>
      </c>
      <c r="P46" s="54">
        <f t="shared" si="4"/>
        <v>3105</v>
      </c>
      <c r="Q46" s="54">
        <f>O46-250</f>
        <v>3105</v>
      </c>
      <c r="R46" s="53">
        <v>200</v>
      </c>
      <c r="S46" s="11"/>
    </row>
    <row r="47" spans="1:19" s="19" customFormat="1" ht="24" x14ac:dyDescent="0.25">
      <c r="A47" s="58">
        <v>44</v>
      </c>
      <c r="B47" s="39" t="s">
        <v>20</v>
      </c>
      <c r="C47" s="5" t="s">
        <v>26</v>
      </c>
      <c r="D47" s="5" t="s">
        <v>121</v>
      </c>
      <c r="E47" s="20" t="s">
        <v>23</v>
      </c>
      <c r="F47" s="20" t="s">
        <v>39</v>
      </c>
      <c r="G47" s="13" t="s">
        <v>75</v>
      </c>
      <c r="H47" s="50">
        <v>2441</v>
      </c>
      <c r="I47" s="37">
        <v>250</v>
      </c>
      <c r="J47" s="37">
        <v>0</v>
      </c>
      <c r="K47" s="37">
        <v>0</v>
      </c>
      <c r="L47" s="37">
        <v>0</v>
      </c>
      <c r="M47" s="37">
        <v>1000</v>
      </c>
      <c r="N47" s="37">
        <v>1000</v>
      </c>
      <c r="O47" s="56">
        <f t="shared" si="3"/>
        <v>4691</v>
      </c>
      <c r="P47" s="53">
        <f t="shared" si="4"/>
        <v>4441</v>
      </c>
      <c r="Q47" s="53">
        <f t="shared" si="2"/>
        <v>4441</v>
      </c>
      <c r="R47" s="53">
        <v>200</v>
      </c>
      <c r="S47" s="20"/>
    </row>
    <row r="48" spans="1:19" s="19" customFormat="1" ht="24" x14ac:dyDescent="0.25">
      <c r="A48" s="58">
        <v>45</v>
      </c>
      <c r="B48" s="6" t="s">
        <v>76</v>
      </c>
      <c r="C48" s="7" t="s">
        <v>77</v>
      </c>
      <c r="D48" s="7" t="s">
        <v>124</v>
      </c>
      <c r="E48" s="18" t="s">
        <v>86</v>
      </c>
      <c r="F48" s="20" t="s">
        <v>39</v>
      </c>
      <c r="G48" s="13" t="s">
        <v>75</v>
      </c>
      <c r="H48" s="50">
        <v>1460</v>
      </c>
      <c r="I48" s="37">
        <v>250</v>
      </c>
      <c r="J48" s="37">
        <v>0</v>
      </c>
      <c r="K48" s="37">
        <v>600</v>
      </c>
      <c r="L48" s="37">
        <v>35</v>
      </c>
      <c r="M48" s="37">
        <v>0</v>
      </c>
      <c r="N48" s="37">
        <v>600</v>
      </c>
      <c r="O48" s="56">
        <f t="shared" si="3"/>
        <v>2945</v>
      </c>
      <c r="P48" s="53">
        <f t="shared" si="4"/>
        <v>2695</v>
      </c>
      <c r="Q48" s="53">
        <f t="shared" si="2"/>
        <v>2695</v>
      </c>
      <c r="R48" s="53">
        <v>200</v>
      </c>
      <c r="S48" s="20"/>
    </row>
    <row r="49" spans="1:19" s="19" customFormat="1" ht="24" x14ac:dyDescent="0.2">
      <c r="A49" s="15">
        <v>46</v>
      </c>
      <c r="B49" s="6" t="s">
        <v>184</v>
      </c>
      <c r="C49" s="5" t="s">
        <v>26</v>
      </c>
      <c r="D49" s="5" t="s">
        <v>121</v>
      </c>
      <c r="E49" s="18" t="s">
        <v>87</v>
      </c>
      <c r="F49" s="20" t="s">
        <v>39</v>
      </c>
      <c r="G49" s="13" t="s">
        <v>75</v>
      </c>
      <c r="H49" s="50">
        <v>2441</v>
      </c>
      <c r="I49" s="37">
        <v>250</v>
      </c>
      <c r="J49" s="37">
        <v>0</v>
      </c>
      <c r="K49" s="37">
        <v>0</v>
      </c>
      <c r="L49" s="37">
        <v>0</v>
      </c>
      <c r="M49" s="37">
        <v>1000</v>
      </c>
      <c r="N49" s="37">
        <v>1000</v>
      </c>
      <c r="O49" s="56">
        <f t="shared" si="3"/>
        <v>4691</v>
      </c>
      <c r="P49" s="53">
        <f t="shared" si="4"/>
        <v>4441</v>
      </c>
      <c r="Q49" s="53">
        <f>O49-250</f>
        <v>4441</v>
      </c>
      <c r="R49" s="53">
        <v>200</v>
      </c>
      <c r="S49" s="20"/>
    </row>
    <row r="50" spans="1:19" s="19" customFormat="1" x14ac:dyDescent="0.2">
      <c r="A50" s="15">
        <v>47</v>
      </c>
      <c r="B50" s="8"/>
      <c r="C50" s="26" t="s">
        <v>41</v>
      </c>
      <c r="D50" s="26" t="s">
        <v>119</v>
      </c>
      <c r="E50" s="20" t="s">
        <v>79</v>
      </c>
      <c r="F50" s="20" t="s">
        <v>42</v>
      </c>
      <c r="G50" s="13" t="s">
        <v>74</v>
      </c>
      <c r="H50" s="50">
        <v>7000</v>
      </c>
      <c r="I50" s="37">
        <v>250</v>
      </c>
      <c r="J50" s="37">
        <v>0</v>
      </c>
      <c r="K50" s="37">
        <v>0</v>
      </c>
      <c r="L50" s="37">
        <v>0</v>
      </c>
      <c r="M50" s="37">
        <v>0</v>
      </c>
      <c r="N50" s="43">
        <v>3000</v>
      </c>
      <c r="O50" s="56">
        <f t="shared" si="3"/>
        <v>10250</v>
      </c>
      <c r="P50" s="53">
        <f t="shared" si="4"/>
        <v>10000</v>
      </c>
      <c r="Q50" s="53">
        <f t="shared" si="2"/>
        <v>10000</v>
      </c>
      <c r="R50" s="53">
        <v>200</v>
      </c>
      <c r="S50" s="20"/>
    </row>
    <row r="51" spans="1:19" s="14" customFormat="1" ht="24.75" x14ac:dyDescent="0.25">
      <c r="A51" s="59">
        <v>48</v>
      </c>
      <c r="B51" s="49" t="s">
        <v>20</v>
      </c>
      <c r="C51" s="48" t="s">
        <v>14</v>
      </c>
      <c r="D51" s="46" t="s">
        <v>176</v>
      </c>
      <c r="E51" s="46" t="s">
        <v>116</v>
      </c>
      <c r="F51" s="46" t="s">
        <v>163</v>
      </c>
      <c r="G51" s="47" t="s">
        <v>74</v>
      </c>
      <c r="H51" s="51">
        <v>6297</v>
      </c>
      <c r="I51" s="50">
        <v>250</v>
      </c>
      <c r="J51" s="50">
        <v>375</v>
      </c>
      <c r="K51" s="50">
        <v>0</v>
      </c>
      <c r="L51" s="50">
        <v>0</v>
      </c>
      <c r="M51" s="50">
        <v>0</v>
      </c>
      <c r="N51" s="62">
        <v>1800</v>
      </c>
      <c r="O51" s="52">
        <f t="shared" si="3"/>
        <v>8722</v>
      </c>
      <c r="P51" s="54">
        <f t="shared" si="4"/>
        <v>8472</v>
      </c>
      <c r="Q51" s="54">
        <f>O51-250</f>
        <v>8472</v>
      </c>
      <c r="R51" s="53">
        <v>200</v>
      </c>
      <c r="S51" s="11"/>
    </row>
    <row r="52" spans="1:19" s="14" customFormat="1" ht="24.75" x14ac:dyDescent="0.25">
      <c r="A52" s="59">
        <v>49</v>
      </c>
      <c r="B52" s="49" t="s">
        <v>20</v>
      </c>
      <c r="C52" s="48" t="s">
        <v>14</v>
      </c>
      <c r="D52" s="46" t="s">
        <v>176</v>
      </c>
      <c r="E52" s="46" t="s">
        <v>91</v>
      </c>
      <c r="F52" s="46" t="s">
        <v>163</v>
      </c>
      <c r="G52" s="47" t="s">
        <v>74</v>
      </c>
      <c r="H52" s="51">
        <v>6297</v>
      </c>
      <c r="I52" s="50">
        <v>250</v>
      </c>
      <c r="J52" s="50">
        <v>375</v>
      </c>
      <c r="K52" s="50">
        <v>0</v>
      </c>
      <c r="L52" s="50">
        <v>0</v>
      </c>
      <c r="M52" s="50">
        <v>0</v>
      </c>
      <c r="N52" s="62">
        <v>1800</v>
      </c>
      <c r="O52" s="52">
        <f t="shared" si="3"/>
        <v>8722</v>
      </c>
      <c r="P52" s="54">
        <f t="shared" si="4"/>
        <v>8472</v>
      </c>
      <c r="Q52" s="54">
        <f>O52-250</f>
        <v>8472</v>
      </c>
      <c r="R52" s="53">
        <v>200</v>
      </c>
      <c r="S52" s="11"/>
    </row>
    <row r="53" spans="1:19" s="19" customFormat="1" x14ac:dyDescent="0.2">
      <c r="A53" s="15">
        <v>50</v>
      </c>
      <c r="B53" s="2" t="s">
        <v>43</v>
      </c>
      <c r="C53" s="22" t="s">
        <v>41</v>
      </c>
      <c r="D53" s="22" t="s">
        <v>122</v>
      </c>
      <c r="E53" s="20" t="s">
        <v>79</v>
      </c>
      <c r="F53" s="20" t="s">
        <v>94</v>
      </c>
      <c r="G53" s="13" t="s">
        <v>74</v>
      </c>
      <c r="H53" s="50">
        <v>7000</v>
      </c>
      <c r="I53" s="37">
        <v>250</v>
      </c>
      <c r="J53" s="37">
        <v>375</v>
      </c>
      <c r="K53" s="37">
        <v>0</v>
      </c>
      <c r="L53" s="37">
        <v>0</v>
      </c>
      <c r="M53" s="37">
        <v>0</v>
      </c>
      <c r="N53" s="37">
        <v>3000</v>
      </c>
      <c r="O53" s="56">
        <f t="shared" si="3"/>
        <v>10625</v>
      </c>
      <c r="P53" s="53">
        <f t="shared" si="4"/>
        <v>10375</v>
      </c>
      <c r="Q53" s="53">
        <f t="shared" si="2"/>
        <v>10375</v>
      </c>
      <c r="R53" s="53">
        <v>200</v>
      </c>
      <c r="S53" s="20"/>
    </row>
    <row r="54" spans="1:19" s="19" customFormat="1" ht="36" x14ac:dyDescent="0.2">
      <c r="A54" s="15">
        <v>51</v>
      </c>
      <c r="B54" s="2" t="s">
        <v>44</v>
      </c>
      <c r="C54" s="22" t="s">
        <v>14</v>
      </c>
      <c r="D54" s="22" t="s">
        <v>120</v>
      </c>
      <c r="E54" s="18" t="s">
        <v>89</v>
      </c>
      <c r="F54" s="20" t="s">
        <v>47</v>
      </c>
      <c r="G54" s="13" t="s">
        <v>74</v>
      </c>
      <c r="H54" s="50">
        <v>6297</v>
      </c>
      <c r="I54" s="37">
        <v>250</v>
      </c>
      <c r="J54" s="37">
        <v>375</v>
      </c>
      <c r="K54" s="37">
        <v>0</v>
      </c>
      <c r="L54" s="37">
        <v>0</v>
      </c>
      <c r="M54" s="37">
        <v>0</v>
      </c>
      <c r="N54" s="37">
        <v>1800</v>
      </c>
      <c r="O54" s="56">
        <f t="shared" si="3"/>
        <v>8722</v>
      </c>
      <c r="P54" s="53">
        <f t="shared" si="4"/>
        <v>8472</v>
      </c>
      <c r="Q54" s="53">
        <f t="shared" si="2"/>
        <v>8472</v>
      </c>
      <c r="R54" s="53">
        <v>200</v>
      </c>
      <c r="S54" s="20"/>
    </row>
    <row r="55" spans="1:19" s="19" customFormat="1" ht="36" x14ac:dyDescent="0.25">
      <c r="A55" s="58">
        <v>52</v>
      </c>
      <c r="B55" s="2" t="s">
        <v>108</v>
      </c>
      <c r="C55" s="22" t="s">
        <v>14</v>
      </c>
      <c r="D55" s="22" t="s">
        <v>120</v>
      </c>
      <c r="E55" s="18" t="s">
        <v>88</v>
      </c>
      <c r="F55" s="20" t="s">
        <v>94</v>
      </c>
      <c r="G55" s="13" t="s">
        <v>74</v>
      </c>
      <c r="H55" s="50">
        <v>6297</v>
      </c>
      <c r="I55" s="37">
        <v>250</v>
      </c>
      <c r="J55" s="37">
        <v>375</v>
      </c>
      <c r="K55" s="37">
        <v>0</v>
      </c>
      <c r="L55" s="37">
        <v>0</v>
      </c>
      <c r="M55" s="37">
        <v>0</v>
      </c>
      <c r="N55" s="37">
        <v>1800</v>
      </c>
      <c r="O55" s="56">
        <f t="shared" si="3"/>
        <v>8722</v>
      </c>
      <c r="P55" s="53">
        <f t="shared" si="4"/>
        <v>8472</v>
      </c>
      <c r="Q55" s="53">
        <f t="shared" si="2"/>
        <v>8472</v>
      </c>
      <c r="R55" s="53">
        <v>200</v>
      </c>
      <c r="S55" s="20"/>
    </row>
    <row r="56" spans="1:19" s="19" customFormat="1" ht="24" x14ac:dyDescent="0.25">
      <c r="A56" s="58">
        <v>53</v>
      </c>
      <c r="B56" s="2" t="s">
        <v>109</v>
      </c>
      <c r="C56" s="22" t="s">
        <v>45</v>
      </c>
      <c r="D56" s="22" t="s">
        <v>121</v>
      </c>
      <c r="E56" s="20" t="s">
        <v>110</v>
      </c>
      <c r="F56" s="20" t="s">
        <v>94</v>
      </c>
      <c r="G56" s="13" t="s">
        <v>74</v>
      </c>
      <c r="H56" s="50">
        <v>2281</v>
      </c>
      <c r="I56" s="37">
        <v>250</v>
      </c>
      <c r="J56" s="37">
        <v>0</v>
      </c>
      <c r="K56" s="37">
        <v>0</v>
      </c>
      <c r="L56" s="37">
        <v>0</v>
      </c>
      <c r="M56" s="37">
        <v>0</v>
      </c>
      <c r="N56" s="37">
        <v>1000</v>
      </c>
      <c r="O56" s="56">
        <f t="shared" si="3"/>
        <v>3531</v>
      </c>
      <c r="P56" s="53">
        <f t="shared" si="4"/>
        <v>3281</v>
      </c>
      <c r="Q56" s="53">
        <f t="shared" si="2"/>
        <v>3281</v>
      </c>
      <c r="R56" s="53">
        <v>200</v>
      </c>
      <c r="S56" s="20"/>
    </row>
    <row r="57" spans="1:19" s="19" customFormat="1" ht="24" x14ac:dyDescent="0.2">
      <c r="A57" s="15">
        <v>54</v>
      </c>
      <c r="B57" s="2" t="s">
        <v>46</v>
      </c>
      <c r="C57" s="22" t="s">
        <v>45</v>
      </c>
      <c r="D57" s="22" t="s">
        <v>121</v>
      </c>
      <c r="E57" s="20" t="s">
        <v>90</v>
      </c>
      <c r="F57" s="20" t="s">
        <v>94</v>
      </c>
      <c r="G57" s="13" t="s">
        <v>74</v>
      </c>
      <c r="H57" s="50">
        <v>2281</v>
      </c>
      <c r="I57" s="37">
        <v>250</v>
      </c>
      <c r="J57" s="37">
        <v>0</v>
      </c>
      <c r="K57" s="37">
        <v>0</v>
      </c>
      <c r="L57" s="37">
        <v>0</v>
      </c>
      <c r="M57" s="37">
        <v>0</v>
      </c>
      <c r="N57" s="37">
        <v>1000</v>
      </c>
      <c r="O57" s="56">
        <f t="shared" si="3"/>
        <v>3531</v>
      </c>
      <c r="P57" s="53">
        <f t="shared" si="4"/>
        <v>3281</v>
      </c>
      <c r="Q57" s="53">
        <f t="shared" si="2"/>
        <v>3281</v>
      </c>
      <c r="R57" s="53">
        <v>200</v>
      </c>
      <c r="S57" s="20"/>
    </row>
    <row r="58" spans="1:19" s="14" customFormat="1" ht="24.75" x14ac:dyDescent="0.25">
      <c r="A58" s="44">
        <v>55</v>
      </c>
      <c r="B58" s="49" t="s">
        <v>20</v>
      </c>
      <c r="C58" s="48" t="s">
        <v>14</v>
      </c>
      <c r="D58" s="46" t="s">
        <v>176</v>
      </c>
      <c r="E58" s="46" t="s">
        <v>80</v>
      </c>
      <c r="F58" s="46" t="s">
        <v>170</v>
      </c>
      <c r="G58" s="47" t="s">
        <v>74</v>
      </c>
      <c r="H58" s="51">
        <v>6297</v>
      </c>
      <c r="I58" s="50">
        <v>250</v>
      </c>
      <c r="J58" s="50">
        <v>375</v>
      </c>
      <c r="K58" s="50">
        <v>0</v>
      </c>
      <c r="L58" s="50">
        <v>0</v>
      </c>
      <c r="M58" s="50">
        <v>0</v>
      </c>
      <c r="N58" s="62">
        <v>1800</v>
      </c>
      <c r="O58" s="52">
        <f t="shared" si="3"/>
        <v>8722</v>
      </c>
      <c r="P58" s="54">
        <f t="shared" si="4"/>
        <v>8472</v>
      </c>
      <c r="Q58" s="54">
        <f>O58-250</f>
        <v>8472</v>
      </c>
      <c r="R58" s="53">
        <v>200</v>
      </c>
      <c r="S58" s="11"/>
    </row>
    <row r="59" spans="1:19" s="19" customFormat="1" x14ac:dyDescent="0.25">
      <c r="A59" s="58">
        <v>56</v>
      </c>
      <c r="B59" s="6" t="s">
        <v>111</v>
      </c>
      <c r="C59" s="22" t="s">
        <v>41</v>
      </c>
      <c r="D59" s="22" t="s">
        <v>119</v>
      </c>
      <c r="E59" s="20" t="s">
        <v>79</v>
      </c>
      <c r="F59" s="20" t="s">
        <v>52</v>
      </c>
      <c r="G59" s="13" t="s">
        <v>74</v>
      </c>
      <c r="H59" s="50">
        <v>7000</v>
      </c>
      <c r="I59" s="37">
        <v>250</v>
      </c>
      <c r="J59" s="37">
        <v>375</v>
      </c>
      <c r="K59" s="37">
        <v>0</v>
      </c>
      <c r="L59" s="37">
        <v>0</v>
      </c>
      <c r="M59" s="37">
        <v>0</v>
      </c>
      <c r="N59" s="37">
        <v>3000</v>
      </c>
      <c r="O59" s="56">
        <f t="shared" si="3"/>
        <v>10625</v>
      </c>
      <c r="P59" s="53">
        <f t="shared" si="4"/>
        <v>10375</v>
      </c>
      <c r="Q59" s="53">
        <f t="shared" si="2"/>
        <v>10375</v>
      </c>
      <c r="R59" s="53">
        <v>200</v>
      </c>
      <c r="S59" s="20"/>
    </row>
    <row r="60" spans="1:19" s="19" customFormat="1" ht="40.5" customHeight="1" x14ac:dyDescent="0.25">
      <c r="A60" s="58">
        <v>57</v>
      </c>
      <c r="B60" s="2" t="s">
        <v>48</v>
      </c>
      <c r="C60" s="22" t="s">
        <v>14</v>
      </c>
      <c r="D60" s="22" t="s">
        <v>120</v>
      </c>
      <c r="E60" s="18" t="s">
        <v>91</v>
      </c>
      <c r="F60" s="20" t="s">
        <v>52</v>
      </c>
      <c r="G60" s="13" t="s">
        <v>74</v>
      </c>
      <c r="H60" s="50">
        <v>6297</v>
      </c>
      <c r="I60" s="37">
        <v>250</v>
      </c>
      <c r="J60" s="37">
        <v>375</v>
      </c>
      <c r="K60" s="37">
        <v>0</v>
      </c>
      <c r="L60" s="37">
        <v>0</v>
      </c>
      <c r="M60" s="37">
        <v>0</v>
      </c>
      <c r="N60" s="37">
        <v>1800</v>
      </c>
      <c r="O60" s="56">
        <f t="shared" si="3"/>
        <v>8722</v>
      </c>
      <c r="P60" s="53">
        <f t="shared" si="4"/>
        <v>8472</v>
      </c>
      <c r="Q60" s="53">
        <f t="shared" si="2"/>
        <v>8472</v>
      </c>
      <c r="R60" s="53">
        <v>200</v>
      </c>
      <c r="S60" s="20"/>
    </row>
    <row r="61" spans="1:19" s="19" customFormat="1" ht="24" x14ac:dyDescent="0.2">
      <c r="A61" s="15">
        <v>58</v>
      </c>
      <c r="B61" s="2" t="s">
        <v>49</v>
      </c>
      <c r="C61" s="22" t="s">
        <v>45</v>
      </c>
      <c r="D61" s="22" t="s">
        <v>121</v>
      </c>
      <c r="E61" s="20" t="s">
        <v>112</v>
      </c>
      <c r="F61" s="20" t="s">
        <v>52</v>
      </c>
      <c r="G61" s="13" t="s">
        <v>74</v>
      </c>
      <c r="H61" s="50">
        <v>2281</v>
      </c>
      <c r="I61" s="37">
        <v>250</v>
      </c>
      <c r="J61" s="37">
        <v>0</v>
      </c>
      <c r="K61" s="37">
        <v>0</v>
      </c>
      <c r="L61" s="37">
        <v>0</v>
      </c>
      <c r="M61" s="37">
        <v>0</v>
      </c>
      <c r="N61" s="37">
        <v>1000</v>
      </c>
      <c r="O61" s="56">
        <f t="shared" si="3"/>
        <v>3531</v>
      </c>
      <c r="P61" s="53">
        <f t="shared" si="4"/>
        <v>3281</v>
      </c>
      <c r="Q61" s="53">
        <f t="shared" si="2"/>
        <v>3281</v>
      </c>
      <c r="R61" s="53">
        <v>200</v>
      </c>
      <c r="S61" s="20"/>
    </row>
    <row r="62" spans="1:19" s="19" customFormat="1" ht="36" x14ac:dyDescent="0.2">
      <c r="A62" s="15">
        <v>59</v>
      </c>
      <c r="B62" s="2" t="s">
        <v>50</v>
      </c>
      <c r="C62" s="22" t="s">
        <v>14</v>
      </c>
      <c r="D62" s="22" t="s">
        <v>120</v>
      </c>
      <c r="E62" s="18" t="s">
        <v>89</v>
      </c>
      <c r="F62" s="20" t="s">
        <v>52</v>
      </c>
      <c r="G62" s="13" t="s">
        <v>74</v>
      </c>
      <c r="H62" s="50">
        <v>6297</v>
      </c>
      <c r="I62" s="37">
        <v>250</v>
      </c>
      <c r="J62" s="37">
        <v>375</v>
      </c>
      <c r="K62" s="37">
        <v>0</v>
      </c>
      <c r="L62" s="37">
        <v>0</v>
      </c>
      <c r="M62" s="37">
        <v>0</v>
      </c>
      <c r="N62" s="43">
        <v>1800</v>
      </c>
      <c r="O62" s="56">
        <f t="shared" si="3"/>
        <v>8722</v>
      </c>
      <c r="P62" s="53">
        <f t="shared" si="4"/>
        <v>8472</v>
      </c>
      <c r="Q62" s="53">
        <f t="shared" si="2"/>
        <v>8472</v>
      </c>
      <c r="R62" s="53">
        <v>200</v>
      </c>
      <c r="S62" s="20"/>
    </row>
    <row r="63" spans="1:19" s="19" customFormat="1" ht="24" x14ac:dyDescent="0.25">
      <c r="A63" s="58">
        <v>60</v>
      </c>
      <c r="B63" s="2" t="s">
        <v>51</v>
      </c>
      <c r="C63" s="22" t="s">
        <v>45</v>
      </c>
      <c r="D63" s="22" t="s">
        <v>121</v>
      </c>
      <c r="E63" s="20" t="s">
        <v>90</v>
      </c>
      <c r="F63" s="20" t="s">
        <v>52</v>
      </c>
      <c r="G63" s="13" t="s">
        <v>74</v>
      </c>
      <c r="H63" s="50">
        <v>2281</v>
      </c>
      <c r="I63" s="37">
        <v>250</v>
      </c>
      <c r="J63" s="37">
        <v>0</v>
      </c>
      <c r="K63" s="37">
        <v>0</v>
      </c>
      <c r="L63" s="37">
        <v>0</v>
      </c>
      <c r="M63" s="37">
        <v>0</v>
      </c>
      <c r="N63" s="37">
        <v>1000</v>
      </c>
      <c r="O63" s="56">
        <f t="shared" si="3"/>
        <v>3531</v>
      </c>
      <c r="P63" s="53">
        <f t="shared" si="4"/>
        <v>3281</v>
      </c>
      <c r="Q63" s="53">
        <f t="shared" si="2"/>
        <v>3281</v>
      </c>
      <c r="R63" s="53">
        <v>200</v>
      </c>
      <c r="S63" s="20"/>
    </row>
    <row r="64" spans="1:19" s="14" customFormat="1" ht="24.75" x14ac:dyDescent="0.25">
      <c r="A64" s="59">
        <v>61</v>
      </c>
      <c r="B64" s="49" t="s">
        <v>20</v>
      </c>
      <c r="C64" s="48" t="s">
        <v>14</v>
      </c>
      <c r="D64" s="46" t="s">
        <v>176</v>
      </c>
      <c r="E64" s="46" t="s">
        <v>164</v>
      </c>
      <c r="F64" s="46" t="s">
        <v>168</v>
      </c>
      <c r="G64" s="47" t="s">
        <v>74</v>
      </c>
      <c r="H64" s="51">
        <v>6297</v>
      </c>
      <c r="I64" s="50">
        <v>250</v>
      </c>
      <c r="J64" s="50">
        <v>375</v>
      </c>
      <c r="K64" s="50">
        <v>0</v>
      </c>
      <c r="L64" s="50">
        <v>0</v>
      </c>
      <c r="M64" s="50">
        <v>0</v>
      </c>
      <c r="N64" s="62">
        <v>1800</v>
      </c>
      <c r="O64" s="52">
        <f t="shared" si="3"/>
        <v>8722</v>
      </c>
      <c r="P64" s="54">
        <f t="shared" si="4"/>
        <v>8472</v>
      </c>
      <c r="Q64" s="54">
        <f>O64-250</f>
        <v>8472</v>
      </c>
      <c r="R64" s="53">
        <v>200</v>
      </c>
      <c r="S64" s="11"/>
    </row>
    <row r="65" spans="1:19" s="19" customFormat="1" ht="15" customHeight="1" x14ac:dyDescent="0.2">
      <c r="A65" s="15">
        <v>62</v>
      </c>
      <c r="B65" s="2" t="s">
        <v>53</v>
      </c>
      <c r="C65" s="22" t="s">
        <v>41</v>
      </c>
      <c r="D65" s="22" t="s">
        <v>119</v>
      </c>
      <c r="E65" s="20" t="s">
        <v>79</v>
      </c>
      <c r="F65" s="18" t="s">
        <v>55</v>
      </c>
      <c r="G65" s="13" t="s">
        <v>74</v>
      </c>
      <c r="H65" s="50">
        <v>7000</v>
      </c>
      <c r="I65" s="37">
        <v>250</v>
      </c>
      <c r="J65" s="37">
        <v>0</v>
      </c>
      <c r="K65" s="37">
        <v>0</v>
      </c>
      <c r="L65" s="37">
        <v>0</v>
      </c>
      <c r="M65" s="37">
        <v>0</v>
      </c>
      <c r="N65" s="37">
        <v>3000</v>
      </c>
      <c r="O65" s="56">
        <f t="shared" si="3"/>
        <v>10250</v>
      </c>
      <c r="P65" s="53">
        <f t="shared" si="4"/>
        <v>10000</v>
      </c>
      <c r="Q65" s="53">
        <f t="shared" si="2"/>
        <v>10000</v>
      </c>
      <c r="R65" s="53">
        <v>200</v>
      </c>
      <c r="S65" s="20"/>
    </row>
    <row r="66" spans="1:19" s="19" customFormat="1" ht="36" x14ac:dyDescent="0.2">
      <c r="A66" s="15">
        <v>63</v>
      </c>
      <c r="B66" s="2" t="s">
        <v>54</v>
      </c>
      <c r="C66" s="22" t="s">
        <v>14</v>
      </c>
      <c r="D66" s="22" t="s">
        <v>120</v>
      </c>
      <c r="E66" s="18" t="s">
        <v>113</v>
      </c>
      <c r="F66" s="18" t="s">
        <v>55</v>
      </c>
      <c r="G66" s="13" t="s">
        <v>74</v>
      </c>
      <c r="H66" s="50">
        <v>6297</v>
      </c>
      <c r="I66" s="37">
        <v>250</v>
      </c>
      <c r="J66" s="37">
        <v>375</v>
      </c>
      <c r="K66" s="37">
        <v>0</v>
      </c>
      <c r="L66" s="37">
        <v>0</v>
      </c>
      <c r="M66" s="37">
        <v>0</v>
      </c>
      <c r="N66" s="37">
        <v>1800</v>
      </c>
      <c r="O66" s="56">
        <f t="shared" si="3"/>
        <v>8722</v>
      </c>
      <c r="P66" s="53">
        <f t="shared" si="4"/>
        <v>8472</v>
      </c>
      <c r="Q66" s="53">
        <f t="shared" si="2"/>
        <v>8472</v>
      </c>
      <c r="R66" s="53">
        <v>200</v>
      </c>
      <c r="S66" s="20"/>
    </row>
    <row r="67" spans="1:19" s="19" customFormat="1" ht="43.5" customHeight="1" x14ac:dyDescent="0.25">
      <c r="A67" s="58">
        <v>64</v>
      </c>
      <c r="B67" s="2" t="s">
        <v>114</v>
      </c>
      <c r="C67" s="22" t="s">
        <v>14</v>
      </c>
      <c r="D67" s="22" t="s">
        <v>120</v>
      </c>
      <c r="E67" s="18" t="s">
        <v>91</v>
      </c>
      <c r="F67" s="18" t="s">
        <v>55</v>
      </c>
      <c r="G67" s="13" t="s">
        <v>74</v>
      </c>
      <c r="H67" s="50">
        <v>6297</v>
      </c>
      <c r="I67" s="37">
        <v>250</v>
      </c>
      <c r="J67" s="37">
        <v>375</v>
      </c>
      <c r="K67" s="37">
        <v>0</v>
      </c>
      <c r="L67" s="37">
        <v>0</v>
      </c>
      <c r="M67" s="37">
        <v>0</v>
      </c>
      <c r="N67" s="37">
        <v>1800</v>
      </c>
      <c r="O67" s="56">
        <f t="shared" si="3"/>
        <v>8722</v>
      </c>
      <c r="P67" s="53">
        <f t="shared" si="4"/>
        <v>8472</v>
      </c>
      <c r="Q67" s="53">
        <f t="shared" si="2"/>
        <v>8472</v>
      </c>
      <c r="R67" s="53">
        <v>200</v>
      </c>
      <c r="S67" s="20"/>
    </row>
    <row r="68" spans="1:19" s="14" customFormat="1" ht="24.75" x14ac:dyDescent="0.25">
      <c r="A68" s="59">
        <v>65</v>
      </c>
      <c r="B68" s="49" t="s">
        <v>20</v>
      </c>
      <c r="C68" s="48" t="s">
        <v>14</v>
      </c>
      <c r="D68" s="46" t="s">
        <v>176</v>
      </c>
      <c r="E68" s="46" t="s">
        <v>164</v>
      </c>
      <c r="F68" s="46" t="s">
        <v>167</v>
      </c>
      <c r="G68" s="47" t="s">
        <v>74</v>
      </c>
      <c r="H68" s="51">
        <v>6297</v>
      </c>
      <c r="I68" s="50">
        <v>250</v>
      </c>
      <c r="J68" s="50">
        <v>375</v>
      </c>
      <c r="K68" s="50">
        <v>0</v>
      </c>
      <c r="L68" s="50">
        <v>0</v>
      </c>
      <c r="M68" s="50">
        <v>0</v>
      </c>
      <c r="N68" s="62">
        <v>1800</v>
      </c>
      <c r="O68" s="52">
        <f t="shared" ref="O68:O90" si="5">SUM(H68:N68)</f>
        <v>8722</v>
      </c>
      <c r="P68" s="54">
        <f t="shared" ref="P68:P90" si="6">O68-250</f>
        <v>8472</v>
      </c>
      <c r="Q68" s="54">
        <f>O68-250</f>
        <v>8472</v>
      </c>
      <c r="R68" s="53">
        <v>200</v>
      </c>
      <c r="S68" s="11"/>
    </row>
    <row r="69" spans="1:19" s="19" customFormat="1" ht="24" customHeight="1" x14ac:dyDescent="0.2">
      <c r="A69" s="15">
        <v>66</v>
      </c>
      <c r="B69" s="2" t="s">
        <v>56</v>
      </c>
      <c r="C69" s="22" t="s">
        <v>41</v>
      </c>
      <c r="D69" s="22" t="s">
        <v>119</v>
      </c>
      <c r="E69" s="20" t="s">
        <v>79</v>
      </c>
      <c r="F69" s="20" t="s">
        <v>59</v>
      </c>
      <c r="G69" s="13" t="s">
        <v>74</v>
      </c>
      <c r="H69" s="50">
        <v>7000</v>
      </c>
      <c r="I69" s="37">
        <v>250</v>
      </c>
      <c r="J69" s="37">
        <v>375</v>
      </c>
      <c r="K69" s="37">
        <v>0</v>
      </c>
      <c r="L69" s="37">
        <v>0</v>
      </c>
      <c r="M69" s="37">
        <v>0</v>
      </c>
      <c r="N69" s="37">
        <v>3000</v>
      </c>
      <c r="O69" s="56">
        <f t="shared" si="5"/>
        <v>10625</v>
      </c>
      <c r="P69" s="53">
        <f t="shared" si="6"/>
        <v>10375</v>
      </c>
      <c r="Q69" s="53">
        <f t="shared" si="2"/>
        <v>10375</v>
      </c>
      <c r="R69" s="53">
        <v>200</v>
      </c>
      <c r="S69" s="20"/>
    </row>
    <row r="70" spans="1:19" s="19" customFormat="1" ht="36" x14ac:dyDescent="0.2">
      <c r="A70" s="15">
        <v>67</v>
      </c>
      <c r="B70" s="2" t="s">
        <v>57</v>
      </c>
      <c r="C70" s="22" t="s">
        <v>14</v>
      </c>
      <c r="D70" s="22" t="s">
        <v>120</v>
      </c>
      <c r="E70" s="18" t="s">
        <v>89</v>
      </c>
      <c r="F70" s="20" t="s">
        <v>59</v>
      </c>
      <c r="G70" s="13" t="s">
        <v>74</v>
      </c>
      <c r="H70" s="50">
        <v>6297</v>
      </c>
      <c r="I70" s="37">
        <v>250</v>
      </c>
      <c r="J70" s="37">
        <v>375</v>
      </c>
      <c r="K70" s="37">
        <v>0</v>
      </c>
      <c r="L70" s="37">
        <v>0</v>
      </c>
      <c r="M70" s="37">
        <v>0</v>
      </c>
      <c r="N70" s="37">
        <v>1800</v>
      </c>
      <c r="O70" s="56">
        <f t="shared" si="5"/>
        <v>8722</v>
      </c>
      <c r="P70" s="53">
        <f t="shared" si="6"/>
        <v>8472</v>
      </c>
      <c r="Q70" s="53">
        <f t="shared" si="2"/>
        <v>8472</v>
      </c>
      <c r="R70" s="53">
        <v>200</v>
      </c>
      <c r="S70" s="20"/>
    </row>
    <row r="71" spans="1:19" s="19" customFormat="1" ht="36" x14ac:dyDescent="0.25">
      <c r="A71" s="58">
        <v>68</v>
      </c>
      <c r="B71" s="2" t="s">
        <v>58</v>
      </c>
      <c r="C71" s="22" t="s">
        <v>14</v>
      </c>
      <c r="D71" s="22" t="s">
        <v>120</v>
      </c>
      <c r="E71" s="18" t="s">
        <v>91</v>
      </c>
      <c r="F71" s="20" t="s">
        <v>59</v>
      </c>
      <c r="G71" s="13" t="s">
        <v>74</v>
      </c>
      <c r="H71" s="50">
        <v>6297</v>
      </c>
      <c r="I71" s="37">
        <v>250</v>
      </c>
      <c r="J71" s="37">
        <v>375</v>
      </c>
      <c r="K71" s="37">
        <v>0</v>
      </c>
      <c r="L71" s="37">
        <v>0</v>
      </c>
      <c r="M71" s="37">
        <v>0</v>
      </c>
      <c r="N71" s="37">
        <v>1800</v>
      </c>
      <c r="O71" s="56">
        <f t="shared" si="5"/>
        <v>8722</v>
      </c>
      <c r="P71" s="53">
        <f t="shared" si="6"/>
        <v>8472</v>
      </c>
      <c r="Q71" s="53">
        <f t="shared" si="2"/>
        <v>8472</v>
      </c>
      <c r="R71" s="53">
        <v>200</v>
      </c>
      <c r="S71" s="20"/>
    </row>
    <row r="72" spans="1:19" s="14" customFormat="1" ht="24.75" x14ac:dyDescent="0.25">
      <c r="A72" s="59">
        <v>69</v>
      </c>
      <c r="B72" s="49" t="s">
        <v>20</v>
      </c>
      <c r="C72" s="48" t="s">
        <v>14</v>
      </c>
      <c r="D72" s="46" t="s">
        <v>176</v>
      </c>
      <c r="E72" s="46" t="s">
        <v>164</v>
      </c>
      <c r="F72" s="46" t="s">
        <v>165</v>
      </c>
      <c r="G72" s="47" t="s">
        <v>74</v>
      </c>
      <c r="H72" s="51">
        <v>6297</v>
      </c>
      <c r="I72" s="50">
        <v>250</v>
      </c>
      <c r="J72" s="50">
        <v>375</v>
      </c>
      <c r="K72" s="50">
        <v>0</v>
      </c>
      <c r="L72" s="50">
        <v>0</v>
      </c>
      <c r="M72" s="50">
        <v>0</v>
      </c>
      <c r="N72" s="62">
        <v>1800</v>
      </c>
      <c r="O72" s="52">
        <f t="shared" si="5"/>
        <v>8722</v>
      </c>
      <c r="P72" s="54">
        <f t="shared" si="6"/>
        <v>8472</v>
      </c>
      <c r="Q72" s="54">
        <f>O72-250</f>
        <v>8472</v>
      </c>
      <c r="R72" s="53">
        <v>200</v>
      </c>
      <c r="S72" s="11"/>
    </row>
    <row r="73" spans="1:19" s="19" customFormat="1" x14ac:dyDescent="0.2">
      <c r="A73" s="15">
        <v>70</v>
      </c>
      <c r="B73" s="2" t="s">
        <v>145</v>
      </c>
      <c r="C73" s="22" t="s">
        <v>41</v>
      </c>
      <c r="D73" s="22" t="s">
        <v>119</v>
      </c>
      <c r="E73" s="20" t="s">
        <v>79</v>
      </c>
      <c r="F73" s="20" t="s">
        <v>62</v>
      </c>
      <c r="G73" s="13" t="s">
        <v>74</v>
      </c>
      <c r="H73" s="50">
        <v>7000</v>
      </c>
      <c r="I73" s="37">
        <v>250</v>
      </c>
      <c r="J73" s="37">
        <v>375</v>
      </c>
      <c r="K73" s="37">
        <v>0</v>
      </c>
      <c r="L73" s="37">
        <v>0</v>
      </c>
      <c r="M73" s="37">
        <v>0</v>
      </c>
      <c r="N73" s="37">
        <v>3000</v>
      </c>
      <c r="O73" s="56">
        <f t="shared" si="5"/>
        <v>10625</v>
      </c>
      <c r="P73" s="53">
        <f t="shared" si="6"/>
        <v>10375</v>
      </c>
      <c r="Q73" s="53">
        <f t="shared" si="2"/>
        <v>10375</v>
      </c>
      <c r="R73" s="53">
        <v>200</v>
      </c>
      <c r="S73" s="20"/>
    </row>
    <row r="74" spans="1:19" s="19" customFormat="1" ht="36" x14ac:dyDescent="0.2">
      <c r="A74" s="15">
        <v>71</v>
      </c>
      <c r="B74" s="2" t="s">
        <v>60</v>
      </c>
      <c r="C74" s="22" t="s">
        <v>14</v>
      </c>
      <c r="D74" s="22" t="s">
        <v>120</v>
      </c>
      <c r="E74" s="18" t="s">
        <v>89</v>
      </c>
      <c r="F74" s="20" t="s">
        <v>62</v>
      </c>
      <c r="G74" s="13" t="s">
        <v>74</v>
      </c>
      <c r="H74" s="50">
        <v>6297</v>
      </c>
      <c r="I74" s="37">
        <v>250</v>
      </c>
      <c r="J74" s="37">
        <v>375</v>
      </c>
      <c r="K74" s="37">
        <v>0</v>
      </c>
      <c r="L74" s="37">
        <v>0</v>
      </c>
      <c r="M74" s="37">
        <v>0</v>
      </c>
      <c r="N74" s="37">
        <v>1800</v>
      </c>
      <c r="O74" s="56">
        <f t="shared" si="5"/>
        <v>8722</v>
      </c>
      <c r="P74" s="53">
        <f t="shared" si="6"/>
        <v>8472</v>
      </c>
      <c r="Q74" s="53">
        <f t="shared" si="2"/>
        <v>8472</v>
      </c>
      <c r="R74" s="53">
        <v>200</v>
      </c>
      <c r="S74" s="20"/>
    </row>
    <row r="75" spans="1:19" s="19" customFormat="1" ht="44.25" customHeight="1" x14ac:dyDescent="0.25">
      <c r="A75" s="58">
        <v>72</v>
      </c>
      <c r="B75" s="2" t="s">
        <v>61</v>
      </c>
      <c r="C75" s="22" t="s">
        <v>14</v>
      </c>
      <c r="D75" s="22" t="s">
        <v>120</v>
      </c>
      <c r="E75" s="18" t="s">
        <v>92</v>
      </c>
      <c r="F75" s="20" t="s">
        <v>62</v>
      </c>
      <c r="G75" s="13" t="s">
        <v>74</v>
      </c>
      <c r="H75" s="50">
        <v>6297</v>
      </c>
      <c r="I75" s="37">
        <v>250</v>
      </c>
      <c r="J75" s="37">
        <v>375</v>
      </c>
      <c r="K75" s="37">
        <v>0</v>
      </c>
      <c r="L75" s="37">
        <v>0</v>
      </c>
      <c r="M75" s="37">
        <v>0</v>
      </c>
      <c r="N75" s="37">
        <v>1800</v>
      </c>
      <c r="O75" s="56">
        <f t="shared" si="5"/>
        <v>8722</v>
      </c>
      <c r="P75" s="53">
        <f t="shared" si="6"/>
        <v>8472</v>
      </c>
      <c r="Q75" s="53">
        <f t="shared" si="2"/>
        <v>8472</v>
      </c>
      <c r="R75" s="53">
        <v>200</v>
      </c>
      <c r="S75" s="20"/>
    </row>
    <row r="76" spans="1:19" s="19" customFormat="1" ht="24" customHeight="1" x14ac:dyDescent="0.25">
      <c r="A76" s="58">
        <v>73</v>
      </c>
      <c r="B76" s="2" t="s">
        <v>63</v>
      </c>
      <c r="C76" s="27" t="s">
        <v>41</v>
      </c>
      <c r="D76" s="27" t="s">
        <v>119</v>
      </c>
      <c r="E76" s="20" t="s">
        <v>79</v>
      </c>
      <c r="F76" s="20" t="s">
        <v>64</v>
      </c>
      <c r="G76" s="13" t="s">
        <v>74</v>
      </c>
      <c r="H76" s="50">
        <v>7000</v>
      </c>
      <c r="I76" s="37">
        <v>250</v>
      </c>
      <c r="J76" s="37">
        <v>0</v>
      </c>
      <c r="K76" s="37">
        <v>0</v>
      </c>
      <c r="L76" s="37">
        <v>0</v>
      </c>
      <c r="M76" s="37">
        <v>0</v>
      </c>
      <c r="N76" s="43">
        <v>3000</v>
      </c>
      <c r="O76" s="56">
        <f t="shared" si="5"/>
        <v>10250</v>
      </c>
      <c r="P76" s="53">
        <f t="shared" si="6"/>
        <v>10000</v>
      </c>
      <c r="Q76" s="53">
        <f t="shared" si="2"/>
        <v>10000</v>
      </c>
      <c r="R76" s="53">
        <v>200</v>
      </c>
      <c r="S76" s="20"/>
    </row>
    <row r="77" spans="1:19" s="14" customFormat="1" ht="24.75" x14ac:dyDescent="0.25">
      <c r="A77" s="44">
        <v>74</v>
      </c>
      <c r="B77" s="49" t="s">
        <v>20</v>
      </c>
      <c r="C77" s="48" t="s">
        <v>14</v>
      </c>
      <c r="D77" s="46" t="s">
        <v>176</v>
      </c>
      <c r="E77" s="46" t="s">
        <v>116</v>
      </c>
      <c r="F77" s="46" t="s">
        <v>166</v>
      </c>
      <c r="G77" s="47" t="s">
        <v>74</v>
      </c>
      <c r="H77" s="51">
        <v>6297</v>
      </c>
      <c r="I77" s="50">
        <v>250</v>
      </c>
      <c r="J77" s="50">
        <v>375</v>
      </c>
      <c r="K77" s="50">
        <v>0</v>
      </c>
      <c r="L77" s="50">
        <v>0</v>
      </c>
      <c r="M77" s="50">
        <v>0</v>
      </c>
      <c r="N77" s="62">
        <v>1800</v>
      </c>
      <c r="O77" s="52">
        <f t="shared" si="5"/>
        <v>8722</v>
      </c>
      <c r="P77" s="54">
        <f t="shared" si="6"/>
        <v>8472</v>
      </c>
      <c r="Q77" s="54">
        <f>O77-250</f>
        <v>8472</v>
      </c>
      <c r="R77" s="53">
        <v>200</v>
      </c>
      <c r="S77" s="11"/>
    </row>
    <row r="78" spans="1:19" s="14" customFormat="1" ht="24.75" x14ac:dyDescent="0.25">
      <c r="A78" s="44">
        <v>75</v>
      </c>
      <c r="B78" s="49" t="s">
        <v>20</v>
      </c>
      <c r="C78" s="48" t="s">
        <v>14</v>
      </c>
      <c r="D78" s="46" t="s">
        <v>176</v>
      </c>
      <c r="E78" s="46" t="s">
        <v>91</v>
      </c>
      <c r="F78" s="46" t="s">
        <v>166</v>
      </c>
      <c r="G78" s="47" t="s">
        <v>74</v>
      </c>
      <c r="H78" s="51">
        <v>6297</v>
      </c>
      <c r="I78" s="50">
        <v>250</v>
      </c>
      <c r="J78" s="50">
        <v>375</v>
      </c>
      <c r="K78" s="50">
        <v>0</v>
      </c>
      <c r="L78" s="50">
        <v>0</v>
      </c>
      <c r="M78" s="50">
        <v>0</v>
      </c>
      <c r="N78" s="62">
        <v>1800</v>
      </c>
      <c r="O78" s="52">
        <f t="shared" si="5"/>
        <v>8722</v>
      </c>
      <c r="P78" s="54">
        <f t="shared" si="6"/>
        <v>8472</v>
      </c>
      <c r="Q78" s="54">
        <f>O78-250</f>
        <v>8472</v>
      </c>
      <c r="R78" s="53">
        <v>200</v>
      </c>
      <c r="S78" s="11"/>
    </row>
    <row r="79" spans="1:19" s="19" customFormat="1" x14ac:dyDescent="0.25">
      <c r="A79" s="58">
        <v>76</v>
      </c>
      <c r="B79" s="9" t="s">
        <v>65</v>
      </c>
      <c r="C79" s="28" t="s">
        <v>41</v>
      </c>
      <c r="D79" s="28" t="s">
        <v>119</v>
      </c>
      <c r="E79" s="20" t="s">
        <v>79</v>
      </c>
      <c r="F79" s="20" t="s">
        <v>66</v>
      </c>
      <c r="G79" s="13" t="s">
        <v>74</v>
      </c>
      <c r="H79" s="50">
        <v>7000</v>
      </c>
      <c r="I79" s="37">
        <v>250</v>
      </c>
      <c r="J79" s="37">
        <v>375</v>
      </c>
      <c r="K79" s="37">
        <v>0</v>
      </c>
      <c r="L79" s="37">
        <v>0</v>
      </c>
      <c r="M79" s="37">
        <v>0</v>
      </c>
      <c r="N79" s="37">
        <v>3000</v>
      </c>
      <c r="O79" s="56">
        <f t="shared" si="5"/>
        <v>10625</v>
      </c>
      <c r="P79" s="53">
        <f t="shared" si="6"/>
        <v>10375</v>
      </c>
      <c r="Q79" s="53">
        <f t="shared" si="2"/>
        <v>10375</v>
      </c>
      <c r="R79" s="53">
        <v>200</v>
      </c>
      <c r="S79" s="20"/>
    </row>
    <row r="80" spans="1:19" s="14" customFormat="1" ht="24.75" x14ac:dyDescent="0.25">
      <c r="A80" s="59">
        <v>77</v>
      </c>
      <c r="B80" s="49" t="s">
        <v>20</v>
      </c>
      <c r="C80" s="48" t="s">
        <v>14</v>
      </c>
      <c r="D80" s="46" t="s">
        <v>176</v>
      </c>
      <c r="E80" s="46" t="s">
        <v>89</v>
      </c>
      <c r="F80" s="46" t="s">
        <v>169</v>
      </c>
      <c r="G80" s="47" t="s">
        <v>74</v>
      </c>
      <c r="H80" s="51">
        <v>6297</v>
      </c>
      <c r="I80" s="50">
        <v>250</v>
      </c>
      <c r="J80" s="50">
        <v>375</v>
      </c>
      <c r="K80" s="50">
        <v>0</v>
      </c>
      <c r="L80" s="50">
        <v>0</v>
      </c>
      <c r="M80" s="50">
        <v>0</v>
      </c>
      <c r="N80" s="62">
        <v>1800</v>
      </c>
      <c r="O80" s="52">
        <f t="shared" si="5"/>
        <v>8722</v>
      </c>
      <c r="P80" s="54">
        <f t="shared" si="6"/>
        <v>8472</v>
      </c>
      <c r="Q80" s="54">
        <f>O80-250</f>
        <v>8472</v>
      </c>
      <c r="R80" s="53">
        <v>200</v>
      </c>
      <c r="S80" s="11"/>
    </row>
    <row r="81" spans="1:19" s="14" customFormat="1" ht="24.75" x14ac:dyDescent="0.25">
      <c r="A81" s="44">
        <v>78</v>
      </c>
      <c r="B81" s="49" t="s">
        <v>20</v>
      </c>
      <c r="C81" s="48" t="s">
        <v>14</v>
      </c>
      <c r="D81" s="46" t="s">
        <v>176</v>
      </c>
      <c r="E81" s="46" t="s">
        <v>91</v>
      </c>
      <c r="F81" s="46" t="s">
        <v>169</v>
      </c>
      <c r="G81" s="47" t="s">
        <v>74</v>
      </c>
      <c r="H81" s="51">
        <v>6297</v>
      </c>
      <c r="I81" s="50">
        <v>250</v>
      </c>
      <c r="J81" s="50">
        <v>375</v>
      </c>
      <c r="K81" s="50">
        <v>0</v>
      </c>
      <c r="L81" s="50">
        <v>0</v>
      </c>
      <c r="M81" s="50">
        <v>0</v>
      </c>
      <c r="N81" s="62">
        <v>1800</v>
      </c>
      <c r="O81" s="52">
        <f t="shared" si="5"/>
        <v>8722</v>
      </c>
      <c r="P81" s="54">
        <f t="shared" si="6"/>
        <v>8472</v>
      </c>
      <c r="Q81" s="54">
        <f>O81-250</f>
        <v>8472</v>
      </c>
      <c r="R81" s="53">
        <v>200</v>
      </c>
      <c r="S81" s="11"/>
    </row>
    <row r="82" spans="1:19" s="19" customFormat="1" x14ac:dyDescent="0.2">
      <c r="A82" s="15">
        <v>79</v>
      </c>
      <c r="B82" s="2" t="s">
        <v>67</v>
      </c>
      <c r="C82" s="22" t="s">
        <v>41</v>
      </c>
      <c r="D82" s="22" t="s">
        <v>119</v>
      </c>
      <c r="E82" s="20" t="s">
        <v>79</v>
      </c>
      <c r="F82" s="20" t="s">
        <v>68</v>
      </c>
      <c r="G82" s="13" t="s">
        <v>74</v>
      </c>
      <c r="H82" s="50">
        <v>7000</v>
      </c>
      <c r="I82" s="37">
        <v>250</v>
      </c>
      <c r="J82" s="37">
        <v>0</v>
      </c>
      <c r="K82" s="37">
        <v>0</v>
      </c>
      <c r="L82" s="37">
        <v>0</v>
      </c>
      <c r="M82" s="37">
        <v>0</v>
      </c>
      <c r="N82" s="43">
        <v>3000</v>
      </c>
      <c r="O82" s="56">
        <f t="shared" si="5"/>
        <v>10250</v>
      </c>
      <c r="P82" s="53">
        <f t="shared" si="6"/>
        <v>10000</v>
      </c>
      <c r="Q82" s="53">
        <f t="shared" si="2"/>
        <v>10000</v>
      </c>
      <c r="R82" s="53">
        <v>200</v>
      </c>
      <c r="S82" s="20"/>
    </row>
    <row r="83" spans="1:19" s="19" customFormat="1" ht="36" x14ac:dyDescent="0.25">
      <c r="A83" s="58">
        <v>80</v>
      </c>
      <c r="B83" s="6" t="s">
        <v>115</v>
      </c>
      <c r="C83" s="22" t="s">
        <v>14</v>
      </c>
      <c r="D83" s="22" t="s">
        <v>120</v>
      </c>
      <c r="E83" s="18" t="s">
        <v>92</v>
      </c>
      <c r="F83" s="20" t="s">
        <v>68</v>
      </c>
      <c r="G83" s="13" t="s">
        <v>74</v>
      </c>
      <c r="H83" s="50">
        <v>6297</v>
      </c>
      <c r="I83" s="37">
        <v>250</v>
      </c>
      <c r="J83" s="37">
        <v>375</v>
      </c>
      <c r="K83" s="37">
        <v>0</v>
      </c>
      <c r="L83" s="37">
        <v>0</v>
      </c>
      <c r="M83" s="37">
        <v>0</v>
      </c>
      <c r="N83" s="37">
        <v>1800</v>
      </c>
      <c r="O83" s="56">
        <f t="shared" si="5"/>
        <v>8722</v>
      </c>
      <c r="P83" s="53">
        <f t="shared" si="6"/>
        <v>8472</v>
      </c>
      <c r="Q83" s="53">
        <f t="shared" si="2"/>
        <v>8472</v>
      </c>
      <c r="R83" s="53">
        <v>200</v>
      </c>
      <c r="S83" s="20"/>
    </row>
    <row r="84" spans="1:19" s="14" customFormat="1" ht="24.75" x14ac:dyDescent="0.25">
      <c r="A84" s="59">
        <v>81</v>
      </c>
      <c r="B84" s="49" t="s">
        <v>20</v>
      </c>
      <c r="C84" s="48" t="s">
        <v>14</v>
      </c>
      <c r="D84" s="46" t="s">
        <v>176</v>
      </c>
      <c r="E84" s="46" t="s">
        <v>116</v>
      </c>
      <c r="F84" s="46" t="s">
        <v>171</v>
      </c>
      <c r="G84" s="47" t="s">
        <v>74</v>
      </c>
      <c r="H84" s="51">
        <v>6297</v>
      </c>
      <c r="I84" s="50">
        <v>250</v>
      </c>
      <c r="J84" s="50">
        <v>375</v>
      </c>
      <c r="K84" s="50">
        <v>0</v>
      </c>
      <c r="L84" s="50">
        <v>0</v>
      </c>
      <c r="M84" s="50">
        <v>0</v>
      </c>
      <c r="N84" s="62">
        <v>1800</v>
      </c>
      <c r="O84" s="52">
        <f t="shared" si="5"/>
        <v>8722</v>
      </c>
      <c r="P84" s="54">
        <f t="shared" si="6"/>
        <v>8472</v>
      </c>
      <c r="Q84" s="54">
        <f>O84-250</f>
        <v>8472</v>
      </c>
      <c r="R84" s="53">
        <v>200</v>
      </c>
      <c r="S84" s="11"/>
    </row>
    <row r="85" spans="1:19" s="19" customFormat="1" ht="24" x14ac:dyDescent="0.2">
      <c r="A85" s="15">
        <v>82</v>
      </c>
      <c r="B85" s="2" t="s">
        <v>69</v>
      </c>
      <c r="C85" s="29" t="s">
        <v>41</v>
      </c>
      <c r="D85" s="29" t="s">
        <v>119</v>
      </c>
      <c r="E85" s="20" t="s">
        <v>79</v>
      </c>
      <c r="F85" s="20" t="s">
        <v>71</v>
      </c>
      <c r="G85" s="13" t="s">
        <v>74</v>
      </c>
      <c r="H85" s="50">
        <v>7000</v>
      </c>
      <c r="I85" s="37">
        <v>250</v>
      </c>
      <c r="J85" s="37">
        <v>375</v>
      </c>
      <c r="K85" s="37">
        <v>0</v>
      </c>
      <c r="L85" s="37">
        <v>0</v>
      </c>
      <c r="M85" s="37">
        <v>0</v>
      </c>
      <c r="N85" s="37">
        <v>3000</v>
      </c>
      <c r="O85" s="56">
        <f t="shared" si="5"/>
        <v>10625</v>
      </c>
      <c r="P85" s="53">
        <f t="shared" si="6"/>
        <v>10375</v>
      </c>
      <c r="Q85" s="53">
        <f t="shared" si="2"/>
        <v>10375</v>
      </c>
      <c r="R85" s="53">
        <v>200</v>
      </c>
      <c r="S85" s="20"/>
    </row>
    <row r="86" spans="1:19" s="19" customFormat="1" ht="41.25" customHeight="1" x14ac:dyDescent="0.2">
      <c r="A86" s="15">
        <v>83</v>
      </c>
      <c r="B86" s="4" t="s">
        <v>70</v>
      </c>
      <c r="C86" s="22" t="s">
        <v>14</v>
      </c>
      <c r="D86" s="22" t="s">
        <v>120</v>
      </c>
      <c r="E86" s="18" t="s">
        <v>92</v>
      </c>
      <c r="F86" s="20" t="s">
        <v>71</v>
      </c>
      <c r="G86" s="13" t="s">
        <v>74</v>
      </c>
      <c r="H86" s="50">
        <v>6297</v>
      </c>
      <c r="I86" s="37">
        <v>250</v>
      </c>
      <c r="J86" s="37">
        <v>375</v>
      </c>
      <c r="K86" s="37">
        <v>0</v>
      </c>
      <c r="L86" s="37">
        <v>0</v>
      </c>
      <c r="M86" s="37">
        <v>0</v>
      </c>
      <c r="N86" s="37">
        <v>1800</v>
      </c>
      <c r="O86" s="56">
        <f t="shared" si="5"/>
        <v>8722</v>
      </c>
      <c r="P86" s="53">
        <f t="shared" si="6"/>
        <v>8472</v>
      </c>
      <c r="Q86" s="53">
        <f t="shared" si="2"/>
        <v>8472</v>
      </c>
      <c r="R86" s="53">
        <v>200</v>
      </c>
      <c r="S86" s="20"/>
    </row>
    <row r="87" spans="1:19" s="14" customFormat="1" ht="24.75" x14ac:dyDescent="0.25">
      <c r="A87" s="59">
        <v>84</v>
      </c>
      <c r="B87" s="49" t="s">
        <v>20</v>
      </c>
      <c r="C87" s="48" t="s">
        <v>14</v>
      </c>
      <c r="D87" s="46" t="s">
        <v>176</v>
      </c>
      <c r="E87" s="46" t="s">
        <v>116</v>
      </c>
      <c r="F87" s="46" t="s">
        <v>172</v>
      </c>
      <c r="G87" s="47" t="s">
        <v>74</v>
      </c>
      <c r="H87" s="51">
        <v>6297</v>
      </c>
      <c r="I87" s="50">
        <v>250</v>
      </c>
      <c r="J87" s="50">
        <v>375</v>
      </c>
      <c r="K87" s="50">
        <v>0</v>
      </c>
      <c r="L87" s="50">
        <v>0</v>
      </c>
      <c r="M87" s="50">
        <v>0</v>
      </c>
      <c r="N87" s="62">
        <v>1800</v>
      </c>
      <c r="O87" s="52">
        <f t="shared" si="5"/>
        <v>8722</v>
      </c>
      <c r="P87" s="54">
        <f t="shared" si="6"/>
        <v>8472</v>
      </c>
      <c r="Q87" s="54">
        <f>O87-250</f>
        <v>8472</v>
      </c>
      <c r="R87" s="53">
        <v>200</v>
      </c>
      <c r="S87" s="11"/>
    </row>
    <row r="88" spans="1:19" s="19" customFormat="1" ht="24" x14ac:dyDescent="0.25">
      <c r="A88" s="58">
        <v>85</v>
      </c>
      <c r="B88" s="10" t="s">
        <v>146</v>
      </c>
      <c r="C88" s="29" t="s">
        <v>41</v>
      </c>
      <c r="D88" s="29" t="s">
        <v>119</v>
      </c>
      <c r="E88" s="20" t="s">
        <v>79</v>
      </c>
      <c r="F88" s="20" t="s">
        <v>72</v>
      </c>
      <c r="G88" s="13" t="s">
        <v>74</v>
      </c>
      <c r="H88" s="50">
        <v>7000</v>
      </c>
      <c r="I88" s="37">
        <v>250</v>
      </c>
      <c r="J88" s="37">
        <v>0</v>
      </c>
      <c r="K88" s="37">
        <v>0</v>
      </c>
      <c r="L88" s="37">
        <v>0</v>
      </c>
      <c r="M88" s="37">
        <v>0</v>
      </c>
      <c r="N88" s="37">
        <v>3000</v>
      </c>
      <c r="O88" s="56">
        <f t="shared" si="5"/>
        <v>10250</v>
      </c>
      <c r="P88" s="53">
        <f t="shared" si="6"/>
        <v>10000</v>
      </c>
      <c r="Q88" s="53">
        <f t="shared" si="2"/>
        <v>10000</v>
      </c>
      <c r="R88" s="53">
        <v>200</v>
      </c>
      <c r="S88" s="20"/>
    </row>
    <row r="89" spans="1:19" s="14" customFormat="1" ht="24.75" x14ac:dyDescent="0.25">
      <c r="A89" s="44">
        <v>86</v>
      </c>
      <c r="B89" s="49" t="s">
        <v>20</v>
      </c>
      <c r="C89" s="48" t="s">
        <v>14</v>
      </c>
      <c r="D89" s="46" t="s">
        <v>176</v>
      </c>
      <c r="E89" s="46" t="s">
        <v>116</v>
      </c>
      <c r="F89" s="46" t="s">
        <v>162</v>
      </c>
      <c r="G89" s="47" t="s">
        <v>74</v>
      </c>
      <c r="H89" s="51">
        <v>6297</v>
      </c>
      <c r="I89" s="50">
        <v>250</v>
      </c>
      <c r="J89" s="50">
        <v>375</v>
      </c>
      <c r="K89" s="50">
        <v>0</v>
      </c>
      <c r="L89" s="50">
        <v>0</v>
      </c>
      <c r="M89" s="50">
        <v>0</v>
      </c>
      <c r="N89" s="62">
        <v>1800</v>
      </c>
      <c r="O89" s="52">
        <f t="shared" si="5"/>
        <v>8722</v>
      </c>
      <c r="P89" s="54">
        <f t="shared" si="6"/>
        <v>8472</v>
      </c>
      <c r="Q89" s="54">
        <f>O89-250</f>
        <v>8472</v>
      </c>
      <c r="R89" s="53">
        <v>200</v>
      </c>
      <c r="S89" s="11"/>
    </row>
    <row r="90" spans="1:19" s="14" customFormat="1" ht="24.75" x14ac:dyDescent="0.25">
      <c r="A90" s="44">
        <v>87</v>
      </c>
      <c r="B90" s="49" t="s">
        <v>20</v>
      </c>
      <c r="C90" s="48" t="s">
        <v>14</v>
      </c>
      <c r="D90" s="46" t="s">
        <v>176</v>
      </c>
      <c r="E90" s="46" t="s">
        <v>91</v>
      </c>
      <c r="F90" s="46" t="s">
        <v>162</v>
      </c>
      <c r="G90" s="47" t="s">
        <v>74</v>
      </c>
      <c r="H90" s="51">
        <v>6297</v>
      </c>
      <c r="I90" s="50">
        <v>250</v>
      </c>
      <c r="J90" s="50">
        <v>375</v>
      </c>
      <c r="K90" s="50">
        <v>0</v>
      </c>
      <c r="L90" s="50">
        <v>0</v>
      </c>
      <c r="M90" s="50">
        <v>0</v>
      </c>
      <c r="N90" s="62">
        <v>1800</v>
      </c>
      <c r="O90" s="52">
        <f t="shared" si="5"/>
        <v>8722</v>
      </c>
      <c r="P90" s="54">
        <f t="shared" si="6"/>
        <v>8472</v>
      </c>
      <c r="Q90" s="54">
        <f>O90-250</f>
        <v>8472</v>
      </c>
      <c r="R90" s="53">
        <v>200</v>
      </c>
      <c r="S90" s="11"/>
    </row>
    <row r="91" spans="1:19" s="19" customFormat="1" x14ac:dyDescent="0.25">
      <c r="A91" s="30"/>
      <c r="B91" s="31" t="s">
        <v>78</v>
      </c>
      <c r="C91" s="31"/>
      <c r="D91" s="31"/>
      <c r="E91" s="31"/>
      <c r="F91" s="31"/>
      <c r="G91" s="40"/>
      <c r="H91" s="33">
        <f t="shared" ref="H91:P91" si="7">SUM(H4:H90)</f>
        <v>445902</v>
      </c>
      <c r="I91" s="33">
        <f t="shared" si="7"/>
        <v>21750</v>
      </c>
      <c r="J91" s="33">
        <f t="shared" si="7"/>
        <v>18375</v>
      </c>
      <c r="K91" s="33">
        <f t="shared" si="7"/>
        <v>23500</v>
      </c>
      <c r="L91" s="33">
        <f t="shared" si="7"/>
        <v>70</v>
      </c>
      <c r="M91" s="33">
        <f t="shared" si="7"/>
        <v>6650</v>
      </c>
      <c r="N91" s="33">
        <f t="shared" si="7"/>
        <v>168200</v>
      </c>
      <c r="O91" s="33">
        <f t="shared" si="7"/>
        <v>684447</v>
      </c>
      <c r="P91" s="33">
        <f t="shared" si="7"/>
        <v>662697</v>
      </c>
      <c r="Q91" s="33">
        <f>SUM(Q4:Q90)</f>
        <v>662697</v>
      </c>
      <c r="R91" s="34">
        <f>SUM(R4:R90)</f>
        <v>17400</v>
      </c>
      <c r="S91" s="42">
        <f>SUM(O91:R91)</f>
        <v>2027241</v>
      </c>
    </row>
    <row r="92" spans="1:19" x14ac:dyDescent="0.25">
      <c r="H92" s="64">
        <f t="shared" ref="H92:O92" si="8">H91*12</f>
        <v>5350824</v>
      </c>
      <c r="I92" s="64">
        <f t="shared" si="8"/>
        <v>261000</v>
      </c>
      <c r="J92" s="64">
        <f t="shared" si="8"/>
        <v>220500</v>
      </c>
      <c r="K92" s="87">
        <f t="shared" si="8"/>
        <v>282000</v>
      </c>
      <c r="L92" s="87">
        <f t="shared" si="8"/>
        <v>840</v>
      </c>
      <c r="M92" s="87">
        <f t="shared" si="8"/>
        <v>79800</v>
      </c>
      <c r="N92" s="87">
        <f t="shared" si="8"/>
        <v>2018400</v>
      </c>
      <c r="O92" s="63">
        <f t="shared" si="8"/>
        <v>8213364</v>
      </c>
      <c r="P92" s="64">
        <f>P91</f>
        <v>662697</v>
      </c>
      <c r="Q92" s="64">
        <f>Q91</f>
        <v>662697</v>
      </c>
      <c r="R92" s="64">
        <f>R91</f>
        <v>17400</v>
      </c>
      <c r="S92" s="65">
        <f>O92+P92+Q92+R92</f>
        <v>9556158</v>
      </c>
    </row>
    <row r="94" spans="1:19" x14ac:dyDescent="0.25">
      <c r="S94" s="65"/>
    </row>
    <row r="95" spans="1:19" x14ac:dyDescent="0.25">
      <c r="N95" s="64"/>
    </row>
    <row r="123" spans="7:18" s="19" customFormat="1" x14ac:dyDescent="0.25">
      <c r="G123" s="41"/>
      <c r="H123" s="35"/>
      <c r="I123" s="35"/>
      <c r="J123" s="35"/>
      <c r="K123" s="35"/>
      <c r="L123" s="35"/>
      <c r="M123" s="35"/>
      <c r="N123" s="35"/>
      <c r="O123" s="57"/>
      <c r="P123" s="35"/>
      <c r="Q123" s="35"/>
      <c r="R123" s="35"/>
    </row>
    <row r="124" spans="7:18" s="19" customFormat="1" x14ac:dyDescent="0.25">
      <c r="G124" s="41"/>
      <c r="H124" s="35"/>
      <c r="I124" s="35"/>
      <c r="J124" s="35"/>
      <c r="K124" s="35"/>
      <c r="L124" s="35"/>
      <c r="M124" s="35"/>
      <c r="N124" s="35"/>
      <c r="O124" s="57"/>
      <c r="P124" s="35"/>
      <c r="Q124" s="35"/>
      <c r="R124" s="35"/>
    </row>
    <row r="125" spans="7:18" s="19" customFormat="1" x14ac:dyDescent="0.25">
      <c r="G125" s="41"/>
      <c r="H125" s="35"/>
      <c r="I125" s="35"/>
      <c r="J125" s="35"/>
      <c r="K125" s="35"/>
      <c r="L125" s="35"/>
      <c r="M125" s="35"/>
      <c r="N125" s="35"/>
      <c r="O125" s="57"/>
      <c r="P125" s="35"/>
      <c r="Q125" s="35"/>
      <c r="R125" s="35"/>
    </row>
    <row r="126" spans="7:18" s="19" customFormat="1" x14ac:dyDescent="0.25">
      <c r="G126" s="41"/>
      <c r="H126" s="35"/>
      <c r="I126" s="35"/>
      <c r="J126" s="35"/>
      <c r="K126" s="35"/>
      <c r="L126" s="35"/>
      <c r="M126" s="35"/>
      <c r="N126" s="35"/>
      <c r="O126" s="57"/>
      <c r="P126" s="35"/>
      <c r="Q126" s="35"/>
      <c r="R126" s="35"/>
    </row>
    <row r="127" spans="7:18" s="19" customFormat="1" x14ac:dyDescent="0.25">
      <c r="G127" s="41"/>
      <c r="H127" s="35"/>
      <c r="I127" s="35"/>
      <c r="J127" s="35"/>
      <c r="K127" s="35"/>
      <c r="L127" s="35"/>
      <c r="M127" s="35"/>
      <c r="N127" s="35"/>
      <c r="O127" s="57"/>
      <c r="P127" s="35"/>
      <c r="Q127" s="35"/>
      <c r="R127" s="35"/>
    </row>
    <row r="128" spans="7:18" s="19" customFormat="1" x14ac:dyDescent="0.25">
      <c r="G128" s="41"/>
      <c r="H128" s="35"/>
      <c r="I128" s="35"/>
      <c r="J128" s="35"/>
      <c r="K128" s="35"/>
      <c r="L128" s="35"/>
      <c r="M128" s="35"/>
      <c r="N128" s="35"/>
      <c r="O128" s="57"/>
      <c r="P128" s="35"/>
      <c r="Q128" s="35"/>
      <c r="R128" s="35"/>
    </row>
    <row r="129" spans="7:18" s="19" customFormat="1" x14ac:dyDescent="0.25">
      <c r="G129" s="41"/>
      <c r="H129" s="35"/>
      <c r="I129" s="35"/>
      <c r="J129" s="35"/>
      <c r="K129" s="35"/>
      <c r="L129" s="35"/>
      <c r="M129" s="35"/>
      <c r="N129" s="35"/>
      <c r="O129" s="57"/>
      <c r="P129" s="35"/>
      <c r="Q129" s="35"/>
      <c r="R129" s="35"/>
    </row>
    <row r="130" spans="7:18" s="19" customFormat="1" x14ac:dyDescent="0.25">
      <c r="G130" s="41"/>
      <c r="H130" s="35"/>
      <c r="I130" s="35"/>
      <c r="J130" s="35"/>
      <c r="K130" s="35"/>
      <c r="L130" s="35"/>
      <c r="M130" s="35"/>
      <c r="N130" s="35"/>
      <c r="O130" s="57"/>
      <c r="P130" s="35"/>
      <c r="Q130" s="35"/>
      <c r="R130" s="35"/>
    </row>
    <row r="131" spans="7:18" s="19" customFormat="1" x14ac:dyDescent="0.25">
      <c r="G131" s="41"/>
      <c r="H131" s="35"/>
      <c r="I131" s="35"/>
      <c r="J131" s="35"/>
      <c r="K131" s="35"/>
      <c r="L131" s="35"/>
      <c r="M131" s="35"/>
      <c r="N131" s="35"/>
      <c r="O131" s="57"/>
      <c r="P131" s="35"/>
      <c r="Q131" s="35"/>
      <c r="R131" s="35"/>
    </row>
    <row r="132" spans="7:18" s="19" customFormat="1" x14ac:dyDescent="0.25">
      <c r="G132" s="41"/>
      <c r="H132" s="35"/>
      <c r="I132" s="35"/>
      <c r="J132" s="35"/>
      <c r="K132" s="35"/>
      <c r="L132" s="35"/>
      <c r="M132" s="35"/>
      <c r="N132" s="35"/>
      <c r="O132" s="57"/>
      <c r="P132" s="35"/>
      <c r="Q132" s="35"/>
      <c r="R132" s="35"/>
    </row>
    <row r="133" spans="7:18" s="19" customFormat="1" x14ac:dyDescent="0.25">
      <c r="G133" s="41"/>
      <c r="H133" s="35"/>
      <c r="I133" s="35"/>
      <c r="J133" s="35"/>
      <c r="K133" s="35"/>
      <c r="L133" s="35"/>
      <c r="M133" s="35"/>
      <c r="N133" s="35"/>
      <c r="O133" s="57"/>
      <c r="P133" s="35"/>
      <c r="Q133" s="35"/>
      <c r="R133" s="35"/>
    </row>
    <row r="134" spans="7:18" s="19" customFormat="1" x14ac:dyDescent="0.25">
      <c r="G134" s="41"/>
      <c r="H134" s="35"/>
      <c r="I134" s="35"/>
      <c r="J134" s="35"/>
      <c r="K134" s="35"/>
      <c r="L134" s="35"/>
      <c r="M134" s="35"/>
      <c r="N134" s="35"/>
      <c r="O134" s="57"/>
      <c r="P134" s="35"/>
      <c r="Q134" s="35"/>
      <c r="R134" s="35"/>
    </row>
    <row r="135" spans="7:18" s="19" customFormat="1" x14ac:dyDescent="0.25">
      <c r="G135" s="41"/>
      <c r="H135" s="35"/>
      <c r="I135" s="35"/>
      <c r="J135" s="35"/>
      <c r="K135" s="35"/>
      <c r="L135" s="35"/>
      <c r="M135" s="35"/>
      <c r="N135" s="35"/>
      <c r="O135" s="57"/>
      <c r="P135" s="35"/>
      <c r="Q135" s="35"/>
      <c r="R135" s="35"/>
    </row>
    <row r="136" spans="7:18" s="19" customFormat="1" x14ac:dyDescent="0.25">
      <c r="G136" s="41"/>
      <c r="H136" s="35"/>
      <c r="I136" s="35"/>
      <c r="J136" s="35"/>
      <c r="K136" s="35"/>
      <c r="L136" s="35"/>
      <c r="M136" s="35"/>
      <c r="N136" s="35"/>
      <c r="O136" s="57"/>
      <c r="P136" s="35"/>
      <c r="Q136" s="35"/>
      <c r="R136" s="35"/>
    </row>
    <row r="137" spans="7:18" s="19" customFormat="1" x14ac:dyDescent="0.25">
      <c r="G137" s="41"/>
      <c r="H137" s="35"/>
      <c r="I137" s="35"/>
      <c r="J137" s="35"/>
      <c r="K137" s="35"/>
      <c r="L137" s="35"/>
      <c r="M137" s="35"/>
      <c r="N137" s="35"/>
      <c r="O137" s="57"/>
      <c r="P137" s="35"/>
      <c r="Q137" s="35"/>
      <c r="R137" s="35"/>
    </row>
    <row r="138" spans="7:18" s="19" customFormat="1" x14ac:dyDescent="0.25">
      <c r="G138" s="41"/>
      <c r="H138" s="35"/>
      <c r="I138" s="35"/>
      <c r="J138" s="35"/>
      <c r="K138" s="35"/>
      <c r="L138" s="35"/>
      <c r="M138" s="35"/>
      <c r="N138" s="35"/>
      <c r="O138" s="57"/>
      <c r="P138" s="35"/>
      <c r="Q138" s="35"/>
      <c r="R138" s="35"/>
    </row>
    <row r="139" spans="7:18" s="19" customFormat="1" x14ac:dyDescent="0.25">
      <c r="G139" s="41"/>
      <c r="H139" s="35"/>
      <c r="I139" s="35"/>
      <c r="J139" s="35"/>
      <c r="K139" s="35"/>
      <c r="L139" s="35"/>
      <c r="M139" s="35"/>
      <c r="N139" s="35"/>
      <c r="O139" s="57"/>
      <c r="P139" s="35"/>
      <c r="Q139" s="35"/>
      <c r="R139" s="35"/>
    </row>
    <row r="140" spans="7:18" s="19" customFormat="1" x14ac:dyDescent="0.25">
      <c r="G140" s="41"/>
      <c r="H140" s="35"/>
      <c r="I140" s="35"/>
      <c r="J140" s="35"/>
      <c r="K140" s="35"/>
      <c r="L140" s="35"/>
      <c r="M140" s="35"/>
      <c r="N140" s="35"/>
      <c r="O140" s="57"/>
      <c r="P140" s="35"/>
      <c r="Q140" s="35"/>
      <c r="R140" s="35"/>
    </row>
    <row r="141" spans="7:18" s="19" customFormat="1" x14ac:dyDescent="0.25">
      <c r="G141" s="41"/>
      <c r="H141" s="35"/>
      <c r="I141" s="35"/>
      <c r="J141" s="35"/>
      <c r="K141" s="35"/>
      <c r="L141" s="35"/>
      <c r="M141" s="35"/>
      <c r="N141" s="35"/>
      <c r="O141" s="57"/>
      <c r="P141" s="35"/>
      <c r="Q141" s="35"/>
      <c r="R141" s="35"/>
    </row>
    <row r="142" spans="7:18" s="19" customFormat="1" x14ac:dyDescent="0.25">
      <c r="G142" s="41"/>
      <c r="H142" s="35"/>
      <c r="I142" s="35"/>
      <c r="J142" s="35"/>
      <c r="K142" s="35"/>
      <c r="L142" s="35"/>
      <c r="M142" s="35"/>
      <c r="N142" s="35"/>
      <c r="O142" s="57"/>
      <c r="P142" s="35"/>
      <c r="Q142" s="35"/>
      <c r="R142" s="35"/>
    </row>
    <row r="143" spans="7:18" s="19" customFormat="1" x14ac:dyDescent="0.25">
      <c r="G143" s="41"/>
      <c r="H143" s="35"/>
      <c r="I143" s="35"/>
      <c r="J143" s="35"/>
      <c r="K143" s="35"/>
      <c r="L143" s="35"/>
      <c r="M143" s="35"/>
      <c r="N143" s="35"/>
      <c r="O143" s="57"/>
      <c r="P143" s="35"/>
      <c r="Q143" s="35"/>
      <c r="R143" s="35"/>
    </row>
    <row r="144" spans="7:18" s="19" customFormat="1" x14ac:dyDescent="0.25">
      <c r="G144" s="41"/>
      <c r="H144" s="35"/>
      <c r="I144" s="35"/>
      <c r="J144" s="35"/>
      <c r="K144" s="35"/>
      <c r="L144" s="35"/>
      <c r="M144" s="35"/>
      <c r="N144" s="35"/>
      <c r="O144" s="57"/>
      <c r="P144" s="35"/>
      <c r="Q144" s="35"/>
      <c r="R144" s="35"/>
    </row>
    <row r="145" spans="7:18" s="19" customFormat="1" x14ac:dyDescent="0.25">
      <c r="G145" s="41"/>
      <c r="H145" s="35"/>
      <c r="I145" s="35"/>
      <c r="J145" s="35"/>
      <c r="K145" s="35"/>
      <c r="L145" s="35"/>
      <c r="M145" s="35"/>
      <c r="N145" s="35"/>
      <c r="O145" s="57"/>
      <c r="P145" s="35"/>
      <c r="Q145" s="35"/>
      <c r="R145" s="35"/>
    </row>
    <row r="146" spans="7:18" s="19" customFormat="1" x14ac:dyDescent="0.25">
      <c r="G146" s="41"/>
      <c r="H146" s="35"/>
      <c r="I146" s="35"/>
      <c r="J146" s="35"/>
      <c r="K146" s="35"/>
      <c r="L146" s="35"/>
      <c r="M146" s="35"/>
      <c r="N146" s="35"/>
      <c r="O146" s="57"/>
      <c r="P146" s="35"/>
      <c r="Q146" s="35"/>
      <c r="R146" s="35"/>
    </row>
    <row r="147" spans="7:18" s="19" customFormat="1" x14ac:dyDescent="0.25">
      <c r="G147" s="41"/>
      <c r="H147" s="35"/>
      <c r="I147" s="35"/>
      <c r="J147" s="35"/>
      <c r="K147" s="35"/>
      <c r="L147" s="35"/>
      <c r="M147" s="35"/>
      <c r="N147" s="35"/>
      <c r="O147" s="57"/>
      <c r="P147" s="35"/>
      <c r="Q147" s="35"/>
      <c r="R147" s="35"/>
    </row>
    <row r="148" spans="7:18" s="19" customFormat="1" x14ac:dyDescent="0.25">
      <c r="G148" s="41"/>
      <c r="H148" s="35"/>
      <c r="I148" s="35"/>
      <c r="J148" s="35"/>
      <c r="K148" s="35"/>
      <c r="L148" s="35"/>
      <c r="M148" s="35"/>
      <c r="N148" s="35"/>
      <c r="O148" s="57"/>
      <c r="P148" s="35"/>
      <c r="Q148" s="35"/>
      <c r="R148" s="35"/>
    </row>
    <row r="149" spans="7:18" s="19" customFormat="1" x14ac:dyDescent="0.25">
      <c r="G149" s="41"/>
      <c r="H149" s="35"/>
      <c r="I149" s="35"/>
      <c r="J149" s="35"/>
      <c r="K149" s="35"/>
      <c r="L149" s="35"/>
      <c r="M149" s="35"/>
      <c r="N149" s="35"/>
      <c r="O149" s="57"/>
      <c r="P149" s="35"/>
      <c r="Q149" s="35"/>
      <c r="R149" s="35"/>
    </row>
    <row r="150" spans="7:18" s="19" customFormat="1" x14ac:dyDescent="0.25">
      <c r="G150" s="41"/>
      <c r="H150" s="35"/>
      <c r="I150" s="35"/>
      <c r="J150" s="35"/>
      <c r="K150" s="35"/>
      <c r="L150" s="35"/>
      <c r="M150" s="35"/>
      <c r="N150" s="35"/>
      <c r="O150" s="57"/>
      <c r="P150" s="35"/>
      <c r="Q150" s="35"/>
      <c r="R150" s="35"/>
    </row>
    <row r="151" spans="7:18" s="19" customFormat="1" x14ac:dyDescent="0.25">
      <c r="G151" s="41"/>
      <c r="H151" s="35"/>
      <c r="I151" s="35"/>
      <c r="J151" s="35"/>
      <c r="K151" s="35"/>
      <c r="L151" s="35"/>
      <c r="M151" s="35"/>
      <c r="N151" s="35"/>
      <c r="O151" s="57"/>
      <c r="P151" s="35"/>
      <c r="Q151" s="35"/>
      <c r="R151" s="35"/>
    </row>
    <row r="152" spans="7:18" s="19" customFormat="1" x14ac:dyDescent="0.25">
      <c r="G152" s="41"/>
      <c r="H152" s="35"/>
      <c r="I152" s="35"/>
      <c r="J152" s="35"/>
      <c r="K152" s="35"/>
      <c r="L152" s="35"/>
      <c r="M152" s="35"/>
      <c r="N152" s="35"/>
      <c r="O152" s="57"/>
      <c r="P152" s="35"/>
      <c r="Q152" s="35"/>
      <c r="R152" s="35"/>
    </row>
    <row r="153" spans="7:18" s="19" customFormat="1" x14ac:dyDescent="0.25">
      <c r="G153" s="41"/>
      <c r="H153" s="35"/>
      <c r="I153" s="35"/>
      <c r="J153" s="35"/>
      <c r="K153" s="35"/>
      <c r="L153" s="35"/>
      <c r="M153" s="35"/>
      <c r="N153" s="35"/>
      <c r="O153" s="57"/>
      <c r="P153" s="35"/>
      <c r="Q153" s="35"/>
      <c r="R153" s="35"/>
    </row>
    <row r="154" spans="7:18" s="19" customFormat="1" x14ac:dyDescent="0.25">
      <c r="G154" s="41"/>
      <c r="H154" s="35"/>
      <c r="I154" s="35"/>
      <c r="J154" s="35"/>
      <c r="K154" s="35"/>
      <c r="L154" s="35"/>
      <c r="M154" s="35"/>
      <c r="N154" s="35"/>
      <c r="O154" s="57"/>
      <c r="P154" s="35"/>
      <c r="Q154" s="35"/>
      <c r="R154" s="35"/>
    </row>
    <row r="155" spans="7:18" s="19" customFormat="1" x14ac:dyDescent="0.25">
      <c r="G155" s="41"/>
      <c r="H155" s="35"/>
      <c r="I155" s="35"/>
      <c r="J155" s="35"/>
      <c r="K155" s="35"/>
      <c r="L155" s="35"/>
      <c r="M155" s="35"/>
      <c r="N155" s="35"/>
      <c r="O155" s="57"/>
      <c r="P155" s="35"/>
      <c r="Q155" s="35"/>
      <c r="R155" s="35"/>
    </row>
    <row r="156" spans="7:18" s="19" customFormat="1" x14ac:dyDescent="0.25">
      <c r="G156" s="41"/>
      <c r="H156" s="35"/>
      <c r="I156" s="35"/>
      <c r="J156" s="35"/>
      <c r="K156" s="35"/>
      <c r="L156" s="35"/>
      <c r="M156" s="35"/>
      <c r="N156" s="35"/>
      <c r="O156" s="57"/>
      <c r="P156" s="35"/>
      <c r="Q156" s="35"/>
      <c r="R156" s="35"/>
    </row>
    <row r="157" spans="7:18" s="19" customFormat="1" x14ac:dyDescent="0.25">
      <c r="G157" s="41"/>
      <c r="H157" s="35"/>
      <c r="I157" s="35"/>
      <c r="J157" s="35"/>
      <c r="K157" s="35"/>
      <c r="L157" s="35"/>
      <c r="M157" s="35"/>
      <c r="N157" s="35"/>
      <c r="O157" s="57"/>
      <c r="P157" s="35"/>
      <c r="Q157" s="35"/>
      <c r="R157" s="35"/>
    </row>
    <row r="158" spans="7:18" s="19" customFormat="1" x14ac:dyDescent="0.25">
      <c r="G158" s="41"/>
      <c r="H158" s="35"/>
      <c r="I158" s="35"/>
      <c r="J158" s="35"/>
      <c r="K158" s="35"/>
      <c r="L158" s="35"/>
      <c r="M158" s="35"/>
      <c r="N158" s="35"/>
      <c r="O158" s="57"/>
      <c r="P158" s="35"/>
      <c r="Q158" s="35"/>
      <c r="R158" s="35"/>
    </row>
    <row r="159" spans="7:18" s="19" customFormat="1" x14ac:dyDescent="0.25">
      <c r="G159" s="41"/>
      <c r="H159" s="35"/>
      <c r="I159" s="35"/>
      <c r="J159" s="35"/>
      <c r="K159" s="35"/>
      <c r="L159" s="35"/>
      <c r="M159" s="35"/>
      <c r="N159" s="35"/>
      <c r="O159" s="57"/>
      <c r="P159" s="35"/>
      <c r="Q159" s="35"/>
      <c r="R159" s="35"/>
    </row>
    <row r="160" spans="7:18" s="19" customFormat="1" x14ac:dyDescent="0.25">
      <c r="G160" s="41"/>
      <c r="H160" s="35"/>
      <c r="I160" s="35"/>
      <c r="J160" s="35"/>
      <c r="K160" s="35"/>
      <c r="L160" s="35"/>
      <c r="M160" s="35"/>
      <c r="N160" s="35"/>
      <c r="O160" s="57"/>
      <c r="P160" s="35"/>
      <c r="Q160" s="35"/>
      <c r="R160" s="35"/>
    </row>
    <row r="161" spans="7:18" s="19" customFormat="1" x14ac:dyDescent="0.25">
      <c r="G161" s="41"/>
      <c r="H161" s="35"/>
      <c r="I161" s="35"/>
      <c r="J161" s="35"/>
      <c r="K161" s="35"/>
      <c r="L161" s="35"/>
      <c r="M161" s="35"/>
      <c r="N161" s="35"/>
      <c r="O161" s="57"/>
      <c r="P161" s="35"/>
      <c r="Q161" s="35"/>
      <c r="R161" s="35"/>
    </row>
    <row r="162" spans="7:18" s="19" customFormat="1" x14ac:dyDescent="0.25">
      <c r="G162" s="41"/>
      <c r="H162" s="35"/>
      <c r="I162" s="35"/>
      <c r="J162" s="35"/>
      <c r="K162" s="35"/>
      <c r="L162" s="35"/>
      <c r="M162" s="35"/>
      <c r="N162" s="35"/>
      <c r="O162" s="57"/>
      <c r="P162" s="35"/>
      <c r="Q162" s="35"/>
      <c r="R162" s="35"/>
    </row>
    <row r="163" spans="7:18" s="19" customFormat="1" x14ac:dyDescent="0.25">
      <c r="G163" s="41"/>
      <c r="H163" s="35"/>
      <c r="I163" s="35"/>
      <c r="J163" s="35"/>
      <c r="K163" s="35"/>
      <c r="L163" s="35"/>
      <c r="M163" s="35"/>
      <c r="N163" s="35"/>
      <c r="O163" s="57"/>
      <c r="P163" s="35"/>
      <c r="Q163" s="35"/>
      <c r="R163" s="35"/>
    </row>
    <row r="164" spans="7:18" s="19" customFormat="1" x14ac:dyDescent="0.25">
      <c r="G164" s="41"/>
      <c r="H164" s="35"/>
      <c r="I164" s="35"/>
      <c r="J164" s="35"/>
      <c r="K164" s="35"/>
      <c r="L164" s="35"/>
      <c r="M164" s="35"/>
      <c r="N164" s="35"/>
      <c r="O164" s="57"/>
      <c r="P164" s="35"/>
      <c r="Q164" s="35"/>
      <c r="R164" s="35"/>
    </row>
    <row r="165" spans="7:18" s="19" customFormat="1" x14ac:dyDescent="0.25">
      <c r="G165" s="41"/>
      <c r="H165" s="35"/>
      <c r="I165" s="35"/>
      <c r="J165" s="35"/>
      <c r="K165" s="35"/>
      <c r="L165" s="35"/>
      <c r="M165" s="35"/>
      <c r="N165" s="35"/>
      <c r="O165" s="57"/>
      <c r="P165" s="35"/>
      <c r="Q165" s="35"/>
      <c r="R165" s="35"/>
    </row>
    <row r="166" spans="7:18" s="19" customFormat="1" x14ac:dyDescent="0.25">
      <c r="G166" s="41"/>
      <c r="H166" s="35"/>
      <c r="I166" s="35"/>
      <c r="J166" s="35"/>
      <c r="K166" s="35"/>
      <c r="L166" s="35"/>
      <c r="M166" s="35"/>
      <c r="N166" s="35"/>
      <c r="O166" s="57"/>
      <c r="P166" s="35"/>
      <c r="Q166" s="35"/>
      <c r="R166" s="35"/>
    </row>
    <row r="167" spans="7:18" s="19" customFormat="1" x14ac:dyDescent="0.25">
      <c r="G167" s="41"/>
      <c r="H167" s="35"/>
      <c r="I167" s="35"/>
      <c r="J167" s="35"/>
      <c r="K167" s="35"/>
      <c r="L167" s="35"/>
      <c r="M167" s="35"/>
      <c r="N167" s="35"/>
      <c r="O167" s="57"/>
      <c r="P167" s="35"/>
      <c r="Q167" s="35"/>
      <c r="R167" s="35"/>
    </row>
    <row r="168" spans="7:18" s="19" customFormat="1" x14ac:dyDescent="0.25">
      <c r="G168" s="41"/>
      <c r="H168" s="35"/>
      <c r="I168" s="35"/>
      <c r="J168" s="35"/>
      <c r="K168" s="35"/>
      <c r="L168" s="35"/>
      <c r="M168" s="35"/>
      <c r="N168" s="35"/>
      <c r="O168" s="57"/>
      <c r="P168" s="35"/>
      <c r="Q168" s="35"/>
      <c r="R168" s="35"/>
    </row>
    <row r="169" spans="7:18" s="19" customFormat="1" x14ac:dyDescent="0.25">
      <c r="G169" s="41"/>
      <c r="H169" s="35"/>
      <c r="I169" s="35"/>
      <c r="J169" s="35"/>
      <c r="K169" s="35"/>
      <c r="L169" s="35"/>
      <c r="M169" s="35"/>
      <c r="N169" s="35"/>
      <c r="O169" s="57"/>
      <c r="P169" s="35"/>
      <c r="Q169" s="35"/>
      <c r="R169" s="35"/>
    </row>
    <row r="170" spans="7:18" s="19" customFormat="1" x14ac:dyDescent="0.25">
      <c r="G170" s="41"/>
      <c r="H170" s="35"/>
      <c r="I170" s="35"/>
      <c r="J170" s="35"/>
      <c r="K170" s="35"/>
      <c r="L170" s="35"/>
      <c r="M170" s="35"/>
      <c r="N170" s="35"/>
      <c r="O170" s="57"/>
      <c r="P170" s="35"/>
      <c r="Q170" s="35"/>
      <c r="R170" s="35"/>
    </row>
    <row r="171" spans="7:18" s="19" customFormat="1" x14ac:dyDescent="0.25">
      <c r="G171" s="41"/>
      <c r="H171" s="35"/>
      <c r="I171" s="35"/>
      <c r="J171" s="35"/>
      <c r="K171" s="35"/>
      <c r="L171" s="35"/>
      <c r="M171" s="35"/>
      <c r="N171" s="35"/>
      <c r="O171" s="57"/>
      <c r="P171" s="35"/>
      <c r="Q171" s="35"/>
      <c r="R171" s="35"/>
    </row>
    <row r="172" spans="7:18" s="19" customFormat="1" x14ac:dyDescent="0.25">
      <c r="G172" s="41"/>
      <c r="H172" s="35"/>
      <c r="I172" s="35"/>
      <c r="J172" s="35"/>
      <c r="K172" s="35"/>
      <c r="L172" s="35"/>
      <c r="M172" s="35"/>
      <c r="N172" s="35"/>
      <c r="O172" s="57"/>
      <c r="P172" s="35"/>
      <c r="Q172" s="35"/>
      <c r="R172" s="35"/>
    </row>
    <row r="173" spans="7:18" s="19" customFormat="1" x14ac:dyDescent="0.25">
      <c r="G173" s="41"/>
      <c r="H173" s="35"/>
      <c r="I173" s="35"/>
      <c r="J173" s="35"/>
      <c r="K173" s="35"/>
      <c r="L173" s="35"/>
      <c r="M173" s="35"/>
      <c r="N173" s="35"/>
      <c r="O173" s="57"/>
      <c r="P173" s="35"/>
      <c r="Q173" s="35"/>
      <c r="R173" s="35"/>
    </row>
    <row r="174" spans="7:18" s="19" customFormat="1" x14ac:dyDescent="0.25">
      <c r="G174" s="41"/>
      <c r="H174" s="35"/>
      <c r="I174" s="35"/>
      <c r="J174" s="35"/>
      <c r="K174" s="35"/>
      <c r="L174" s="35"/>
      <c r="M174" s="35"/>
      <c r="N174" s="35"/>
      <c r="O174" s="57"/>
      <c r="P174" s="35"/>
      <c r="Q174" s="35"/>
      <c r="R174" s="35"/>
    </row>
    <row r="175" spans="7:18" s="19" customFormat="1" x14ac:dyDescent="0.25">
      <c r="G175" s="41"/>
      <c r="H175" s="35"/>
      <c r="I175" s="35"/>
      <c r="J175" s="35"/>
      <c r="K175" s="35"/>
      <c r="L175" s="35"/>
      <c r="M175" s="35"/>
      <c r="N175" s="35"/>
      <c r="O175" s="57"/>
      <c r="P175" s="35"/>
      <c r="Q175" s="35"/>
      <c r="R175" s="35"/>
    </row>
    <row r="176" spans="7:18" s="19" customFormat="1" x14ac:dyDescent="0.25">
      <c r="G176" s="41"/>
      <c r="H176" s="35"/>
      <c r="I176" s="35"/>
      <c r="J176" s="35"/>
      <c r="K176" s="35"/>
      <c r="L176" s="35"/>
      <c r="M176" s="35"/>
      <c r="N176" s="35"/>
      <c r="O176" s="57"/>
      <c r="P176" s="35"/>
      <c r="Q176" s="35"/>
      <c r="R176" s="35"/>
    </row>
    <row r="177" spans="7:18" s="19" customFormat="1" x14ac:dyDescent="0.25">
      <c r="G177" s="41"/>
      <c r="H177" s="35"/>
      <c r="I177" s="35"/>
      <c r="J177" s="35"/>
      <c r="K177" s="35"/>
      <c r="L177" s="35"/>
      <c r="M177" s="35"/>
      <c r="N177" s="35"/>
      <c r="O177" s="57"/>
      <c r="P177" s="35"/>
      <c r="Q177" s="35"/>
      <c r="R177" s="35"/>
    </row>
    <row r="178" spans="7:18" s="19" customFormat="1" x14ac:dyDescent="0.25">
      <c r="G178" s="41"/>
      <c r="H178" s="35"/>
      <c r="I178" s="35"/>
      <c r="J178" s="35"/>
      <c r="K178" s="35"/>
      <c r="L178" s="35"/>
      <c r="M178" s="35"/>
      <c r="N178" s="35"/>
      <c r="O178" s="57"/>
      <c r="P178" s="35"/>
      <c r="Q178" s="35"/>
      <c r="R178" s="35"/>
    </row>
    <row r="179" spans="7:18" s="19" customFormat="1" x14ac:dyDescent="0.25">
      <c r="G179" s="41"/>
      <c r="H179" s="35"/>
      <c r="I179" s="35"/>
      <c r="J179" s="35"/>
      <c r="K179" s="35"/>
      <c r="L179" s="35"/>
      <c r="M179" s="35"/>
      <c r="N179" s="35"/>
      <c r="O179" s="57"/>
      <c r="P179" s="35"/>
      <c r="Q179" s="35"/>
      <c r="R179" s="35"/>
    </row>
    <row r="180" spans="7:18" s="19" customFormat="1" x14ac:dyDescent="0.25">
      <c r="G180" s="41"/>
      <c r="H180" s="35"/>
      <c r="I180" s="35"/>
      <c r="J180" s="35"/>
      <c r="K180" s="35"/>
      <c r="L180" s="35"/>
      <c r="M180" s="35"/>
      <c r="N180" s="35"/>
      <c r="O180" s="57"/>
      <c r="P180" s="35"/>
      <c r="Q180" s="35"/>
      <c r="R180" s="35"/>
    </row>
    <row r="181" spans="7:18" s="19" customFormat="1" x14ac:dyDescent="0.25">
      <c r="G181" s="41"/>
      <c r="H181" s="35"/>
      <c r="I181" s="35"/>
      <c r="J181" s="35"/>
      <c r="K181" s="35"/>
      <c r="L181" s="35"/>
      <c r="M181" s="35"/>
      <c r="N181" s="35"/>
      <c r="O181" s="57"/>
      <c r="P181" s="35"/>
      <c r="Q181" s="35"/>
      <c r="R181" s="35"/>
    </row>
    <row r="182" spans="7:18" s="19" customFormat="1" x14ac:dyDescent="0.25">
      <c r="G182" s="41"/>
      <c r="H182" s="35"/>
      <c r="I182" s="35"/>
      <c r="J182" s="35"/>
      <c r="K182" s="35"/>
      <c r="L182" s="35"/>
      <c r="M182" s="35"/>
      <c r="N182" s="35"/>
      <c r="O182" s="57"/>
      <c r="P182" s="35"/>
      <c r="Q182" s="35"/>
      <c r="R182" s="35"/>
    </row>
    <row r="183" spans="7:18" s="19" customFormat="1" x14ac:dyDescent="0.25">
      <c r="G183" s="41"/>
      <c r="H183" s="35"/>
      <c r="I183" s="35"/>
      <c r="J183" s="35"/>
      <c r="K183" s="35"/>
      <c r="L183" s="35"/>
      <c r="M183" s="35"/>
      <c r="N183" s="35"/>
      <c r="O183" s="57"/>
      <c r="P183" s="35"/>
      <c r="Q183" s="35"/>
      <c r="R183" s="35"/>
    </row>
    <row r="184" spans="7:18" s="19" customFormat="1" x14ac:dyDescent="0.25">
      <c r="G184" s="41"/>
      <c r="H184" s="35"/>
      <c r="I184" s="35"/>
      <c r="J184" s="35"/>
      <c r="K184" s="35"/>
      <c r="L184" s="35"/>
      <c r="M184" s="35"/>
      <c r="N184" s="35"/>
      <c r="O184" s="57"/>
      <c r="P184" s="35"/>
      <c r="Q184" s="35"/>
      <c r="R184" s="35"/>
    </row>
    <row r="185" spans="7:18" s="19" customFormat="1" x14ac:dyDescent="0.25">
      <c r="G185" s="41"/>
      <c r="H185" s="35"/>
      <c r="I185" s="35"/>
      <c r="J185" s="35"/>
      <c r="K185" s="35"/>
      <c r="L185" s="35"/>
      <c r="M185" s="35"/>
      <c r="N185" s="35"/>
      <c r="O185" s="57"/>
      <c r="P185" s="35"/>
      <c r="Q185" s="35"/>
      <c r="R185" s="35"/>
    </row>
    <row r="186" spans="7:18" s="19" customFormat="1" x14ac:dyDescent="0.25">
      <c r="G186" s="41"/>
      <c r="H186" s="35"/>
      <c r="I186" s="35"/>
      <c r="J186" s="35"/>
      <c r="K186" s="35"/>
      <c r="L186" s="35"/>
      <c r="M186" s="35"/>
      <c r="N186" s="35"/>
      <c r="O186" s="57"/>
      <c r="P186" s="35"/>
      <c r="Q186" s="35"/>
      <c r="R186" s="35"/>
    </row>
    <row r="187" spans="7:18" s="19" customFormat="1" x14ac:dyDescent="0.25">
      <c r="G187" s="41"/>
      <c r="H187" s="35"/>
      <c r="I187" s="35"/>
      <c r="J187" s="35"/>
      <c r="K187" s="35"/>
      <c r="L187" s="35"/>
      <c r="M187" s="35"/>
      <c r="N187" s="35"/>
      <c r="O187" s="57"/>
      <c r="P187" s="35"/>
      <c r="Q187" s="35"/>
      <c r="R187" s="35"/>
    </row>
    <row r="188" spans="7:18" s="19" customFormat="1" x14ac:dyDescent="0.25">
      <c r="G188" s="41"/>
      <c r="H188" s="35"/>
      <c r="I188" s="35"/>
      <c r="J188" s="35"/>
      <c r="K188" s="35"/>
      <c r="L188" s="35"/>
      <c r="M188" s="35"/>
      <c r="N188" s="35"/>
      <c r="O188" s="57"/>
      <c r="P188" s="35"/>
      <c r="Q188" s="35"/>
      <c r="R188" s="35"/>
    </row>
    <row r="189" spans="7:18" s="19" customFormat="1" x14ac:dyDescent="0.25">
      <c r="G189" s="41"/>
      <c r="H189" s="35"/>
      <c r="I189" s="35"/>
      <c r="J189" s="35"/>
      <c r="K189" s="35"/>
      <c r="L189" s="35"/>
      <c r="M189" s="35"/>
      <c r="N189" s="35"/>
      <c r="O189" s="57"/>
      <c r="P189" s="35"/>
      <c r="Q189" s="35"/>
      <c r="R189" s="35"/>
    </row>
    <row r="190" spans="7:18" s="19" customFormat="1" x14ac:dyDescent="0.25">
      <c r="G190" s="41"/>
      <c r="H190" s="35"/>
      <c r="I190" s="35"/>
      <c r="J190" s="35"/>
      <c r="K190" s="35"/>
      <c r="L190" s="35"/>
      <c r="M190" s="35"/>
      <c r="N190" s="35"/>
      <c r="O190" s="57"/>
      <c r="P190" s="35"/>
      <c r="Q190" s="35"/>
      <c r="R190" s="35"/>
    </row>
    <row r="191" spans="7:18" s="19" customFormat="1" x14ac:dyDescent="0.25">
      <c r="G191" s="41"/>
      <c r="H191" s="35"/>
      <c r="I191" s="35"/>
      <c r="J191" s="35"/>
      <c r="K191" s="35"/>
      <c r="L191" s="35"/>
      <c r="M191" s="35"/>
      <c r="N191" s="35"/>
      <c r="O191" s="57"/>
      <c r="P191" s="35"/>
      <c r="Q191" s="35"/>
      <c r="R191" s="35"/>
    </row>
    <row r="192" spans="7:18" s="19" customFormat="1" x14ac:dyDescent="0.25">
      <c r="G192" s="41"/>
      <c r="H192" s="35"/>
      <c r="I192" s="35"/>
      <c r="J192" s="35"/>
      <c r="K192" s="35"/>
      <c r="L192" s="35"/>
      <c r="M192" s="35"/>
      <c r="N192" s="35"/>
      <c r="O192" s="57"/>
      <c r="P192" s="35"/>
      <c r="Q192" s="35"/>
      <c r="R192" s="35"/>
    </row>
    <row r="193" spans="7:18" s="19" customFormat="1" x14ac:dyDescent="0.25">
      <c r="G193" s="41"/>
      <c r="H193" s="35"/>
      <c r="I193" s="35"/>
      <c r="J193" s="35"/>
      <c r="K193" s="35"/>
      <c r="L193" s="35"/>
      <c r="M193" s="35"/>
      <c r="N193" s="35"/>
      <c r="O193" s="57"/>
      <c r="P193" s="35"/>
      <c r="Q193" s="35"/>
      <c r="R193" s="35"/>
    </row>
    <row r="194" spans="7:18" s="19" customFormat="1" x14ac:dyDescent="0.25">
      <c r="G194" s="41"/>
      <c r="H194" s="35"/>
      <c r="I194" s="35"/>
      <c r="J194" s="35"/>
      <c r="K194" s="35"/>
      <c r="L194" s="35"/>
      <c r="M194" s="35"/>
      <c r="N194" s="35"/>
      <c r="O194" s="57"/>
      <c r="P194" s="35"/>
      <c r="Q194" s="35"/>
      <c r="R194" s="35"/>
    </row>
    <row r="195" spans="7:18" s="19" customFormat="1" x14ac:dyDescent="0.25">
      <c r="G195" s="41"/>
      <c r="H195" s="35"/>
      <c r="I195" s="35"/>
      <c r="J195" s="35"/>
      <c r="K195" s="35"/>
      <c r="L195" s="35"/>
      <c r="M195" s="35"/>
      <c r="N195" s="35"/>
      <c r="O195" s="57"/>
      <c r="P195" s="35"/>
      <c r="Q195" s="35"/>
      <c r="R195" s="35"/>
    </row>
    <row r="196" spans="7:18" s="19" customFormat="1" x14ac:dyDescent="0.25">
      <c r="G196" s="41"/>
      <c r="H196" s="35"/>
      <c r="I196" s="35"/>
      <c r="J196" s="35"/>
      <c r="K196" s="35"/>
      <c r="L196" s="35"/>
      <c r="M196" s="35"/>
      <c r="N196" s="35"/>
      <c r="O196" s="57"/>
      <c r="P196" s="35"/>
      <c r="Q196" s="35"/>
      <c r="R196" s="35"/>
    </row>
    <row r="197" spans="7:18" s="19" customFormat="1" x14ac:dyDescent="0.25">
      <c r="G197" s="41"/>
      <c r="H197" s="35"/>
      <c r="I197" s="35"/>
      <c r="J197" s="35"/>
      <c r="K197" s="35"/>
      <c r="L197" s="35"/>
      <c r="M197" s="35"/>
      <c r="N197" s="35"/>
      <c r="O197" s="57"/>
      <c r="P197" s="35"/>
      <c r="Q197" s="35"/>
      <c r="R197" s="35"/>
    </row>
    <row r="198" spans="7:18" s="19" customFormat="1" x14ac:dyDescent="0.25">
      <c r="G198" s="41"/>
      <c r="H198" s="35"/>
      <c r="I198" s="35"/>
      <c r="J198" s="35"/>
      <c r="K198" s="35"/>
      <c r="L198" s="35"/>
      <c r="M198" s="35"/>
      <c r="N198" s="35"/>
      <c r="O198" s="57"/>
      <c r="P198" s="35"/>
      <c r="Q198" s="35"/>
      <c r="R198" s="35"/>
    </row>
    <row r="199" spans="7:18" s="19" customFormat="1" x14ac:dyDescent="0.25">
      <c r="G199" s="41"/>
      <c r="H199" s="35"/>
      <c r="I199" s="35"/>
      <c r="J199" s="35"/>
      <c r="K199" s="35"/>
      <c r="L199" s="35"/>
      <c r="M199" s="35"/>
      <c r="N199" s="35"/>
      <c r="O199" s="57"/>
      <c r="P199" s="35"/>
      <c r="Q199" s="35"/>
      <c r="R199" s="35"/>
    </row>
    <row r="200" spans="7:18" s="19" customFormat="1" x14ac:dyDescent="0.25">
      <c r="G200" s="41"/>
      <c r="H200" s="35"/>
      <c r="I200" s="35"/>
      <c r="J200" s="35"/>
      <c r="K200" s="35"/>
      <c r="L200" s="35"/>
      <c r="M200" s="35"/>
      <c r="N200" s="35"/>
      <c r="O200" s="57"/>
      <c r="P200" s="35"/>
      <c r="Q200" s="35"/>
      <c r="R200" s="35"/>
    </row>
    <row r="201" spans="7:18" s="19" customFormat="1" x14ac:dyDescent="0.25">
      <c r="G201" s="41"/>
      <c r="H201" s="35"/>
      <c r="I201" s="35"/>
      <c r="J201" s="35"/>
      <c r="K201" s="35"/>
      <c r="L201" s="35"/>
      <c r="M201" s="35"/>
      <c r="N201" s="35"/>
      <c r="O201" s="57"/>
      <c r="P201" s="35"/>
      <c r="Q201" s="35"/>
      <c r="R201" s="35"/>
    </row>
    <row r="202" spans="7:18" s="19" customFormat="1" x14ac:dyDescent="0.25">
      <c r="G202" s="41"/>
      <c r="H202" s="35"/>
      <c r="I202" s="35"/>
      <c r="J202" s="35"/>
      <c r="K202" s="35"/>
      <c r="L202" s="35"/>
      <c r="M202" s="35"/>
      <c r="N202" s="35"/>
      <c r="O202" s="57"/>
      <c r="P202" s="35"/>
      <c r="Q202" s="35"/>
      <c r="R202" s="35"/>
    </row>
    <row r="203" spans="7:18" s="19" customFormat="1" x14ac:dyDescent="0.25">
      <c r="G203" s="41"/>
      <c r="H203" s="35"/>
      <c r="I203" s="35"/>
      <c r="J203" s="35"/>
      <c r="K203" s="35"/>
      <c r="L203" s="35"/>
      <c r="M203" s="35"/>
      <c r="N203" s="35"/>
      <c r="O203" s="57"/>
      <c r="P203" s="35"/>
      <c r="Q203" s="35"/>
      <c r="R203" s="35"/>
    </row>
    <row r="204" spans="7:18" s="19" customFormat="1" x14ac:dyDescent="0.25">
      <c r="G204" s="41"/>
      <c r="H204" s="35"/>
      <c r="I204" s="35"/>
      <c r="J204" s="35"/>
      <c r="K204" s="35"/>
      <c r="L204" s="35"/>
      <c r="M204" s="35"/>
      <c r="N204" s="35"/>
      <c r="O204" s="57"/>
      <c r="P204" s="35"/>
      <c r="Q204" s="35"/>
      <c r="R204" s="35"/>
    </row>
    <row r="205" spans="7:18" s="19" customFormat="1" x14ac:dyDescent="0.25">
      <c r="G205" s="41"/>
      <c r="H205" s="35"/>
      <c r="I205" s="35"/>
      <c r="J205" s="35"/>
      <c r="K205" s="35"/>
      <c r="L205" s="35"/>
      <c r="M205" s="35"/>
      <c r="N205" s="35"/>
      <c r="O205" s="57"/>
      <c r="P205" s="35"/>
      <c r="Q205" s="35"/>
      <c r="R205" s="35"/>
    </row>
    <row r="206" spans="7:18" s="19" customFormat="1" x14ac:dyDescent="0.25">
      <c r="G206" s="41"/>
      <c r="H206" s="35"/>
      <c r="I206" s="35"/>
      <c r="J206" s="35"/>
      <c r="K206" s="35"/>
      <c r="L206" s="35"/>
      <c r="M206" s="35"/>
      <c r="N206" s="35"/>
      <c r="O206" s="57"/>
      <c r="P206" s="35"/>
      <c r="Q206" s="35"/>
      <c r="R206" s="35"/>
    </row>
    <row r="207" spans="7:18" s="19" customFormat="1" x14ac:dyDescent="0.25">
      <c r="G207" s="41"/>
      <c r="H207" s="35"/>
      <c r="I207" s="35"/>
      <c r="J207" s="35"/>
      <c r="K207" s="35"/>
      <c r="L207" s="35"/>
      <c r="M207" s="35"/>
      <c r="N207" s="35"/>
      <c r="O207" s="57"/>
      <c r="P207" s="35"/>
      <c r="Q207" s="35"/>
      <c r="R207" s="35"/>
    </row>
    <row r="208" spans="7:18" s="19" customFormat="1" x14ac:dyDescent="0.25">
      <c r="G208" s="41"/>
      <c r="H208" s="35"/>
      <c r="I208" s="35"/>
      <c r="J208" s="35"/>
      <c r="K208" s="35"/>
      <c r="L208" s="35"/>
      <c r="M208" s="35"/>
      <c r="N208" s="35"/>
      <c r="O208" s="57"/>
      <c r="P208" s="35"/>
      <c r="Q208" s="35"/>
      <c r="R208" s="35"/>
    </row>
    <row r="209" spans="7:18" s="19" customFormat="1" x14ac:dyDescent="0.25">
      <c r="G209" s="41"/>
      <c r="H209" s="35"/>
      <c r="I209" s="35"/>
      <c r="J209" s="35"/>
      <c r="K209" s="35"/>
      <c r="L209" s="35"/>
      <c r="M209" s="35"/>
      <c r="N209" s="35"/>
      <c r="O209" s="57"/>
      <c r="P209" s="35"/>
      <c r="Q209" s="35"/>
      <c r="R209" s="35"/>
    </row>
    <row r="210" spans="7:18" s="19" customFormat="1" x14ac:dyDescent="0.25">
      <c r="G210" s="41"/>
      <c r="H210" s="35"/>
      <c r="I210" s="35"/>
      <c r="J210" s="35"/>
      <c r="K210" s="35"/>
      <c r="L210" s="35"/>
      <c r="M210" s="35"/>
      <c r="N210" s="35"/>
      <c r="O210" s="57"/>
      <c r="P210" s="35"/>
      <c r="Q210" s="35"/>
      <c r="R210" s="35"/>
    </row>
    <row r="211" spans="7:18" s="19" customFormat="1" x14ac:dyDescent="0.25">
      <c r="G211" s="41"/>
      <c r="H211" s="35"/>
      <c r="I211" s="35"/>
      <c r="J211" s="35"/>
      <c r="K211" s="35"/>
      <c r="L211" s="35"/>
      <c r="M211" s="35"/>
      <c r="N211" s="35"/>
      <c r="O211" s="57"/>
      <c r="P211" s="35"/>
      <c r="Q211" s="35"/>
      <c r="R211" s="35"/>
    </row>
    <row r="212" spans="7:18" s="19" customFormat="1" x14ac:dyDescent="0.25">
      <c r="G212" s="41"/>
      <c r="H212" s="35"/>
      <c r="I212" s="35"/>
      <c r="J212" s="35"/>
      <c r="K212" s="35"/>
      <c r="L212" s="35"/>
      <c r="M212" s="35"/>
      <c r="N212" s="35"/>
      <c r="O212" s="57"/>
      <c r="P212" s="35"/>
      <c r="Q212" s="35"/>
      <c r="R212" s="35"/>
    </row>
    <row r="213" spans="7:18" s="19" customFormat="1" x14ac:dyDescent="0.25">
      <c r="G213" s="41"/>
      <c r="H213" s="35"/>
      <c r="I213" s="35"/>
      <c r="J213" s="35"/>
      <c r="K213" s="35"/>
      <c r="L213" s="35"/>
      <c r="M213" s="35"/>
      <c r="N213" s="35"/>
      <c r="O213" s="57"/>
      <c r="P213" s="35"/>
      <c r="Q213" s="35"/>
      <c r="R213" s="35"/>
    </row>
    <row r="214" spans="7:18" s="19" customFormat="1" x14ac:dyDescent="0.25">
      <c r="G214" s="41"/>
      <c r="H214" s="35"/>
      <c r="I214" s="35"/>
      <c r="J214" s="35"/>
      <c r="K214" s="35"/>
      <c r="L214" s="35"/>
      <c r="M214" s="35"/>
      <c r="N214" s="35"/>
      <c r="O214" s="57"/>
      <c r="P214" s="35"/>
      <c r="Q214" s="35"/>
      <c r="R214" s="35"/>
    </row>
    <row r="215" spans="7:18" s="19" customFormat="1" x14ac:dyDescent="0.25">
      <c r="G215" s="41"/>
      <c r="H215" s="35"/>
      <c r="I215" s="35"/>
      <c r="J215" s="35"/>
      <c r="K215" s="35"/>
      <c r="L215" s="35"/>
      <c r="M215" s="35"/>
      <c r="N215" s="35"/>
      <c r="O215" s="57"/>
      <c r="P215" s="35"/>
      <c r="Q215" s="35"/>
      <c r="R215" s="35"/>
    </row>
    <row r="216" spans="7:18" s="19" customFormat="1" x14ac:dyDescent="0.25">
      <c r="G216" s="41"/>
      <c r="H216" s="35"/>
      <c r="I216" s="35"/>
      <c r="J216" s="35"/>
      <c r="K216" s="35"/>
      <c r="L216" s="35"/>
      <c r="M216" s="35"/>
      <c r="N216" s="35"/>
      <c r="O216" s="57"/>
      <c r="P216" s="35"/>
      <c r="Q216" s="35"/>
      <c r="R216" s="35"/>
    </row>
    <row r="217" spans="7:18" s="19" customFormat="1" x14ac:dyDescent="0.25">
      <c r="G217" s="41"/>
      <c r="H217" s="35"/>
      <c r="I217" s="35"/>
      <c r="J217" s="35"/>
      <c r="K217" s="35"/>
      <c r="L217" s="35"/>
      <c r="M217" s="35"/>
      <c r="N217" s="35"/>
      <c r="O217" s="57"/>
      <c r="P217" s="35"/>
      <c r="Q217" s="35"/>
      <c r="R217" s="35"/>
    </row>
    <row r="218" spans="7:18" s="19" customFormat="1" x14ac:dyDescent="0.25">
      <c r="G218" s="41"/>
      <c r="H218" s="35"/>
      <c r="I218" s="35"/>
      <c r="J218" s="35"/>
      <c r="K218" s="35"/>
      <c r="L218" s="35"/>
      <c r="M218" s="35"/>
      <c r="N218" s="35"/>
      <c r="O218" s="57"/>
      <c r="P218" s="35"/>
      <c r="Q218" s="35"/>
      <c r="R218" s="35"/>
    </row>
    <row r="219" spans="7:18" s="19" customFormat="1" x14ac:dyDescent="0.25">
      <c r="G219" s="41"/>
      <c r="H219" s="35"/>
      <c r="I219" s="35"/>
      <c r="J219" s="35"/>
      <c r="K219" s="35"/>
      <c r="L219" s="35"/>
      <c r="M219" s="35"/>
      <c r="N219" s="35"/>
      <c r="O219" s="57"/>
      <c r="P219" s="35"/>
      <c r="Q219" s="35"/>
      <c r="R219" s="35"/>
    </row>
    <row r="220" spans="7:18" s="19" customFormat="1" x14ac:dyDescent="0.25">
      <c r="G220" s="41"/>
      <c r="H220" s="35"/>
      <c r="I220" s="35"/>
      <c r="J220" s="35"/>
      <c r="K220" s="35"/>
      <c r="L220" s="35"/>
      <c r="M220" s="35"/>
      <c r="N220" s="35"/>
      <c r="O220" s="57"/>
      <c r="P220" s="35"/>
      <c r="Q220" s="35"/>
      <c r="R220" s="35"/>
    </row>
    <row r="221" spans="7:18" s="19" customFormat="1" x14ac:dyDescent="0.25">
      <c r="G221" s="41"/>
      <c r="H221" s="35"/>
      <c r="I221" s="35"/>
      <c r="J221" s="35"/>
      <c r="K221" s="35"/>
      <c r="L221" s="35"/>
      <c r="M221" s="35"/>
      <c r="N221" s="35"/>
      <c r="O221" s="57"/>
      <c r="P221" s="35"/>
      <c r="Q221" s="35"/>
      <c r="R221" s="35"/>
    </row>
    <row r="222" spans="7:18" s="19" customFormat="1" x14ac:dyDescent="0.25">
      <c r="G222" s="41"/>
      <c r="H222" s="35"/>
      <c r="I222" s="35"/>
      <c r="J222" s="35"/>
      <c r="K222" s="35"/>
      <c r="L222" s="35"/>
      <c r="M222" s="35"/>
      <c r="N222" s="35"/>
      <c r="O222" s="57"/>
      <c r="P222" s="35"/>
      <c r="Q222" s="35"/>
      <c r="R222" s="35"/>
    </row>
    <row r="223" spans="7:18" s="19" customFormat="1" x14ac:dyDescent="0.25">
      <c r="G223" s="41"/>
      <c r="H223" s="35"/>
      <c r="I223" s="35"/>
      <c r="J223" s="35"/>
      <c r="K223" s="35"/>
      <c r="L223" s="35"/>
      <c r="M223" s="35"/>
      <c r="N223" s="35"/>
      <c r="O223" s="57"/>
      <c r="P223" s="35"/>
      <c r="Q223" s="35"/>
      <c r="R223" s="35"/>
    </row>
    <row r="224" spans="7:18" s="19" customFormat="1" x14ac:dyDescent="0.25">
      <c r="G224" s="41"/>
      <c r="H224" s="35"/>
      <c r="I224" s="35"/>
      <c r="J224" s="35"/>
      <c r="K224" s="35"/>
      <c r="L224" s="35"/>
      <c r="M224" s="35"/>
      <c r="N224" s="35"/>
      <c r="O224" s="57"/>
      <c r="P224" s="35"/>
      <c r="Q224" s="35"/>
      <c r="R224" s="35"/>
    </row>
    <row r="225" spans="7:18" s="19" customFormat="1" x14ac:dyDescent="0.25">
      <c r="G225" s="41"/>
      <c r="H225" s="35"/>
      <c r="I225" s="35"/>
      <c r="J225" s="35"/>
      <c r="K225" s="35"/>
      <c r="L225" s="35"/>
      <c r="M225" s="35"/>
      <c r="N225" s="35"/>
      <c r="O225" s="57"/>
      <c r="P225" s="35"/>
      <c r="Q225" s="35"/>
      <c r="R225" s="35"/>
    </row>
    <row r="226" spans="7:18" s="19" customFormat="1" x14ac:dyDescent="0.25">
      <c r="G226" s="41"/>
      <c r="H226" s="35"/>
      <c r="I226" s="35"/>
      <c r="J226" s="35"/>
      <c r="K226" s="35"/>
      <c r="L226" s="35"/>
      <c r="M226" s="35"/>
      <c r="N226" s="35"/>
      <c r="O226" s="57"/>
      <c r="P226" s="35"/>
      <c r="Q226" s="35"/>
      <c r="R226" s="35"/>
    </row>
    <row r="227" spans="7:18" s="19" customFormat="1" x14ac:dyDescent="0.25">
      <c r="G227" s="41"/>
      <c r="H227" s="35"/>
      <c r="I227" s="35"/>
      <c r="J227" s="35"/>
      <c r="K227" s="35"/>
      <c r="L227" s="35"/>
      <c r="M227" s="35"/>
      <c r="N227" s="35"/>
      <c r="O227" s="57"/>
      <c r="P227" s="35"/>
      <c r="Q227" s="35"/>
      <c r="R227" s="35"/>
    </row>
    <row r="228" spans="7:18" s="19" customFormat="1" x14ac:dyDescent="0.25">
      <c r="G228" s="41"/>
      <c r="H228" s="35"/>
      <c r="I228" s="35"/>
      <c r="J228" s="35"/>
      <c r="K228" s="35"/>
      <c r="L228" s="35"/>
      <c r="M228" s="35"/>
      <c r="N228" s="35"/>
      <c r="O228" s="57"/>
      <c r="P228" s="35"/>
      <c r="Q228" s="35"/>
      <c r="R228" s="35"/>
    </row>
    <row r="229" spans="7:18" s="19" customFormat="1" x14ac:dyDescent="0.25">
      <c r="G229" s="41"/>
      <c r="H229" s="35"/>
      <c r="I229" s="35"/>
      <c r="J229" s="35"/>
      <c r="K229" s="35"/>
      <c r="L229" s="35"/>
      <c r="M229" s="35"/>
      <c r="N229" s="35"/>
      <c r="O229" s="57"/>
      <c r="P229" s="35"/>
      <c r="Q229" s="35"/>
      <c r="R229" s="35"/>
    </row>
    <row r="230" spans="7:18" s="19" customFormat="1" x14ac:dyDescent="0.25">
      <c r="G230" s="41"/>
      <c r="H230" s="35"/>
      <c r="I230" s="35"/>
      <c r="J230" s="35"/>
      <c r="K230" s="35"/>
      <c r="L230" s="35"/>
      <c r="M230" s="35"/>
      <c r="N230" s="35"/>
      <c r="O230" s="57"/>
      <c r="P230" s="35"/>
      <c r="Q230" s="35"/>
      <c r="R230" s="35"/>
    </row>
    <row r="231" spans="7:18" s="19" customFormat="1" x14ac:dyDescent="0.25">
      <c r="G231" s="41"/>
      <c r="H231" s="35"/>
      <c r="I231" s="35"/>
      <c r="J231" s="35"/>
      <c r="K231" s="35"/>
      <c r="L231" s="35"/>
      <c r="M231" s="35"/>
      <c r="N231" s="35"/>
      <c r="O231" s="57"/>
      <c r="P231" s="35"/>
      <c r="Q231" s="35"/>
      <c r="R231" s="35"/>
    </row>
    <row r="232" spans="7:18" s="19" customFormat="1" x14ac:dyDescent="0.25">
      <c r="G232" s="41"/>
      <c r="H232" s="35"/>
      <c r="I232" s="35"/>
      <c r="J232" s="35"/>
      <c r="K232" s="35"/>
      <c r="L232" s="35"/>
      <c r="M232" s="35"/>
      <c r="N232" s="35"/>
      <c r="O232" s="57"/>
      <c r="P232" s="35"/>
      <c r="Q232" s="35"/>
      <c r="R232" s="35"/>
    </row>
    <row r="233" spans="7:18" s="19" customFormat="1" x14ac:dyDescent="0.25">
      <c r="G233" s="41"/>
      <c r="H233" s="35"/>
      <c r="I233" s="35"/>
      <c r="J233" s="35"/>
      <c r="K233" s="35"/>
      <c r="L233" s="35"/>
      <c r="M233" s="35"/>
      <c r="N233" s="35"/>
      <c r="O233" s="57"/>
      <c r="P233" s="35"/>
      <c r="Q233" s="35"/>
      <c r="R233" s="35"/>
    </row>
    <row r="234" spans="7:18" s="19" customFormat="1" x14ac:dyDescent="0.25">
      <c r="G234" s="41"/>
      <c r="H234" s="35"/>
      <c r="I234" s="35"/>
      <c r="J234" s="35"/>
      <c r="K234" s="35"/>
      <c r="L234" s="35"/>
      <c r="M234" s="35"/>
      <c r="N234" s="35"/>
      <c r="O234" s="57"/>
      <c r="P234" s="35"/>
      <c r="Q234" s="35"/>
      <c r="R234" s="35"/>
    </row>
    <row r="235" spans="7:18" s="19" customFormat="1" x14ac:dyDescent="0.25">
      <c r="G235" s="41"/>
      <c r="H235" s="35"/>
      <c r="I235" s="35"/>
      <c r="J235" s="35"/>
      <c r="K235" s="35"/>
      <c r="L235" s="35"/>
      <c r="M235" s="35"/>
      <c r="N235" s="35"/>
      <c r="O235" s="57"/>
      <c r="P235" s="35"/>
      <c r="Q235" s="35"/>
      <c r="R235" s="35"/>
    </row>
    <row r="236" spans="7:18" s="19" customFormat="1" x14ac:dyDescent="0.25">
      <c r="G236" s="41"/>
      <c r="H236" s="35"/>
      <c r="I236" s="35"/>
      <c r="J236" s="35"/>
      <c r="K236" s="35"/>
      <c r="L236" s="35"/>
      <c r="M236" s="35"/>
      <c r="N236" s="35"/>
      <c r="O236" s="57"/>
      <c r="P236" s="35"/>
      <c r="Q236" s="35"/>
      <c r="R236" s="35"/>
    </row>
    <row r="237" spans="7:18" s="19" customFormat="1" x14ac:dyDescent="0.25">
      <c r="G237" s="41"/>
      <c r="H237" s="35"/>
      <c r="I237" s="35"/>
      <c r="J237" s="35"/>
      <c r="K237" s="35"/>
      <c r="L237" s="35"/>
      <c r="M237" s="35"/>
      <c r="N237" s="35"/>
      <c r="O237" s="57"/>
      <c r="P237" s="35"/>
      <c r="Q237" s="35"/>
      <c r="R237" s="35"/>
    </row>
    <row r="238" spans="7:18" s="19" customFormat="1" x14ac:dyDescent="0.25">
      <c r="G238" s="41"/>
      <c r="H238" s="35"/>
      <c r="I238" s="35"/>
      <c r="J238" s="35"/>
      <c r="K238" s="35"/>
      <c r="L238" s="35"/>
      <c r="M238" s="35"/>
      <c r="N238" s="35"/>
      <c r="O238" s="57"/>
      <c r="P238" s="35"/>
      <c r="Q238" s="35"/>
      <c r="R238" s="35"/>
    </row>
    <row r="239" spans="7:18" s="19" customFormat="1" x14ac:dyDescent="0.25">
      <c r="G239" s="41"/>
      <c r="H239" s="35"/>
      <c r="I239" s="35"/>
      <c r="J239" s="35"/>
      <c r="K239" s="35"/>
      <c r="L239" s="35"/>
      <c r="M239" s="35"/>
      <c r="N239" s="35"/>
      <c r="O239" s="57"/>
      <c r="P239" s="35"/>
      <c r="Q239" s="35"/>
      <c r="R239" s="35"/>
    </row>
    <row r="240" spans="7:18" s="19" customFormat="1" x14ac:dyDescent="0.25">
      <c r="G240" s="41"/>
      <c r="H240" s="35"/>
      <c r="I240" s="35"/>
      <c r="J240" s="35"/>
      <c r="K240" s="35"/>
      <c r="L240" s="35"/>
      <c r="M240" s="35"/>
      <c r="N240" s="35"/>
      <c r="O240" s="57"/>
      <c r="P240" s="35"/>
      <c r="Q240" s="35"/>
      <c r="R240" s="35"/>
    </row>
    <row r="241" spans="7:18" s="19" customFormat="1" x14ac:dyDescent="0.25">
      <c r="G241" s="41"/>
      <c r="H241" s="35"/>
      <c r="I241" s="35"/>
      <c r="J241" s="35"/>
      <c r="K241" s="35"/>
      <c r="L241" s="35"/>
      <c r="M241" s="35"/>
      <c r="N241" s="35"/>
      <c r="O241" s="57"/>
      <c r="P241" s="35"/>
      <c r="Q241" s="35"/>
      <c r="R241" s="35"/>
    </row>
    <row r="242" spans="7:18" s="19" customFormat="1" x14ac:dyDescent="0.25">
      <c r="G242" s="41"/>
      <c r="H242" s="35"/>
      <c r="I242" s="35"/>
      <c r="J242" s="35"/>
      <c r="K242" s="35"/>
      <c r="L242" s="35"/>
      <c r="M242" s="35"/>
      <c r="N242" s="35"/>
      <c r="O242" s="57"/>
      <c r="P242" s="35"/>
      <c r="Q242" s="35"/>
      <c r="R242" s="35"/>
    </row>
    <row r="243" spans="7:18" s="19" customFormat="1" x14ac:dyDescent="0.25">
      <c r="G243" s="41"/>
      <c r="H243" s="35"/>
      <c r="I243" s="35"/>
      <c r="J243" s="35"/>
      <c r="K243" s="35"/>
      <c r="L243" s="35"/>
      <c r="M243" s="35"/>
      <c r="N243" s="35"/>
      <c r="O243" s="57"/>
      <c r="P243" s="35"/>
      <c r="Q243" s="35"/>
      <c r="R243" s="35"/>
    </row>
    <row r="244" spans="7:18" s="19" customFormat="1" x14ac:dyDescent="0.25">
      <c r="G244" s="41"/>
      <c r="H244" s="35"/>
      <c r="I244" s="35"/>
      <c r="J244" s="35"/>
      <c r="K244" s="35"/>
      <c r="L244" s="35"/>
      <c r="M244" s="35"/>
      <c r="N244" s="35"/>
      <c r="O244" s="57"/>
      <c r="P244" s="35"/>
      <c r="Q244" s="35"/>
      <c r="R244" s="35"/>
    </row>
    <row r="245" spans="7:18" s="19" customFormat="1" x14ac:dyDescent="0.25">
      <c r="G245" s="41"/>
      <c r="H245" s="35"/>
      <c r="I245" s="35"/>
      <c r="J245" s="35"/>
      <c r="K245" s="35"/>
      <c r="L245" s="35"/>
      <c r="M245" s="35"/>
      <c r="N245" s="35"/>
      <c r="O245" s="57"/>
      <c r="P245" s="35"/>
      <c r="Q245" s="35"/>
      <c r="R245" s="35"/>
    </row>
    <row r="246" spans="7:18" s="19" customFormat="1" x14ac:dyDescent="0.25">
      <c r="G246" s="41"/>
      <c r="H246" s="35"/>
      <c r="I246" s="35"/>
      <c r="J246" s="35"/>
      <c r="K246" s="35"/>
      <c r="L246" s="35"/>
      <c r="M246" s="35"/>
      <c r="N246" s="35"/>
      <c r="O246" s="57"/>
      <c r="P246" s="35"/>
      <c r="Q246" s="35"/>
      <c r="R246" s="35"/>
    </row>
    <row r="247" spans="7:18" s="19" customFormat="1" x14ac:dyDescent="0.25">
      <c r="G247" s="41"/>
      <c r="H247" s="35"/>
      <c r="I247" s="35"/>
      <c r="J247" s="35"/>
      <c r="K247" s="35"/>
      <c r="L247" s="35"/>
      <c r="M247" s="35"/>
      <c r="N247" s="35"/>
      <c r="O247" s="57"/>
      <c r="P247" s="35"/>
      <c r="Q247" s="35"/>
      <c r="R247" s="35"/>
    </row>
    <row r="248" spans="7:18" s="19" customFormat="1" x14ac:dyDescent="0.25">
      <c r="G248" s="41"/>
      <c r="H248" s="35"/>
      <c r="I248" s="35"/>
      <c r="J248" s="35"/>
      <c r="K248" s="35"/>
      <c r="L248" s="35"/>
      <c r="M248" s="35"/>
      <c r="N248" s="35"/>
      <c r="O248" s="57"/>
      <c r="P248" s="35"/>
      <c r="Q248" s="35"/>
      <c r="R248" s="35"/>
    </row>
    <row r="249" spans="7:18" s="19" customFormat="1" x14ac:dyDescent="0.25">
      <c r="G249" s="41"/>
      <c r="H249" s="35"/>
      <c r="I249" s="35"/>
      <c r="J249" s="35"/>
      <c r="K249" s="35"/>
      <c r="L249" s="35"/>
      <c r="M249" s="35"/>
      <c r="N249" s="35"/>
      <c r="O249" s="57"/>
      <c r="P249" s="35"/>
      <c r="Q249" s="35"/>
      <c r="R249" s="35"/>
    </row>
    <row r="250" spans="7:18" s="19" customFormat="1" x14ac:dyDescent="0.25">
      <c r="G250" s="41"/>
      <c r="H250" s="35"/>
      <c r="I250" s="35"/>
      <c r="J250" s="35"/>
      <c r="K250" s="35"/>
      <c r="L250" s="35"/>
      <c r="M250" s="35"/>
      <c r="N250" s="35"/>
      <c r="O250" s="57"/>
      <c r="P250" s="35"/>
      <c r="Q250" s="35"/>
      <c r="R250" s="35"/>
    </row>
    <row r="251" spans="7:18" s="19" customFormat="1" x14ac:dyDescent="0.25">
      <c r="G251" s="41"/>
      <c r="H251" s="35"/>
      <c r="I251" s="35"/>
      <c r="J251" s="35"/>
      <c r="K251" s="35"/>
      <c r="L251" s="35"/>
      <c r="M251" s="35"/>
      <c r="N251" s="35"/>
      <c r="O251" s="57"/>
      <c r="P251" s="35"/>
      <c r="Q251" s="35"/>
      <c r="R251" s="35"/>
    </row>
    <row r="252" spans="7:18" s="19" customFormat="1" x14ac:dyDescent="0.25">
      <c r="G252" s="41"/>
      <c r="H252" s="35"/>
      <c r="I252" s="35"/>
      <c r="J252" s="35"/>
      <c r="K252" s="35"/>
      <c r="L252" s="35"/>
      <c r="M252" s="35"/>
      <c r="N252" s="35"/>
      <c r="O252" s="57"/>
      <c r="P252" s="35"/>
      <c r="Q252" s="35"/>
      <c r="R252" s="35"/>
    </row>
    <row r="253" spans="7:18" s="19" customFormat="1" x14ac:dyDescent="0.25">
      <c r="G253" s="41"/>
      <c r="H253" s="35"/>
      <c r="I253" s="35"/>
      <c r="J253" s="35"/>
      <c r="K253" s="35"/>
      <c r="L253" s="35"/>
      <c r="M253" s="35"/>
      <c r="N253" s="35"/>
      <c r="O253" s="57"/>
      <c r="P253" s="35"/>
      <c r="Q253" s="35"/>
      <c r="R253" s="35"/>
    </row>
    <row r="254" spans="7:18" s="19" customFormat="1" x14ac:dyDescent="0.25">
      <c r="G254" s="41"/>
      <c r="H254" s="35"/>
      <c r="I254" s="35"/>
      <c r="J254" s="35"/>
      <c r="K254" s="35"/>
      <c r="L254" s="35"/>
      <c r="M254" s="35"/>
      <c r="N254" s="35"/>
      <c r="O254" s="57"/>
      <c r="P254" s="35"/>
      <c r="Q254" s="35"/>
      <c r="R254" s="35"/>
    </row>
    <row r="255" spans="7:18" s="19" customFormat="1" x14ac:dyDescent="0.25">
      <c r="G255" s="41"/>
      <c r="H255" s="35"/>
      <c r="I255" s="35"/>
      <c r="J255" s="35"/>
      <c r="K255" s="35"/>
      <c r="L255" s="35"/>
      <c r="M255" s="35"/>
      <c r="N255" s="35"/>
      <c r="O255" s="57"/>
      <c r="P255" s="35"/>
      <c r="Q255" s="35"/>
      <c r="R255" s="35"/>
    </row>
    <row r="256" spans="7:18" s="19" customFormat="1" x14ac:dyDescent="0.25">
      <c r="G256" s="41"/>
      <c r="H256" s="35"/>
      <c r="I256" s="35"/>
      <c r="J256" s="35"/>
      <c r="K256" s="35"/>
      <c r="L256" s="35"/>
      <c r="M256" s="35"/>
      <c r="N256" s="35"/>
      <c r="O256" s="57"/>
      <c r="P256" s="35"/>
      <c r="Q256" s="35"/>
      <c r="R256" s="35"/>
    </row>
    <row r="257" spans="7:18" s="19" customFormat="1" x14ac:dyDescent="0.25">
      <c r="G257" s="41"/>
      <c r="H257" s="35"/>
      <c r="I257" s="35"/>
      <c r="J257" s="35"/>
      <c r="K257" s="35"/>
      <c r="L257" s="35"/>
      <c r="M257" s="35"/>
      <c r="N257" s="35"/>
      <c r="O257" s="57"/>
      <c r="P257" s="35"/>
      <c r="Q257" s="35"/>
      <c r="R257" s="35"/>
    </row>
    <row r="258" spans="7:18" s="19" customFormat="1" x14ac:dyDescent="0.25">
      <c r="G258" s="41"/>
      <c r="H258" s="35"/>
      <c r="I258" s="35"/>
      <c r="J258" s="35"/>
      <c r="K258" s="35"/>
      <c r="L258" s="35"/>
      <c r="M258" s="35"/>
      <c r="N258" s="35"/>
      <c r="O258" s="57"/>
      <c r="P258" s="35"/>
      <c r="Q258" s="35"/>
      <c r="R258" s="35"/>
    </row>
    <row r="259" spans="7:18" s="19" customFormat="1" x14ac:dyDescent="0.25">
      <c r="G259" s="41"/>
      <c r="H259" s="35"/>
      <c r="I259" s="35"/>
      <c r="J259" s="35"/>
      <c r="K259" s="35"/>
      <c r="L259" s="35"/>
      <c r="M259" s="35"/>
      <c r="N259" s="35"/>
      <c r="O259" s="57"/>
      <c r="P259" s="35"/>
      <c r="Q259" s="35"/>
      <c r="R259" s="35"/>
    </row>
    <row r="260" spans="7:18" s="19" customFormat="1" x14ac:dyDescent="0.25">
      <c r="G260" s="41"/>
      <c r="H260" s="35"/>
      <c r="I260" s="35"/>
      <c r="J260" s="35"/>
      <c r="K260" s="35"/>
      <c r="L260" s="35"/>
      <c r="M260" s="35"/>
      <c r="N260" s="35"/>
      <c r="O260" s="57"/>
      <c r="P260" s="35"/>
      <c r="Q260" s="35"/>
      <c r="R260" s="35"/>
    </row>
    <row r="261" spans="7:18" s="19" customFormat="1" x14ac:dyDescent="0.25">
      <c r="G261" s="41"/>
      <c r="H261" s="35"/>
      <c r="I261" s="35"/>
      <c r="J261" s="35"/>
      <c r="K261" s="35"/>
      <c r="L261" s="35"/>
      <c r="M261" s="35"/>
      <c r="N261" s="35"/>
      <c r="O261" s="57"/>
      <c r="P261" s="35"/>
      <c r="Q261" s="35"/>
      <c r="R261" s="35"/>
    </row>
    <row r="262" spans="7:18" s="19" customFormat="1" x14ac:dyDescent="0.25">
      <c r="G262" s="41"/>
      <c r="H262" s="35"/>
      <c r="I262" s="35"/>
      <c r="J262" s="35"/>
      <c r="K262" s="35"/>
      <c r="L262" s="35"/>
      <c r="M262" s="35"/>
      <c r="N262" s="35"/>
      <c r="O262" s="57"/>
      <c r="P262" s="35"/>
      <c r="Q262" s="35"/>
      <c r="R262" s="35"/>
    </row>
    <row r="263" spans="7:18" s="19" customFormat="1" x14ac:dyDescent="0.25">
      <c r="G263" s="41"/>
      <c r="H263" s="35"/>
      <c r="I263" s="35"/>
      <c r="J263" s="35"/>
      <c r="K263" s="35"/>
      <c r="L263" s="35"/>
      <c r="M263" s="35"/>
      <c r="N263" s="35"/>
      <c r="O263" s="57"/>
      <c r="P263" s="35"/>
      <c r="Q263" s="35"/>
      <c r="R263" s="35"/>
    </row>
    <row r="264" spans="7:18" s="19" customFormat="1" x14ac:dyDescent="0.25">
      <c r="G264" s="41"/>
      <c r="H264" s="35"/>
      <c r="I264" s="35"/>
      <c r="J264" s="35"/>
      <c r="K264" s="35"/>
      <c r="L264" s="35"/>
      <c r="M264" s="35"/>
      <c r="N264" s="35"/>
      <c r="O264" s="57"/>
      <c r="P264" s="35"/>
      <c r="Q264" s="35"/>
      <c r="R264" s="35"/>
    </row>
    <row r="265" spans="7:18" s="19" customFormat="1" x14ac:dyDescent="0.25">
      <c r="G265" s="41"/>
      <c r="H265" s="35"/>
      <c r="I265" s="35"/>
      <c r="J265" s="35"/>
      <c r="K265" s="35"/>
      <c r="L265" s="35"/>
      <c r="M265" s="35"/>
      <c r="N265" s="35"/>
      <c r="O265" s="57"/>
      <c r="P265" s="35"/>
      <c r="Q265" s="35"/>
      <c r="R265" s="35"/>
    </row>
    <row r="266" spans="7:18" s="19" customFormat="1" x14ac:dyDescent="0.25">
      <c r="G266" s="41"/>
      <c r="H266" s="35"/>
      <c r="I266" s="35"/>
      <c r="J266" s="35"/>
      <c r="K266" s="35"/>
      <c r="L266" s="35"/>
      <c r="M266" s="35"/>
      <c r="N266" s="35"/>
      <c r="O266" s="57"/>
      <c r="P266" s="35"/>
      <c r="Q266" s="35"/>
      <c r="R266" s="35"/>
    </row>
    <row r="267" spans="7:18" s="19" customFormat="1" x14ac:dyDescent="0.25">
      <c r="G267" s="41"/>
      <c r="H267" s="35"/>
      <c r="I267" s="35"/>
      <c r="J267" s="35"/>
      <c r="K267" s="35"/>
      <c r="L267" s="35"/>
      <c r="M267" s="35"/>
      <c r="N267" s="35"/>
      <c r="O267" s="57"/>
      <c r="P267" s="35"/>
      <c r="Q267" s="35"/>
      <c r="R267" s="35"/>
    </row>
    <row r="268" spans="7:18" s="19" customFormat="1" x14ac:dyDescent="0.25">
      <c r="G268" s="41"/>
      <c r="H268" s="35"/>
      <c r="I268" s="35"/>
      <c r="J268" s="35"/>
      <c r="K268" s="35"/>
      <c r="L268" s="35"/>
      <c r="M268" s="35"/>
      <c r="N268" s="35"/>
      <c r="O268" s="57"/>
      <c r="P268" s="35"/>
      <c r="Q268" s="35"/>
      <c r="R268" s="35"/>
    </row>
    <row r="269" spans="7:18" s="19" customFormat="1" x14ac:dyDescent="0.25">
      <c r="G269" s="41"/>
      <c r="H269" s="35"/>
      <c r="I269" s="35"/>
      <c r="J269" s="35"/>
      <c r="K269" s="35"/>
      <c r="L269" s="35"/>
      <c r="M269" s="35"/>
      <c r="N269" s="35"/>
      <c r="O269" s="57"/>
      <c r="P269" s="35"/>
      <c r="Q269" s="35"/>
      <c r="R269" s="35"/>
    </row>
    <row r="270" spans="7:18" s="19" customFormat="1" x14ac:dyDescent="0.25">
      <c r="G270" s="41"/>
      <c r="H270" s="35"/>
      <c r="I270" s="35"/>
      <c r="J270" s="35"/>
      <c r="K270" s="35"/>
      <c r="L270" s="35"/>
      <c r="M270" s="35"/>
      <c r="N270" s="35"/>
      <c r="O270" s="57"/>
      <c r="P270" s="35"/>
      <c r="Q270" s="35"/>
      <c r="R270" s="35"/>
    </row>
    <row r="271" spans="7:18" s="19" customFormat="1" x14ac:dyDescent="0.25">
      <c r="G271" s="41"/>
      <c r="H271" s="35"/>
      <c r="I271" s="35"/>
      <c r="J271" s="35"/>
      <c r="K271" s="35"/>
      <c r="L271" s="35"/>
      <c r="M271" s="35"/>
      <c r="N271" s="35"/>
      <c r="O271" s="57"/>
      <c r="P271" s="35"/>
      <c r="Q271" s="35"/>
      <c r="R271" s="35"/>
    </row>
    <row r="272" spans="7:18" s="19" customFormat="1" x14ac:dyDescent="0.25">
      <c r="G272" s="41"/>
      <c r="H272" s="35"/>
      <c r="I272" s="35"/>
      <c r="J272" s="35"/>
      <c r="K272" s="35"/>
      <c r="L272" s="35"/>
      <c r="M272" s="35"/>
      <c r="N272" s="35"/>
      <c r="O272" s="57"/>
      <c r="P272" s="35"/>
      <c r="Q272" s="35"/>
      <c r="R272" s="35"/>
    </row>
    <row r="273" spans="7:18" s="19" customFormat="1" x14ac:dyDescent="0.25">
      <c r="G273" s="41"/>
      <c r="H273" s="35"/>
      <c r="I273" s="35"/>
      <c r="J273" s="35"/>
      <c r="K273" s="35"/>
      <c r="L273" s="35"/>
      <c r="M273" s="35"/>
      <c r="N273" s="35"/>
      <c r="O273" s="57"/>
      <c r="P273" s="35"/>
      <c r="Q273" s="35"/>
      <c r="R273" s="35"/>
    </row>
    <row r="274" spans="7:18" s="19" customFormat="1" x14ac:dyDescent="0.25">
      <c r="G274" s="41"/>
      <c r="H274" s="35"/>
      <c r="I274" s="35"/>
      <c r="J274" s="35"/>
      <c r="K274" s="35"/>
      <c r="L274" s="35"/>
      <c r="M274" s="35"/>
      <c r="N274" s="35"/>
      <c r="O274" s="57"/>
      <c r="P274" s="35"/>
      <c r="Q274" s="35"/>
      <c r="R274" s="35"/>
    </row>
    <row r="275" spans="7:18" s="19" customFormat="1" x14ac:dyDescent="0.25">
      <c r="G275" s="41"/>
      <c r="H275" s="35"/>
      <c r="I275" s="35"/>
      <c r="J275" s="35"/>
      <c r="K275" s="35"/>
      <c r="L275" s="35"/>
      <c r="M275" s="35"/>
      <c r="N275" s="35"/>
      <c r="O275" s="57"/>
      <c r="P275" s="35"/>
      <c r="Q275" s="35"/>
      <c r="R275" s="35"/>
    </row>
    <row r="276" spans="7:18" s="19" customFormat="1" x14ac:dyDescent="0.25">
      <c r="G276" s="41"/>
      <c r="H276" s="35"/>
      <c r="I276" s="35"/>
      <c r="J276" s="35"/>
      <c r="K276" s="35"/>
      <c r="L276" s="35"/>
      <c r="M276" s="35"/>
      <c r="N276" s="35"/>
      <c r="O276" s="57"/>
      <c r="P276" s="35"/>
      <c r="Q276" s="35"/>
      <c r="R276" s="35"/>
    </row>
    <row r="277" spans="7:18" s="19" customFormat="1" x14ac:dyDescent="0.25">
      <c r="G277" s="41"/>
      <c r="H277" s="35"/>
      <c r="I277" s="35"/>
      <c r="J277" s="35"/>
      <c r="K277" s="35"/>
      <c r="L277" s="35"/>
      <c r="M277" s="35"/>
      <c r="N277" s="35"/>
      <c r="O277" s="57"/>
      <c r="P277" s="35"/>
      <c r="Q277" s="35"/>
      <c r="R277" s="35"/>
    </row>
    <row r="278" spans="7:18" s="19" customFormat="1" x14ac:dyDescent="0.25">
      <c r="G278" s="41"/>
      <c r="H278" s="35"/>
      <c r="I278" s="35"/>
      <c r="J278" s="35"/>
      <c r="K278" s="35"/>
      <c r="L278" s="35"/>
      <c r="M278" s="35"/>
      <c r="N278" s="35"/>
      <c r="O278" s="57"/>
      <c r="P278" s="35"/>
      <c r="Q278" s="35"/>
      <c r="R278" s="35"/>
    </row>
    <row r="279" spans="7:18" s="19" customFormat="1" x14ac:dyDescent="0.25">
      <c r="G279" s="41"/>
      <c r="H279" s="35"/>
      <c r="I279" s="35"/>
      <c r="J279" s="35"/>
      <c r="K279" s="35"/>
      <c r="L279" s="35"/>
      <c r="M279" s="35"/>
      <c r="N279" s="35"/>
      <c r="O279" s="57"/>
      <c r="P279" s="35"/>
      <c r="Q279" s="35"/>
      <c r="R279" s="35"/>
    </row>
    <row r="280" spans="7:18" s="19" customFormat="1" x14ac:dyDescent="0.25">
      <c r="G280" s="41"/>
      <c r="H280" s="35"/>
      <c r="I280" s="35"/>
      <c r="J280" s="35"/>
      <c r="K280" s="35"/>
      <c r="L280" s="35"/>
      <c r="M280" s="35"/>
      <c r="N280" s="35"/>
      <c r="O280" s="57"/>
      <c r="P280" s="35"/>
      <c r="Q280" s="35"/>
      <c r="R280" s="35"/>
    </row>
    <row r="281" spans="7:18" s="19" customFormat="1" x14ac:dyDescent="0.25">
      <c r="G281" s="41"/>
      <c r="H281" s="35"/>
      <c r="I281" s="35"/>
      <c r="J281" s="35"/>
      <c r="K281" s="35"/>
      <c r="L281" s="35"/>
      <c r="M281" s="35"/>
      <c r="N281" s="35"/>
      <c r="O281" s="57"/>
      <c r="P281" s="35"/>
      <c r="Q281" s="35"/>
      <c r="R281" s="35"/>
    </row>
    <row r="282" spans="7:18" s="19" customFormat="1" x14ac:dyDescent="0.25">
      <c r="G282" s="41"/>
      <c r="H282" s="35"/>
      <c r="I282" s="35"/>
      <c r="J282" s="35"/>
      <c r="K282" s="35"/>
      <c r="L282" s="35"/>
      <c r="M282" s="35"/>
      <c r="N282" s="35"/>
      <c r="O282" s="57"/>
      <c r="P282" s="35"/>
      <c r="Q282" s="35"/>
      <c r="R282" s="35"/>
    </row>
    <row r="283" spans="7:18" s="19" customFormat="1" x14ac:dyDescent="0.25">
      <c r="G283" s="41"/>
      <c r="H283" s="35"/>
      <c r="I283" s="35"/>
      <c r="J283" s="35"/>
      <c r="K283" s="35"/>
      <c r="L283" s="35"/>
      <c r="M283" s="35"/>
      <c r="N283" s="35"/>
      <c r="O283" s="57"/>
      <c r="P283" s="35"/>
      <c r="Q283" s="35"/>
      <c r="R283" s="35"/>
    </row>
    <row r="284" spans="7:18" s="19" customFormat="1" x14ac:dyDescent="0.25">
      <c r="G284" s="41"/>
      <c r="H284" s="35"/>
      <c r="I284" s="35"/>
      <c r="J284" s="35"/>
      <c r="K284" s="35"/>
      <c r="L284" s="35"/>
      <c r="M284" s="35"/>
      <c r="N284" s="35"/>
      <c r="O284" s="57"/>
      <c r="P284" s="35"/>
      <c r="Q284" s="35"/>
      <c r="R284" s="35"/>
    </row>
    <row r="285" spans="7:18" s="19" customFormat="1" x14ac:dyDescent="0.25">
      <c r="G285" s="41"/>
      <c r="H285" s="35"/>
      <c r="I285" s="35"/>
      <c r="J285" s="35"/>
      <c r="K285" s="35"/>
      <c r="L285" s="35"/>
      <c r="M285" s="35"/>
      <c r="N285" s="35"/>
      <c r="O285" s="57"/>
      <c r="P285" s="35"/>
      <c r="Q285" s="35"/>
      <c r="R285" s="35"/>
    </row>
    <row r="286" spans="7:18" s="19" customFormat="1" x14ac:dyDescent="0.25">
      <c r="G286" s="41"/>
      <c r="H286" s="35"/>
      <c r="I286" s="35"/>
      <c r="J286" s="35"/>
      <c r="K286" s="35"/>
      <c r="L286" s="35"/>
      <c r="M286" s="35"/>
      <c r="N286" s="35"/>
      <c r="O286" s="57"/>
      <c r="P286" s="35"/>
      <c r="Q286" s="35"/>
      <c r="R286" s="35"/>
    </row>
    <row r="287" spans="7:18" s="19" customFormat="1" x14ac:dyDescent="0.25">
      <c r="G287" s="41"/>
      <c r="H287" s="35"/>
      <c r="I287" s="35"/>
      <c r="J287" s="35"/>
      <c r="K287" s="35"/>
      <c r="L287" s="35"/>
      <c r="M287" s="35"/>
      <c r="N287" s="35"/>
      <c r="O287" s="57"/>
      <c r="P287" s="35"/>
      <c r="Q287" s="35"/>
      <c r="R287" s="35"/>
    </row>
    <row r="288" spans="7:18" s="19" customFormat="1" x14ac:dyDescent="0.25">
      <c r="G288" s="41"/>
      <c r="H288" s="35"/>
      <c r="I288" s="35"/>
      <c r="J288" s="35"/>
      <c r="K288" s="35"/>
      <c r="L288" s="35"/>
      <c r="M288" s="35"/>
      <c r="N288" s="35"/>
      <c r="O288" s="57"/>
      <c r="P288" s="35"/>
      <c r="Q288" s="35"/>
      <c r="R288" s="35"/>
    </row>
    <row r="289" spans="7:18" s="19" customFormat="1" x14ac:dyDescent="0.25">
      <c r="G289" s="41"/>
      <c r="H289" s="35"/>
      <c r="I289" s="35"/>
      <c r="J289" s="35"/>
      <c r="K289" s="35"/>
      <c r="L289" s="35"/>
      <c r="M289" s="35"/>
      <c r="N289" s="35"/>
      <c r="O289" s="57"/>
      <c r="P289" s="35"/>
      <c r="Q289" s="35"/>
      <c r="R289" s="35"/>
    </row>
    <row r="290" spans="7:18" s="19" customFormat="1" x14ac:dyDescent="0.25">
      <c r="G290" s="41"/>
      <c r="H290" s="35"/>
      <c r="I290" s="35"/>
      <c r="J290" s="35"/>
      <c r="K290" s="35"/>
      <c r="L290" s="35"/>
      <c r="M290" s="35"/>
      <c r="N290" s="35"/>
      <c r="O290" s="57"/>
      <c r="P290" s="35"/>
      <c r="Q290" s="35"/>
      <c r="R290" s="35"/>
    </row>
    <row r="291" spans="7:18" s="19" customFormat="1" x14ac:dyDescent="0.25">
      <c r="G291" s="41"/>
      <c r="H291" s="35"/>
      <c r="I291" s="35"/>
      <c r="J291" s="35"/>
      <c r="K291" s="35"/>
      <c r="L291" s="35"/>
      <c r="M291" s="35"/>
      <c r="N291" s="35"/>
      <c r="O291" s="57"/>
      <c r="P291" s="35"/>
      <c r="Q291" s="35"/>
      <c r="R291" s="35"/>
    </row>
    <row r="292" spans="7:18" s="19" customFormat="1" x14ac:dyDescent="0.25">
      <c r="G292" s="41"/>
      <c r="H292" s="35"/>
      <c r="I292" s="35"/>
      <c r="J292" s="35"/>
      <c r="K292" s="35"/>
      <c r="L292" s="35"/>
      <c r="M292" s="35"/>
      <c r="N292" s="35"/>
      <c r="O292" s="57"/>
      <c r="P292" s="35"/>
      <c r="Q292" s="35"/>
      <c r="R292" s="35"/>
    </row>
    <row r="293" spans="7:18" s="19" customFormat="1" x14ac:dyDescent="0.25">
      <c r="G293" s="41"/>
      <c r="H293" s="35"/>
      <c r="I293" s="35"/>
      <c r="J293" s="35"/>
      <c r="K293" s="35"/>
      <c r="L293" s="35"/>
      <c r="M293" s="35"/>
      <c r="N293" s="35"/>
      <c r="O293" s="57"/>
      <c r="P293" s="35"/>
      <c r="Q293" s="35"/>
      <c r="R293" s="35"/>
    </row>
    <row r="294" spans="7:18" s="19" customFormat="1" x14ac:dyDescent="0.25">
      <c r="G294" s="41"/>
      <c r="H294" s="35"/>
      <c r="I294" s="35"/>
      <c r="J294" s="35"/>
      <c r="K294" s="35"/>
      <c r="L294" s="35"/>
      <c r="M294" s="35"/>
      <c r="N294" s="35"/>
      <c r="O294" s="57"/>
      <c r="P294" s="35"/>
      <c r="Q294" s="35"/>
      <c r="R294" s="35"/>
    </row>
    <row r="295" spans="7:18" s="19" customFormat="1" x14ac:dyDescent="0.25">
      <c r="G295" s="41"/>
      <c r="H295" s="35"/>
      <c r="I295" s="35"/>
      <c r="J295" s="35"/>
      <c r="K295" s="35"/>
      <c r="L295" s="35"/>
      <c r="M295" s="35"/>
      <c r="N295" s="35"/>
      <c r="O295" s="57"/>
      <c r="P295" s="35"/>
      <c r="Q295" s="35"/>
      <c r="R295" s="35"/>
    </row>
    <row r="296" spans="7:18" s="19" customFormat="1" x14ac:dyDescent="0.25">
      <c r="G296" s="41"/>
      <c r="H296" s="35"/>
      <c r="I296" s="35"/>
      <c r="J296" s="35"/>
      <c r="K296" s="35"/>
      <c r="L296" s="35"/>
      <c r="M296" s="35"/>
      <c r="N296" s="35"/>
      <c r="O296" s="57"/>
      <c r="P296" s="35"/>
      <c r="Q296" s="35"/>
      <c r="R296" s="35"/>
    </row>
    <row r="297" spans="7:18" s="19" customFormat="1" x14ac:dyDescent="0.25">
      <c r="G297" s="41"/>
      <c r="H297" s="35"/>
      <c r="I297" s="35"/>
      <c r="J297" s="35"/>
      <c r="K297" s="35"/>
      <c r="L297" s="35"/>
      <c r="M297" s="35"/>
      <c r="N297" s="35"/>
      <c r="O297" s="57"/>
      <c r="P297" s="35"/>
      <c r="Q297" s="35"/>
      <c r="R297" s="35"/>
    </row>
    <row r="298" spans="7:18" s="19" customFormat="1" x14ac:dyDescent="0.25">
      <c r="G298" s="41"/>
      <c r="H298" s="35"/>
      <c r="I298" s="35"/>
      <c r="J298" s="35"/>
      <c r="K298" s="35"/>
      <c r="L298" s="35"/>
      <c r="M298" s="35"/>
      <c r="N298" s="35"/>
      <c r="O298" s="57"/>
      <c r="P298" s="35"/>
      <c r="Q298" s="35"/>
      <c r="R298" s="35"/>
    </row>
    <row r="299" spans="7:18" s="19" customFormat="1" x14ac:dyDescent="0.25">
      <c r="G299" s="41"/>
      <c r="H299" s="35"/>
      <c r="I299" s="35"/>
      <c r="J299" s="35"/>
      <c r="K299" s="35"/>
      <c r="L299" s="35"/>
      <c r="M299" s="35"/>
      <c r="N299" s="35"/>
      <c r="O299" s="57"/>
      <c r="P299" s="35"/>
      <c r="Q299" s="35"/>
      <c r="R299" s="35"/>
    </row>
    <row r="300" spans="7:18" s="19" customFormat="1" x14ac:dyDescent="0.25">
      <c r="G300" s="41"/>
      <c r="H300" s="35"/>
      <c r="I300" s="35"/>
      <c r="J300" s="35"/>
      <c r="K300" s="35"/>
      <c r="L300" s="35"/>
      <c r="M300" s="35"/>
      <c r="N300" s="35"/>
      <c r="O300" s="57"/>
      <c r="P300" s="35"/>
      <c r="Q300" s="35"/>
      <c r="R300" s="35"/>
    </row>
    <row r="301" spans="7:18" s="19" customFormat="1" x14ac:dyDescent="0.25">
      <c r="G301" s="41"/>
      <c r="H301" s="35"/>
      <c r="I301" s="35"/>
      <c r="J301" s="35"/>
      <c r="K301" s="35"/>
      <c r="L301" s="35"/>
      <c r="M301" s="35"/>
      <c r="N301" s="35"/>
      <c r="O301" s="57"/>
      <c r="P301" s="35"/>
      <c r="Q301" s="35"/>
      <c r="R301" s="35"/>
    </row>
    <row r="302" spans="7:18" s="19" customFormat="1" x14ac:dyDescent="0.25">
      <c r="G302" s="41"/>
      <c r="H302" s="35"/>
      <c r="I302" s="35"/>
      <c r="J302" s="35"/>
      <c r="K302" s="35"/>
      <c r="L302" s="35"/>
      <c r="M302" s="35"/>
      <c r="N302" s="35"/>
      <c r="O302" s="57"/>
      <c r="P302" s="35"/>
      <c r="Q302" s="35"/>
      <c r="R302" s="35"/>
    </row>
    <row r="303" spans="7:18" s="19" customFormat="1" x14ac:dyDescent="0.25">
      <c r="G303" s="41"/>
      <c r="H303" s="35"/>
      <c r="I303" s="35"/>
      <c r="J303" s="35"/>
      <c r="K303" s="35"/>
      <c r="L303" s="35"/>
      <c r="M303" s="35"/>
      <c r="N303" s="35"/>
      <c r="O303" s="57"/>
      <c r="P303" s="35"/>
      <c r="Q303" s="35"/>
      <c r="R303" s="35"/>
    </row>
    <row r="304" spans="7:18" s="19" customFormat="1" x14ac:dyDescent="0.25">
      <c r="G304" s="41"/>
      <c r="H304" s="35"/>
      <c r="I304" s="35"/>
      <c r="J304" s="35"/>
      <c r="K304" s="35"/>
      <c r="L304" s="35"/>
      <c r="M304" s="35"/>
      <c r="N304" s="35"/>
      <c r="O304" s="57"/>
      <c r="P304" s="35"/>
      <c r="Q304" s="35"/>
      <c r="R304" s="35"/>
    </row>
    <row r="305" spans="7:18" s="19" customFormat="1" x14ac:dyDescent="0.25">
      <c r="G305" s="41"/>
      <c r="H305" s="35"/>
      <c r="I305" s="35"/>
      <c r="J305" s="35"/>
      <c r="K305" s="35"/>
      <c r="L305" s="35"/>
      <c r="M305" s="35"/>
      <c r="N305" s="35"/>
      <c r="O305" s="57"/>
      <c r="P305" s="35"/>
      <c r="Q305" s="35"/>
      <c r="R305" s="35"/>
    </row>
    <row r="306" spans="7:18" s="19" customFormat="1" x14ac:dyDescent="0.25">
      <c r="G306" s="41"/>
      <c r="H306" s="35"/>
      <c r="I306" s="35"/>
      <c r="J306" s="35"/>
      <c r="K306" s="35"/>
      <c r="L306" s="35"/>
      <c r="M306" s="35"/>
      <c r="N306" s="35"/>
      <c r="O306" s="57"/>
      <c r="P306" s="35"/>
      <c r="Q306" s="35"/>
      <c r="R306" s="35"/>
    </row>
    <row r="307" spans="7:18" s="19" customFormat="1" x14ac:dyDescent="0.25">
      <c r="G307" s="41"/>
      <c r="H307" s="35"/>
      <c r="I307" s="35"/>
      <c r="J307" s="35"/>
      <c r="K307" s="35"/>
      <c r="L307" s="35"/>
      <c r="M307" s="35"/>
      <c r="N307" s="35"/>
      <c r="O307" s="57"/>
      <c r="P307" s="35"/>
      <c r="Q307" s="35"/>
      <c r="R307" s="35"/>
    </row>
    <row r="308" spans="7:18" s="19" customFormat="1" x14ac:dyDescent="0.25">
      <c r="G308" s="41"/>
      <c r="H308" s="35"/>
      <c r="I308" s="35"/>
      <c r="J308" s="35"/>
      <c r="K308" s="35"/>
      <c r="L308" s="35"/>
      <c r="M308" s="35"/>
      <c r="N308" s="35"/>
      <c r="O308" s="57"/>
      <c r="P308" s="35"/>
      <c r="Q308" s="35"/>
      <c r="R308" s="35"/>
    </row>
    <row r="309" spans="7:18" s="19" customFormat="1" x14ac:dyDescent="0.25">
      <c r="G309" s="41"/>
      <c r="H309" s="35"/>
      <c r="I309" s="35"/>
      <c r="J309" s="35"/>
      <c r="K309" s="35"/>
      <c r="L309" s="35"/>
      <c r="M309" s="35"/>
      <c r="N309" s="35"/>
      <c r="O309" s="57"/>
      <c r="P309" s="35"/>
      <c r="Q309" s="35"/>
      <c r="R309" s="35"/>
    </row>
    <row r="310" spans="7:18" s="19" customFormat="1" x14ac:dyDescent="0.25">
      <c r="G310" s="41"/>
      <c r="H310" s="35"/>
      <c r="I310" s="35"/>
      <c r="J310" s="35"/>
      <c r="K310" s="35"/>
      <c r="L310" s="35"/>
      <c r="M310" s="35"/>
      <c r="N310" s="35"/>
      <c r="O310" s="57"/>
      <c r="P310" s="35"/>
      <c r="Q310" s="35"/>
      <c r="R310" s="35"/>
    </row>
    <row r="311" spans="7:18" s="19" customFormat="1" x14ac:dyDescent="0.25">
      <c r="G311" s="41"/>
      <c r="H311" s="35"/>
      <c r="I311" s="35"/>
      <c r="J311" s="35"/>
      <c r="K311" s="35"/>
      <c r="L311" s="35"/>
      <c r="M311" s="35"/>
      <c r="N311" s="35"/>
      <c r="O311" s="57"/>
      <c r="P311" s="35"/>
      <c r="Q311" s="35"/>
      <c r="R311" s="35"/>
    </row>
    <row r="312" spans="7:18" s="19" customFormat="1" x14ac:dyDescent="0.25">
      <c r="G312" s="41"/>
      <c r="H312" s="35"/>
      <c r="I312" s="35"/>
      <c r="J312" s="35"/>
      <c r="K312" s="35"/>
      <c r="L312" s="35"/>
      <c r="M312" s="35"/>
      <c r="N312" s="35"/>
      <c r="O312" s="57"/>
      <c r="P312" s="35"/>
      <c r="Q312" s="35"/>
      <c r="R312" s="35"/>
    </row>
    <row r="313" spans="7:18" s="19" customFormat="1" x14ac:dyDescent="0.25">
      <c r="G313" s="41"/>
      <c r="H313" s="35"/>
      <c r="I313" s="35"/>
      <c r="J313" s="35"/>
      <c r="K313" s="35"/>
      <c r="L313" s="35"/>
      <c r="M313" s="35"/>
      <c r="N313" s="35"/>
      <c r="O313" s="57"/>
      <c r="P313" s="35"/>
      <c r="Q313" s="35"/>
      <c r="R313" s="35"/>
    </row>
    <row r="314" spans="7:18" s="19" customFormat="1" x14ac:dyDescent="0.25">
      <c r="G314" s="41"/>
      <c r="H314" s="35"/>
      <c r="I314" s="35"/>
      <c r="J314" s="35"/>
      <c r="K314" s="35"/>
      <c r="L314" s="35"/>
      <c r="M314" s="35"/>
      <c r="N314" s="35"/>
      <c r="O314" s="57"/>
      <c r="P314" s="35"/>
      <c r="Q314" s="35"/>
      <c r="R314" s="35"/>
    </row>
    <row r="315" spans="7:18" s="19" customFormat="1" x14ac:dyDescent="0.25">
      <c r="G315" s="41"/>
      <c r="H315" s="35"/>
      <c r="I315" s="35"/>
      <c r="J315" s="35"/>
      <c r="K315" s="35"/>
      <c r="L315" s="35"/>
      <c r="M315" s="35"/>
      <c r="N315" s="35"/>
      <c r="O315" s="57"/>
      <c r="P315" s="35"/>
      <c r="Q315" s="35"/>
      <c r="R315" s="35"/>
    </row>
    <row r="316" spans="7:18" s="19" customFormat="1" x14ac:dyDescent="0.25">
      <c r="G316" s="41"/>
      <c r="H316" s="35"/>
      <c r="I316" s="35"/>
      <c r="J316" s="35"/>
      <c r="K316" s="35"/>
      <c r="L316" s="35"/>
      <c r="M316" s="35"/>
      <c r="N316" s="35"/>
      <c r="O316" s="57"/>
      <c r="P316" s="35"/>
      <c r="Q316" s="35"/>
      <c r="R316" s="35"/>
    </row>
    <row r="317" spans="7:18" s="19" customFormat="1" x14ac:dyDescent="0.25">
      <c r="G317" s="41"/>
      <c r="H317" s="35"/>
      <c r="I317" s="35"/>
      <c r="J317" s="35"/>
      <c r="K317" s="35"/>
      <c r="L317" s="35"/>
      <c r="M317" s="35"/>
      <c r="N317" s="35"/>
      <c r="O317" s="57"/>
      <c r="P317" s="35"/>
      <c r="Q317" s="35"/>
      <c r="R317" s="35"/>
    </row>
  </sheetData>
  <mergeCells count="20">
    <mergeCell ref="A1:N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P2:P3"/>
    <mergeCell ref="Q2:Q3"/>
    <mergeCell ref="R2:R3"/>
    <mergeCell ref="S2:S3"/>
    <mergeCell ref="N2:N3"/>
    <mergeCell ref="O2:O3"/>
  </mergeCells>
  <printOptions horizontalCentered="1"/>
  <pageMargins left="0.43307086614173229" right="0.11811023622047245" top="0.74803149606299213" bottom="0.74803149606299213" header="0.31496062992125984" footer="0.31496062992125984"/>
  <pageSetup paperSize="5"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16"/>
  <sheetViews>
    <sheetView topLeftCell="I76" zoomScale="98" zoomScaleNormal="98" workbookViewId="0">
      <selection activeCell="U96" sqref="U96"/>
    </sheetView>
  </sheetViews>
  <sheetFormatPr baseColWidth="10" defaultColWidth="10.85546875" defaultRowHeight="15" x14ac:dyDescent="0.25"/>
  <cols>
    <col min="1" max="1" width="6.7109375" style="16" customWidth="1"/>
    <col min="2" max="2" width="27.85546875" style="16" customWidth="1"/>
    <col min="3" max="3" width="22.28515625" style="16" customWidth="1"/>
    <col min="4" max="4" width="17.140625" style="16" customWidth="1"/>
    <col min="5" max="5" width="16" style="16" customWidth="1"/>
    <col min="6" max="6" width="15.42578125" style="16" hidden="1" customWidth="1"/>
    <col min="7" max="7" width="13" style="38" hidden="1" customWidth="1"/>
    <col min="8" max="8" width="13.7109375" style="32" customWidth="1"/>
    <col min="9" max="9" width="11.7109375" style="32" customWidth="1"/>
    <col min="10" max="10" width="11.5703125" style="32" customWidth="1"/>
    <col min="11" max="11" width="12.5703125" style="32" customWidth="1"/>
    <col min="12" max="12" width="8" style="32" customWidth="1"/>
    <col min="13" max="13" width="13.85546875" style="32" customWidth="1"/>
    <col min="14" max="14" width="15.5703125" style="32" customWidth="1"/>
    <col min="15" max="15" width="14.140625" style="55" customWidth="1"/>
    <col min="16" max="16" width="11.85546875" style="32" customWidth="1"/>
    <col min="17" max="17" width="12.85546875" style="32" customWidth="1"/>
    <col min="18" max="18" width="10.5703125" style="32" customWidth="1"/>
    <col min="19" max="19" width="13.85546875" style="16" customWidth="1"/>
    <col min="20" max="20" width="13.28515625" style="16" bestFit="1" customWidth="1"/>
    <col min="21" max="21" width="13.28515625" style="16" customWidth="1"/>
    <col min="22" max="22" width="15.5703125" style="16" customWidth="1"/>
    <col min="23" max="16384" width="10.85546875" style="16"/>
  </cols>
  <sheetData>
    <row r="1" spans="1:19" ht="21" x14ac:dyDescent="0.25">
      <c r="A1" s="214" t="s">
        <v>186</v>
      </c>
      <c r="B1" s="214"/>
      <c r="C1" s="214"/>
      <c r="D1" s="214"/>
      <c r="E1" s="214"/>
      <c r="F1" s="214"/>
      <c r="G1" s="214"/>
      <c r="H1" s="214"/>
      <c r="I1" s="214"/>
      <c r="J1" s="214"/>
      <c r="K1" s="214"/>
      <c r="L1" s="214"/>
      <c r="M1" s="214"/>
      <c r="N1" s="214"/>
    </row>
    <row r="2" spans="1:19" s="38" customFormat="1" ht="15" customHeight="1" x14ac:dyDescent="0.25">
      <c r="A2" s="215" t="s">
        <v>0</v>
      </c>
      <c r="B2" s="215" t="s">
        <v>1</v>
      </c>
      <c r="C2" s="217" t="s">
        <v>10</v>
      </c>
      <c r="D2" s="217" t="s">
        <v>117</v>
      </c>
      <c r="E2" s="215" t="s">
        <v>2</v>
      </c>
      <c r="F2" s="215" t="s">
        <v>3</v>
      </c>
      <c r="G2" s="219" t="s">
        <v>73</v>
      </c>
      <c r="H2" s="212" t="s">
        <v>125</v>
      </c>
      <c r="I2" s="221" t="s">
        <v>126</v>
      </c>
      <c r="J2" s="222" t="s">
        <v>127</v>
      </c>
      <c r="K2" s="222" t="s">
        <v>128</v>
      </c>
      <c r="L2" s="222" t="s">
        <v>129</v>
      </c>
      <c r="M2" s="212" t="s">
        <v>130</v>
      </c>
      <c r="N2" s="212" t="s">
        <v>131</v>
      </c>
      <c r="O2" s="213" t="s">
        <v>190</v>
      </c>
      <c r="P2" s="208" t="s">
        <v>132</v>
      </c>
      <c r="Q2" s="208" t="s">
        <v>134</v>
      </c>
      <c r="R2" s="208" t="s">
        <v>133</v>
      </c>
      <c r="S2" s="210" t="s">
        <v>4</v>
      </c>
    </row>
    <row r="3" spans="1:19" s="38" customFormat="1" ht="58.5" customHeight="1" x14ac:dyDescent="0.25">
      <c r="A3" s="216"/>
      <c r="B3" s="216"/>
      <c r="C3" s="218"/>
      <c r="D3" s="218"/>
      <c r="E3" s="216"/>
      <c r="F3" s="216"/>
      <c r="G3" s="220"/>
      <c r="H3" s="212"/>
      <c r="I3" s="221"/>
      <c r="J3" s="222"/>
      <c r="K3" s="222"/>
      <c r="L3" s="222"/>
      <c r="M3" s="212"/>
      <c r="N3" s="212"/>
      <c r="O3" s="213"/>
      <c r="P3" s="209"/>
      <c r="Q3" s="209"/>
      <c r="R3" s="209"/>
      <c r="S3" s="211"/>
    </row>
    <row r="4" spans="1:19" s="19" customFormat="1" ht="24" x14ac:dyDescent="0.25">
      <c r="A4" s="58">
        <v>1</v>
      </c>
      <c r="B4" s="89" t="s">
        <v>9</v>
      </c>
      <c r="C4" s="17" t="s">
        <v>7</v>
      </c>
      <c r="D4" s="17" t="s">
        <v>118</v>
      </c>
      <c r="E4" s="17" t="s">
        <v>5</v>
      </c>
      <c r="F4" s="18" t="s">
        <v>95</v>
      </c>
      <c r="G4" s="13" t="s">
        <v>74</v>
      </c>
      <c r="H4" s="50">
        <v>12000</v>
      </c>
      <c r="I4" s="37">
        <v>250</v>
      </c>
      <c r="J4" s="37">
        <v>0</v>
      </c>
      <c r="K4" s="37">
        <v>3000</v>
      </c>
      <c r="L4" s="37">
        <v>0</v>
      </c>
      <c r="M4" s="50">
        <v>0</v>
      </c>
      <c r="N4" s="124">
        <v>6000</v>
      </c>
      <c r="O4" s="56">
        <f t="shared" ref="O4:O35" si="0">SUM(H4:N4)</f>
        <v>21250</v>
      </c>
      <c r="P4" s="53">
        <f>O4-250</f>
        <v>21000</v>
      </c>
      <c r="Q4" s="53">
        <f>(O4-250)/2</f>
        <v>10500</v>
      </c>
      <c r="R4" s="53">
        <v>200</v>
      </c>
      <c r="S4" s="18"/>
    </row>
    <row r="5" spans="1:19" s="14" customFormat="1" ht="24.75" x14ac:dyDescent="0.25">
      <c r="A5" s="44">
        <v>2</v>
      </c>
      <c r="B5" s="49" t="s">
        <v>227</v>
      </c>
      <c r="C5" s="45" t="s">
        <v>26</v>
      </c>
      <c r="D5" s="46" t="s">
        <v>177</v>
      </c>
      <c r="E5" s="46" t="s">
        <v>23</v>
      </c>
      <c r="F5" s="46" t="s">
        <v>148</v>
      </c>
      <c r="G5" s="47" t="s">
        <v>74</v>
      </c>
      <c r="H5" s="51">
        <v>2441</v>
      </c>
      <c r="I5" s="50">
        <v>250</v>
      </c>
      <c r="J5" s="50">
        <v>0</v>
      </c>
      <c r="K5" s="50">
        <v>1500</v>
      </c>
      <c r="L5" s="50">
        <v>0</v>
      </c>
      <c r="M5" s="50">
        <v>0</v>
      </c>
      <c r="N5" s="124">
        <v>1500</v>
      </c>
      <c r="O5" s="52">
        <f t="shared" si="0"/>
        <v>5691</v>
      </c>
      <c r="P5" s="54">
        <f t="shared" ref="P5:P68" si="1">O5-250</f>
        <v>5441</v>
      </c>
      <c r="Q5" s="53">
        <f t="shared" ref="Q5:Q68" si="2">(O5-250)/2</f>
        <v>2720.5</v>
      </c>
      <c r="R5" s="53">
        <v>200</v>
      </c>
      <c r="S5" s="11"/>
    </row>
    <row r="6" spans="1:19" s="14" customFormat="1" ht="24.75" x14ac:dyDescent="0.25">
      <c r="A6" s="44">
        <v>3</v>
      </c>
      <c r="B6" s="49" t="s">
        <v>20</v>
      </c>
      <c r="C6" s="48" t="s">
        <v>14</v>
      </c>
      <c r="D6" s="46" t="s">
        <v>176</v>
      </c>
      <c r="E6" s="46" t="s">
        <v>189</v>
      </c>
      <c r="F6" s="46" t="s">
        <v>154</v>
      </c>
      <c r="G6" s="47" t="s">
        <v>74</v>
      </c>
      <c r="H6" s="51">
        <v>6297</v>
      </c>
      <c r="I6" s="50">
        <v>250</v>
      </c>
      <c r="J6" s="50">
        <v>375</v>
      </c>
      <c r="K6" s="50">
        <v>0</v>
      </c>
      <c r="L6" s="50">
        <v>0</v>
      </c>
      <c r="M6" s="50">
        <v>0</v>
      </c>
      <c r="N6" s="123">
        <v>2000</v>
      </c>
      <c r="O6" s="78">
        <f t="shared" si="0"/>
        <v>8922</v>
      </c>
      <c r="P6" s="54">
        <f t="shared" si="1"/>
        <v>8672</v>
      </c>
      <c r="Q6" s="53">
        <f t="shared" si="2"/>
        <v>4336</v>
      </c>
      <c r="R6" s="53">
        <v>200</v>
      </c>
      <c r="S6" s="11"/>
    </row>
    <row r="7" spans="1:19" s="19" customFormat="1" ht="24" x14ac:dyDescent="0.25">
      <c r="A7" s="58">
        <v>4</v>
      </c>
      <c r="B7" s="89" t="s">
        <v>137</v>
      </c>
      <c r="C7" s="17" t="s">
        <v>8</v>
      </c>
      <c r="D7" s="17" t="s">
        <v>119</v>
      </c>
      <c r="E7" s="20" t="s">
        <v>11</v>
      </c>
      <c r="F7" s="18" t="s">
        <v>95</v>
      </c>
      <c r="G7" s="13" t="s">
        <v>74</v>
      </c>
      <c r="H7" s="50">
        <v>7387</v>
      </c>
      <c r="I7" s="37">
        <v>250</v>
      </c>
      <c r="J7" s="37">
        <v>375</v>
      </c>
      <c r="K7" s="37">
        <v>3000</v>
      </c>
      <c r="L7" s="37">
        <v>0</v>
      </c>
      <c r="M7" s="50">
        <v>0</v>
      </c>
      <c r="N7" s="123">
        <v>4000</v>
      </c>
      <c r="O7" s="56">
        <f t="shared" si="0"/>
        <v>15012</v>
      </c>
      <c r="P7" s="53">
        <f>O7-250</f>
        <v>14762</v>
      </c>
      <c r="Q7" s="53">
        <f t="shared" si="2"/>
        <v>7381</v>
      </c>
      <c r="R7" s="53">
        <v>200</v>
      </c>
      <c r="S7" s="20"/>
    </row>
    <row r="8" spans="1:19" s="14" customFormat="1" ht="24.75" x14ac:dyDescent="0.25">
      <c r="A8" s="59">
        <v>5</v>
      </c>
      <c r="B8" s="49" t="s">
        <v>228</v>
      </c>
      <c r="C8" s="45" t="s">
        <v>147</v>
      </c>
      <c r="D8" s="46" t="s">
        <v>177</v>
      </c>
      <c r="E8" s="46" t="s">
        <v>23</v>
      </c>
      <c r="F8" s="46" t="s">
        <v>148</v>
      </c>
      <c r="G8" s="47" t="s">
        <v>74</v>
      </c>
      <c r="H8" s="51">
        <v>2441</v>
      </c>
      <c r="I8" s="50">
        <v>250</v>
      </c>
      <c r="J8" s="50">
        <v>0</v>
      </c>
      <c r="K8" s="50">
        <v>1500</v>
      </c>
      <c r="L8" s="50">
        <v>0</v>
      </c>
      <c r="M8" s="50">
        <v>0</v>
      </c>
      <c r="N8" s="123">
        <v>1500</v>
      </c>
      <c r="O8" s="52">
        <f t="shared" si="0"/>
        <v>5691</v>
      </c>
      <c r="P8" s="54">
        <f t="shared" si="1"/>
        <v>5441</v>
      </c>
      <c r="Q8" s="53">
        <f t="shared" si="2"/>
        <v>2720.5</v>
      </c>
      <c r="R8" s="53">
        <v>200</v>
      </c>
      <c r="S8" s="11"/>
    </row>
    <row r="9" spans="1:19" s="19" customFormat="1" x14ac:dyDescent="0.2">
      <c r="A9" s="15">
        <v>6</v>
      </c>
      <c r="B9" s="1" t="s">
        <v>96</v>
      </c>
      <c r="C9" s="21" t="s">
        <v>12</v>
      </c>
      <c r="D9" s="21" t="s">
        <v>119</v>
      </c>
      <c r="E9" s="20" t="s">
        <v>15</v>
      </c>
      <c r="F9" s="20" t="s">
        <v>16</v>
      </c>
      <c r="G9" s="13" t="s">
        <v>74</v>
      </c>
      <c r="H9" s="50">
        <v>6925</v>
      </c>
      <c r="I9" s="37">
        <v>250</v>
      </c>
      <c r="J9" s="37">
        <v>375</v>
      </c>
      <c r="K9" s="37">
        <v>0</v>
      </c>
      <c r="L9" s="37">
        <v>0</v>
      </c>
      <c r="M9" s="50">
        <v>1575</v>
      </c>
      <c r="N9" s="50">
        <v>3000</v>
      </c>
      <c r="O9" s="56">
        <f t="shared" si="0"/>
        <v>12125</v>
      </c>
      <c r="P9" s="53">
        <f t="shared" si="1"/>
        <v>11875</v>
      </c>
      <c r="Q9" s="53">
        <f t="shared" si="2"/>
        <v>5937.5</v>
      </c>
      <c r="R9" s="53">
        <v>200</v>
      </c>
      <c r="S9" s="20"/>
    </row>
    <row r="10" spans="1:19" s="19" customFormat="1" ht="36" x14ac:dyDescent="0.2">
      <c r="A10" s="15">
        <v>7</v>
      </c>
      <c r="B10" s="1" t="s">
        <v>226</v>
      </c>
      <c r="C10" s="21" t="s">
        <v>14</v>
      </c>
      <c r="D10" s="21" t="s">
        <v>120</v>
      </c>
      <c r="E10" s="20" t="s">
        <v>17</v>
      </c>
      <c r="F10" s="20" t="s">
        <v>16</v>
      </c>
      <c r="G10" s="13" t="s">
        <v>74</v>
      </c>
      <c r="H10" s="50">
        <v>6297</v>
      </c>
      <c r="I10" s="37">
        <v>250</v>
      </c>
      <c r="J10" s="37">
        <v>375</v>
      </c>
      <c r="K10" s="37">
        <v>0</v>
      </c>
      <c r="L10" s="37">
        <v>0</v>
      </c>
      <c r="M10" s="37">
        <v>0</v>
      </c>
      <c r="N10" s="127">
        <v>2000</v>
      </c>
      <c r="O10" s="56">
        <f t="shared" si="0"/>
        <v>8922</v>
      </c>
      <c r="P10" s="53">
        <f t="shared" si="1"/>
        <v>8672</v>
      </c>
      <c r="Q10" s="53">
        <f t="shared" si="2"/>
        <v>4336</v>
      </c>
      <c r="R10" s="53">
        <v>200</v>
      </c>
      <c r="S10" s="20"/>
    </row>
    <row r="11" spans="1:19" s="120" customFormat="1" ht="36" x14ac:dyDescent="0.25">
      <c r="A11" s="114">
        <v>8</v>
      </c>
      <c r="B11" s="90" t="s">
        <v>138</v>
      </c>
      <c r="C11" s="115" t="s">
        <v>14</v>
      </c>
      <c r="D11" s="115" t="s">
        <v>120</v>
      </c>
      <c r="E11" s="91" t="s">
        <v>135</v>
      </c>
      <c r="F11" s="116" t="s">
        <v>24</v>
      </c>
      <c r="G11" s="117" t="s">
        <v>74</v>
      </c>
      <c r="H11" s="118">
        <v>6297</v>
      </c>
      <c r="I11" s="119">
        <v>250</v>
      </c>
      <c r="J11" s="119">
        <v>375</v>
      </c>
      <c r="K11" s="119">
        <v>0</v>
      </c>
      <c r="L11" s="119">
        <v>0</v>
      </c>
      <c r="M11" s="119">
        <v>0</v>
      </c>
      <c r="N11" s="125">
        <v>2000</v>
      </c>
      <c r="O11" s="34">
        <f t="shared" si="0"/>
        <v>8922</v>
      </c>
      <c r="P11" s="118">
        <f t="shared" si="1"/>
        <v>8672</v>
      </c>
      <c r="Q11" s="53">
        <f t="shared" si="2"/>
        <v>4336</v>
      </c>
      <c r="R11" s="118">
        <v>200</v>
      </c>
      <c r="S11" s="116"/>
    </row>
    <row r="12" spans="1:19" s="19" customFormat="1" ht="36" x14ac:dyDescent="0.25">
      <c r="A12" s="58">
        <v>9</v>
      </c>
      <c r="B12" s="1" t="s">
        <v>18</v>
      </c>
      <c r="C12" s="21" t="s">
        <v>19</v>
      </c>
      <c r="D12" s="21" t="s">
        <v>175</v>
      </c>
      <c r="E12" s="18" t="s">
        <v>136</v>
      </c>
      <c r="F12" s="20" t="s">
        <v>24</v>
      </c>
      <c r="G12" s="13" t="s">
        <v>74</v>
      </c>
      <c r="H12" s="50">
        <v>3525</v>
      </c>
      <c r="I12" s="37">
        <v>250</v>
      </c>
      <c r="J12" s="37">
        <v>375</v>
      </c>
      <c r="K12" s="37">
        <v>0</v>
      </c>
      <c r="L12" s="37">
        <v>0</v>
      </c>
      <c r="M12" s="37">
        <v>0</v>
      </c>
      <c r="N12" s="37">
        <v>1800</v>
      </c>
      <c r="O12" s="56">
        <f t="shared" si="0"/>
        <v>5950</v>
      </c>
      <c r="P12" s="53">
        <f t="shared" si="1"/>
        <v>5700</v>
      </c>
      <c r="Q12" s="53">
        <f t="shared" si="2"/>
        <v>2850</v>
      </c>
      <c r="R12" s="53">
        <v>200</v>
      </c>
      <c r="S12" s="20"/>
    </row>
    <row r="13" spans="1:19" s="120" customFormat="1" ht="24" x14ac:dyDescent="0.2">
      <c r="A13" s="121">
        <v>10</v>
      </c>
      <c r="B13" s="90" t="s">
        <v>139</v>
      </c>
      <c r="C13" s="115" t="s">
        <v>19</v>
      </c>
      <c r="D13" s="115" t="s">
        <v>175</v>
      </c>
      <c r="E13" s="91" t="s">
        <v>187</v>
      </c>
      <c r="F13" s="116" t="s">
        <v>24</v>
      </c>
      <c r="G13" s="117" t="s">
        <v>74</v>
      </c>
      <c r="H13" s="118">
        <v>3525</v>
      </c>
      <c r="I13" s="119">
        <v>250</v>
      </c>
      <c r="J13" s="119">
        <v>0</v>
      </c>
      <c r="K13" s="119">
        <v>0</v>
      </c>
      <c r="L13" s="119">
        <v>0</v>
      </c>
      <c r="M13" s="119">
        <v>0</v>
      </c>
      <c r="N13" s="122">
        <v>1800</v>
      </c>
      <c r="O13" s="34">
        <f t="shared" si="0"/>
        <v>5575</v>
      </c>
      <c r="P13" s="118">
        <f t="shared" si="1"/>
        <v>5325</v>
      </c>
      <c r="Q13" s="53">
        <f t="shared" si="2"/>
        <v>2662.5</v>
      </c>
      <c r="R13" s="118">
        <v>200</v>
      </c>
      <c r="S13" s="116"/>
    </row>
    <row r="14" spans="1:19" s="120" customFormat="1" ht="24" x14ac:dyDescent="0.2">
      <c r="A14" s="121">
        <v>11</v>
      </c>
      <c r="B14" s="91" t="s">
        <v>229</v>
      </c>
      <c r="C14" s="88" t="s">
        <v>38</v>
      </c>
      <c r="D14" s="88" t="s">
        <v>175</v>
      </c>
      <c r="E14" s="88" t="s">
        <v>182</v>
      </c>
      <c r="F14" s="116" t="s">
        <v>24</v>
      </c>
      <c r="G14" s="117" t="s">
        <v>74</v>
      </c>
      <c r="H14" s="118">
        <v>3525</v>
      </c>
      <c r="I14" s="119">
        <v>250</v>
      </c>
      <c r="J14" s="119">
        <v>375</v>
      </c>
      <c r="K14" s="119">
        <v>0</v>
      </c>
      <c r="L14" s="119">
        <v>0</v>
      </c>
      <c r="M14" s="119">
        <v>0</v>
      </c>
      <c r="N14" s="119">
        <v>1800</v>
      </c>
      <c r="O14" s="34">
        <f t="shared" si="0"/>
        <v>5950</v>
      </c>
      <c r="P14" s="118">
        <f t="shared" si="1"/>
        <v>5700</v>
      </c>
      <c r="Q14" s="53">
        <f t="shared" si="2"/>
        <v>2850</v>
      </c>
      <c r="R14" s="118">
        <v>200</v>
      </c>
      <c r="S14" s="116"/>
    </row>
    <row r="15" spans="1:19" s="120" customFormat="1" ht="24" customHeight="1" x14ac:dyDescent="0.25">
      <c r="A15" s="114">
        <v>12</v>
      </c>
      <c r="B15" s="90" t="s">
        <v>20</v>
      </c>
      <c r="C15" s="115" t="s">
        <v>19</v>
      </c>
      <c r="D15" s="115" t="s">
        <v>175</v>
      </c>
      <c r="E15" s="91" t="s">
        <v>188</v>
      </c>
      <c r="F15" s="116" t="s">
        <v>24</v>
      </c>
      <c r="G15" s="117" t="s">
        <v>74</v>
      </c>
      <c r="H15" s="118">
        <v>3525</v>
      </c>
      <c r="I15" s="119">
        <v>250</v>
      </c>
      <c r="J15" s="119">
        <v>375</v>
      </c>
      <c r="K15" s="119">
        <v>0</v>
      </c>
      <c r="L15" s="119">
        <v>0</v>
      </c>
      <c r="M15" s="119">
        <v>0</v>
      </c>
      <c r="N15" s="119">
        <v>1800</v>
      </c>
      <c r="O15" s="34">
        <f t="shared" si="0"/>
        <v>5950</v>
      </c>
      <c r="P15" s="118">
        <f t="shared" si="1"/>
        <v>5700</v>
      </c>
      <c r="Q15" s="53">
        <f t="shared" si="2"/>
        <v>2850</v>
      </c>
      <c r="R15" s="118">
        <v>200</v>
      </c>
      <c r="S15" s="116"/>
    </row>
    <row r="16" spans="1:19" s="19" customFormat="1" x14ac:dyDescent="0.25">
      <c r="A16" s="58">
        <v>13</v>
      </c>
      <c r="B16" s="2" t="s">
        <v>21</v>
      </c>
      <c r="C16" s="22" t="s">
        <v>22</v>
      </c>
      <c r="D16" s="22" t="s">
        <v>93</v>
      </c>
      <c r="E16" s="20" t="s">
        <v>23</v>
      </c>
      <c r="F16" s="20" t="s">
        <v>24</v>
      </c>
      <c r="G16" s="13" t="s">
        <v>74</v>
      </c>
      <c r="H16" s="50">
        <v>1682</v>
      </c>
      <c r="I16" s="37">
        <v>250</v>
      </c>
      <c r="J16" s="37">
        <v>0</v>
      </c>
      <c r="K16" s="37">
        <v>0</v>
      </c>
      <c r="L16" s="37">
        <v>35</v>
      </c>
      <c r="M16" s="37">
        <v>0</v>
      </c>
      <c r="N16" s="122">
        <v>1200</v>
      </c>
      <c r="O16" s="56">
        <f t="shared" si="0"/>
        <v>3167</v>
      </c>
      <c r="P16" s="53">
        <f t="shared" si="1"/>
        <v>2917</v>
      </c>
      <c r="Q16" s="53">
        <f t="shared" si="2"/>
        <v>1458.5</v>
      </c>
      <c r="R16" s="53">
        <v>200</v>
      </c>
      <c r="S16" s="20"/>
    </row>
    <row r="17" spans="1:19" s="19" customFormat="1" x14ac:dyDescent="0.2">
      <c r="A17" s="15">
        <v>14</v>
      </c>
      <c r="B17" s="2" t="s">
        <v>97</v>
      </c>
      <c r="C17" s="22" t="s">
        <v>12</v>
      </c>
      <c r="D17" s="22" t="s">
        <v>119</v>
      </c>
      <c r="E17" s="20" t="s">
        <v>6</v>
      </c>
      <c r="F17" s="18" t="s">
        <v>98</v>
      </c>
      <c r="G17" s="13" t="s">
        <v>74</v>
      </c>
      <c r="H17" s="50">
        <v>6925</v>
      </c>
      <c r="I17" s="37">
        <v>250</v>
      </c>
      <c r="J17" s="37">
        <v>375</v>
      </c>
      <c r="K17" s="37">
        <v>0</v>
      </c>
      <c r="L17" s="37">
        <v>0</v>
      </c>
      <c r="M17" s="37">
        <v>0</v>
      </c>
      <c r="N17" s="37">
        <v>3000</v>
      </c>
      <c r="O17" s="34">
        <f t="shared" si="0"/>
        <v>10550</v>
      </c>
      <c r="P17" s="53">
        <f t="shared" si="1"/>
        <v>10300</v>
      </c>
      <c r="Q17" s="53">
        <f t="shared" si="2"/>
        <v>5150</v>
      </c>
      <c r="R17" s="53">
        <v>200</v>
      </c>
      <c r="S17" s="20"/>
    </row>
    <row r="18" spans="1:19" s="19" customFormat="1" ht="24" x14ac:dyDescent="0.2">
      <c r="A18" s="15">
        <v>15</v>
      </c>
      <c r="B18" s="2" t="s">
        <v>25</v>
      </c>
      <c r="C18" s="22" t="s">
        <v>26</v>
      </c>
      <c r="D18" s="22" t="s">
        <v>121</v>
      </c>
      <c r="E18" s="20" t="s">
        <v>23</v>
      </c>
      <c r="F18" s="18" t="s">
        <v>98</v>
      </c>
      <c r="G18" s="13" t="s">
        <v>74</v>
      </c>
      <c r="H18" s="50">
        <v>2441</v>
      </c>
      <c r="I18" s="37">
        <v>250</v>
      </c>
      <c r="J18" s="37">
        <v>0</v>
      </c>
      <c r="K18" s="37">
        <v>0</v>
      </c>
      <c r="L18" s="37">
        <v>0</v>
      </c>
      <c r="M18" s="37">
        <v>0</v>
      </c>
      <c r="N18" s="37">
        <v>1000</v>
      </c>
      <c r="O18" s="68">
        <f t="shared" si="0"/>
        <v>3691</v>
      </c>
      <c r="P18" s="53">
        <f t="shared" si="1"/>
        <v>3441</v>
      </c>
      <c r="Q18" s="53">
        <f t="shared" si="2"/>
        <v>1720.5</v>
      </c>
      <c r="R18" s="53">
        <v>200</v>
      </c>
      <c r="S18" s="20"/>
    </row>
    <row r="19" spans="1:19" s="19" customFormat="1" ht="45" customHeight="1" x14ac:dyDescent="0.25">
      <c r="A19" s="58">
        <v>16</v>
      </c>
      <c r="B19" s="2" t="s">
        <v>99</v>
      </c>
      <c r="C19" s="22" t="s">
        <v>14</v>
      </c>
      <c r="D19" s="22" t="s">
        <v>120</v>
      </c>
      <c r="E19" s="20" t="s">
        <v>80</v>
      </c>
      <c r="F19" s="18" t="s">
        <v>98</v>
      </c>
      <c r="G19" s="13" t="s">
        <v>74</v>
      </c>
      <c r="H19" s="50">
        <v>6297</v>
      </c>
      <c r="I19" s="37">
        <v>250</v>
      </c>
      <c r="J19" s="37">
        <v>375</v>
      </c>
      <c r="K19" s="37">
        <v>0</v>
      </c>
      <c r="L19" s="37">
        <v>0</v>
      </c>
      <c r="M19" s="37">
        <v>0</v>
      </c>
      <c r="N19" s="125">
        <v>1800</v>
      </c>
      <c r="O19" s="66">
        <f t="shared" si="0"/>
        <v>8722</v>
      </c>
      <c r="P19" s="53">
        <f t="shared" si="1"/>
        <v>8472</v>
      </c>
      <c r="Q19" s="53">
        <f t="shared" si="2"/>
        <v>4236</v>
      </c>
      <c r="R19" s="53">
        <v>200</v>
      </c>
      <c r="S19" s="20"/>
    </row>
    <row r="20" spans="1:19" s="19" customFormat="1" x14ac:dyDescent="0.25">
      <c r="A20" s="58">
        <v>17</v>
      </c>
      <c r="B20" s="2" t="s">
        <v>100</v>
      </c>
      <c r="C20" s="22" t="s">
        <v>12</v>
      </c>
      <c r="D20" s="22" t="s">
        <v>119</v>
      </c>
      <c r="E20" s="20" t="s">
        <v>6</v>
      </c>
      <c r="F20" s="20" t="s">
        <v>27</v>
      </c>
      <c r="G20" s="13" t="s">
        <v>74</v>
      </c>
      <c r="H20" s="50">
        <v>6925</v>
      </c>
      <c r="I20" s="37">
        <v>250</v>
      </c>
      <c r="J20" s="37">
        <v>375</v>
      </c>
      <c r="K20" s="37">
        <v>0</v>
      </c>
      <c r="L20" s="37">
        <v>0</v>
      </c>
      <c r="M20" s="37">
        <v>0</v>
      </c>
      <c r="N20" s="37">
        <v>3000</v>
      </c>
      <c r="O20" s="70">
        <f t="shared" si="0"/>
        <v>10550</v>
      </c>
      <c r="P20" s="53">
        <f t="shared" si="1"/>
        <v>10300</v>
      </c>
      <c r="Q20" s="53">
        <f t="shared" si="2"/>
        <v>5150</v>
      </c>
      <c r="R20" s="53">
        <v>200</v>
      </c>
      <c r="S20" s="20"/>
    </row>
    <row r="21" spans="1:19" s="14" customFormat="1" x14ac:dyDescent="0.25">
      <c r="A21" s="44">
        <v>18</v>
      </c>
      <c r="B21" s="49" t="s">
        <v>230</v>
      </c>
      <c r="C21" s="48" t="s">
        <v>26</v>
      </c>
      <c r="D21" s="46" t="s">
        <v>160</v>
      </c>
      <c r="E21" s="46"/>
      <c r="F21" s="46" t="s">
        <v>161</v>
      </c>
      <c r="G21" s="47" t="s">
        <v>74</v>
      </c>
      <c r="H21" s="51">
        <v>2441</v>
      </c>
      <c r="I21" s="50">
        <v>250</v>
      </c>
      <c r="J21" s="50">
        <v>0</v>
      </c>
      <c r="K21" s="50">
        <v>1500</v>
      </c>
      <c r="L21" s="50">
        <v>0</v>
      </c>
      <c r="M21" s="50">
        <v>0</v>
      </c>
      <c r="N21" s="62">
        <v>1500</v>
      </c>
      <c r="O21" s="52">
        <f t="shared" si="0"/>
        <v>5691</v>
      </c>
      <c r="P21" s="54">
        <f t="shared" si="1"/>
        <v>5441</v>
      </c>
      <c r="Q21" s="53">
        <f t="shared" si="2"/>
        <v>2720.5</v>
      </c>
      <c r="R21" s="53">
        <v>200</v>
      </c>
      <c r="S21" s="11"/>
    </row>
    <row r="22" spans="1:19" s="19" customFormat="1" ht="36" x14ac:dyDescent="0.2">
      <c r="A22" s="15">
        <v>19</v>
      </c>
      <c r="B22" s="2" t="s">
        <v>20</v>
      </c>
      <c r="C22" s="22" t="s">
        <v>14</v>
      </c>
      <c r="D22" s="22" t="s">
        <v>120</v>
      </c>
      <c r="E22" s="20" t="s">
        <v>80</v>
      </c>
      <c r="F22" s="20" t="s">
        <v>101</v>
      </c>
      <c r="G22" s="13" t="s">
        <v>74</v>
      </c>
      <c r="H22" s="50">
        <v>6297</v>
      </c>
      <c r="I22" s="37">
        <v>250</v>
      </c>
      <c r="J22" s="37">
        <v>375</v>
      </c>
      <c r="K22" s="37">
        <v>0</v>
      </c>
      <c r="L22" s="37">
        <v>0</v>
      </c>
      <c r="M22" s="37">
        <v>0</v>
      </c>
      <c r="N22" s="125">
        <v>2000</v>
      </c>
      <c r="O22" s="67">
        <f t="shared" si="0"/>
        <v>8922</v>
      </c>
      <c r="P22" s="53">
        <f t="shared" si="1"/>
        <v>8672</v>
      </c>
      <c r="Q22" s="53">
        <f t="shared" si="2"/>
        <v>4336</v>
      </c>
      <c r="R22" s="53">
        <v>200</v>
      </c>
      <c r="S22" s="20"/>
    </row>
    <row r="23" spans="1:19" s="19" customFormat="1" ht="36" x14ac:dyDescent="0.25">
      <c r="A23" s="58">
        <v>20</v>
      </c>
      <c r="B23" s="88" t="s">
        <v>140</v>
      </c>
      <c r="C23" s="22" t="s">
        <v>14</v>
      </c>
      <c r="D23" s="22" t="s">
        <v>120</v>
      </c>
      <c r="E23" s="20" t="s">
        <v>80</v>
      </c>
      <c r="F23" s="20" t="s">
        <v>102</v>
      </c>
      <c r="G23" s="13" t="s">
        <v>74</v>
      </c>
      <c r="H23" s="50">
        <v>6297</v>
      </c>
      <c r="I23" s="37">
        <v>250</v>
      </c>
      <c r="J23" s="37">
        <v>0</v>
      </c>
      <c r="K23" s="37">
        <v>0</v>
      </c>
      <c r="L23" s="37">
        <v>0</v>
      </c>
      <c r="M23" s="37">
        <v>0</v>
      </c>
      <c r="N23" s="125">
        <v>2000</v>
      </c>
      <c r="O23" s="56">
        <f t="shared" si="0"/>
        <v>8547</v>
      </c>
      <c r="P23" s="53">
        <f t="shared" si="1"/>
        <v>8297</v>
      </c>
      <c r="Q23" s="53">
        <f t="shared" si="2"/>
        <v>4148.5</v>
      </c>
      <c r="R23" s="53">
        <v>200</v>
      </c>
      <c r="S23" s="20"/>
    </row>
    <row r="24" spans="1:19" s="14" customFormat="1" ht="24" x14ac:dyDescent="0.25">
      <c r="A24" s="59">
        <v>21</v>
      </c>
      <c r="B24" s="49" t="s">
        <v>231</v>
      </c>
      <c r="C24" s="48" t="s">
        <v>152</v>
      </c>
      <c r="D24" s="46" t="s">
        <v>178</v>
      </c>
      <c r="E24" s="46"/>
      <c r="F24" s="46" t="s">
        <v>153</v>
      </c>
      <c r="G24" s="47" t="s">
        <v>74</v>
      </c>
      <c r="H24" s="51">
        <v>2490</v>
      </c>
      <c r="I24" s="50">
        <v>250</v>
      </c>
      <c r="J24" s="50">
        <v>0</v>
      </c>
      <c r="K24" s="50">
        <v>1500</v>
      </c>
      <c r="L24" s="50">
        <v>0</v>
      </c>
      <c r="M24" s="50">
        <v>0</v>
      </c>
      <c r="N24" s="62">
        <v>1500</v>
      </c>
      <c r="O24" s="52">
        <f t="shared" si="0"/>
        <v>5740</v>
      </c>
      <c r="P24" s="54">
        <f t="shared" si="1"/>
        <v>5490</v>
      </c>
      <c r="Q24" s="53">
        <f t="shared" si="2"/>
        <v>2745</v>
      </c>
      <c r="R24" s="53">
        <v>200</v>
      </c>
      <c r="S24" s="11"/>
    </row>
    <row r="25" spans="1:19" s="19" customFormat="1" ht="36" x14ac:dyDescent="0.2">
      <c r="A25" s="15">
        <v>22</v>
      </c>
      <c r="B25" s="88" t="s">
        <v>232</v>
      </c>
      <c r="C25" s="22" t="s">
        <v>29</v>
      </c>
      <c r="D25" s="22" t="s">
        <v>120</v>
      </c>
      <c r="E25" s="20" t="s">
        <v>80</v>
      </c>
      <c r="F25" s="18" t="s">
        <v>103</v>
      </c>
      <c r="G25" s="13" t="s">
        <v>74</v>
      </c>
      <c r="H25" s="50">
        <v>5835</v>
      </c>
      <c r="I25" s="37">
        <v>250</v>
      </c>
      <c r="J25" s="37">
        <v>375</v>
      </c>
      <c r="K25" s="37">
        <v>0</v>
      </c>
      <c r="L25" s="37">
        <v>0</v>
      </c>
      <c r="M25" s="37">
        <v>0</v>
      </c>
      <c r="N25" s="125">
        <v>2000</v>
      </c>
      <c r="O25" s="74">
        <f t="shared" si="0"/>
        <v>8460</v>
      </c>
      <c r="P25" s="53">
        <f t="shared" si="1"/>
        <v>8210</v>
      </c>
      <c r="Q25" s="53">
        <f t="shared" si="2"/>
        <v>4105</v>
      </c>
      <c r="R25" s="53">
        <v>200</v>
      </c>
      <c r="S25" s="20"/>
    </row>
    <row r="26" spans="1:19" s="14" customFormat="1" ht="24.75" x14ac:dyDescent="0.25">
      <c r="A26" s="44">
        <v>23</v>
      </c>
      <c r="B26" s="49" t="s">
        <v>233</v>
      </c>
      <c r="C26" s="45" t="s">
        <v>26</v>
      </c>
      <c r="D26" s="46" t="s">
        <v>177</v>
      </c>
      <c r="E26" s="46" t="s">
        <v>23</v>
      </c>
      <c r="F26" s="46" t="s">
        <v>150</v>
      </c>
      <c r="G26" s="47" t="s">
        <v>74</v>
      </c>
      <c r="H26" s="51">
        <v>2441</v>
      </c>
      <c r="I26" s="50">
        <v>250</v>
      </c>
      <c r="J26" s="50">
        <v>0</v>
      </c>
      <c r="K26" s="50">
        <v>1500</v>
      </c>
      <c r="L26" s="50">
        <v>0</v>
      </c>
      <c r="M26" s="50">
        <v>0</v>
      </c>
      <c r="N26" s="62">
        <v>1500</v>
      </c>
      <c r="O26" s="75">
        <f t="shared" si="0"/>
        <v>5691</v>
      </c>
      <c r="P26" s="54">
        <f t="shared" si="1"/>
        <v>5441</v>
      </c>
      <c r="Q26" s="53">
        <f t="shared" si="2"/>
        <v>2720.5</v>
      </c>
      <c r="R26" s="53">
        <v>200</v>
      </c>
      <c r="S26" s="11"/>
    </row>
    <row r="27" spans="1:19" s="19" customFormat="1" ht="36" x14ac:dyDescent="0.25">
      <c r="A27" s="58">
        <v>24</v>
      </c>
      <c r="B27" s="88" t="s">
        <v>142</v>
      </c>
      <c r="C27" s="22" t="s">
        <v>14</v>
      </c>
      <c r="D27" s="22" t="s">
        <v>120</v>
      </c>
      <c r="E27" s="20" t="s">
        <v>80</v>
      </c>
      <c r="F27" s="18" t="s">
        <v>104</v>
      </c>
      <c r="G27" s="13" t="s">
        <v>74</v>
      </c>
      <c r="H27" s="50">
        <v>6297</v>
      </c>
      <c r="I27" s="37">
        <v>250</v>
      </c>
      <c r="J27" s="37">
        <v>0</v>
      </c>
      <c r="K27" s="37">
        <v>0</v>
      </c>
      <c r="L27" s="37">
        <v>0</v>
      </c>
      <c r="M27" s="37">
        <v>0</v>
      </c>
      <c r="N27" s="125">
        <v>2000</v>
      </c>
      <c r="O27" s="71">
        <f t="shared" si="0"/>
        <v>8547</v>
      </c>
      <c r="P27" s="53">
        <f t="shared" si="1"/>
        <v>8297</v>
      </c>
      <c r="Q27" s="53">
        <f t="shared" si="2"/>
        <v>4148.5</v>
      </c>
      <c r="R27" s="53">
        <v>200</v>
      </c>
      <c r="S27" s="20"/>
    </row>
    <row r="28" spans="1:19" s="19" customFormat="1" ht="45" customHeight="1" x14ac:dyDescent="0.25">
      <c r="A28" s="58">
        <v>25</v>
      </c>
      <c r="B28" s="88" t="s">
        <v>143</v>
      </c>
      <c r="C28" s="22" t="s">
        <v>29</v>
      </c>
      <c r="D28" s="22" t="s">
        <v>120</v>
      </c>
      <c r="E28" s="20" t="s">
        <v>80</v>
      </c>
      <c r="F28" s="20" t="s">
        <v>105</v>
      </c>
      <c r="G28" s="13" t="s">
        <v>74</v>
      </c>
      <c r="H28" s="50">
        <v>5835</v>
      </c>
      <c r="I28" s="37">
        <v>250</v>
      </c>
      <c r="J28" s="37">
        <v>0</v>
      </c>
      <c r="K28" s="37">
        <v>0</v>
      </c>
      <c r="L28" s="37">
        <v>0</v>
      </c>
      <c r="M28" s="37">
        <v>0</v>
      </c>
      <c r="N28" s="125">
        <v>2000</v>
      </c>
      <c r="O28" s="56">
        <f t="shared" si="0"/>
        <v>8085</v>
      </c>
      <c r="P28" s="53">
        <f t="shared" si="1"/>
        <v>7835</v>
      </c>
      <c r="Q28" s="53">
        <f t="shared" si="2"/>
        <v>3917.5</v>
      </c>
      <c r="R28" s="53">
        <v>200</v>
      </c>
      <c r="S28" s="20"/>
    </row>
    <row r="29" spans="1:19" s="19" customFormat="1" ht="43.5" customHeight="1" x14ac:dyDescent="0.2">
      <c r="A29" s="15">
        <v>26</v>
      </c>
      <c r="B29" s="92" t="s">
        <v>20</v>
      </c>
      <c r="C29" s="22" t="s">
        <v>29</v>
      </c>
      <c r="D29" s="22" t="s">
        <v>120</v>
      </c>
      <c r="E29" s="20" t="s">
        <v>164</v>
      </c>
      <c r="F29" s="20" t="s">
        <v>185</v>
      </c>
      <c r="G29" s="13" t="s">
        <v>74</v>
      </c>
      <c r="H29" s="50">
        <v>5835</v>
      </c>
      <c r="I29" s="37">
        <v>250</v>
      </c>
      <c r="J29" s="37">
        <v>375</v>
      </c>
      <c r="K29" s="37">
        <v>0</v>
      </c>
      <c r="L29" s="37">
        <v>0</v>
      </c>
      <c r="M29" s="37">
        <v>0</v>
      </c>
      <c r="N29" s="125">
        <v>2000</v>
      </c>
      <c r="O29" s="76">
        <f t="shared" si="0"/>
        <v>8460</v>
      </c>
      <c r="P29" s="53">
        <f t="shared" si="1"/>
        <v>8210</v>
      </c>
      <c r="Q29" s="53">
        <f t="shared" si="2"/>
        <v>4105</v>
      </c>
      <c r="R29" s="53">
        <v>200</v>
      </c>
      <c r="S29" s="20"/>
    </row>
    <row r="30" spans="1:19" s="14" customFormat="1" ht="24.75" x14ac:dyDescent="0.25">
      <c r="A30" s="44">
        <v>27</v>
      </c>
      <c r="B30" s="49" t="s">
        <v>234</v>
      </c>
      <c r="C30" s="45" t="s">
        <v>26</v>
      </c>
      <c r="D30" s="46" t="s">
        <v>177</v>
      </c>
      <c r="E30" s="46" t="s">
        <v>23</v>
      </c>
      <c r="F30" s="46" t="s">
        <v>151</v>
      </c>
      <c r="G30" s="47" t="s">
        <v>74</v>
      </c>
      <c r="H30" s="51">
        <v>2441</v>
      </c>
      <c r="I30" s="50">
        <v>250</v>
      </c>
      <c r="J30" s="50">
        <v>0</v>
      </c>
      <c r="K30" s="50">
        <v>1500</v>
      </c>
      <c r="L30" s="50">
        <v>0</v>
      </c>
      <c r="M30" s="50">
        <v>0</v>
      </c>
      <c r="N30" s="62">
        <v>1500</v>
      </c>
      <c r="O30" s="52">
        <f t="shared" si="0"/>
        <v>5691</v>
      </c>
      <c r="P30" s="54">
        <f t="shared" si="1"/>
        <v>5441</v>
      </c>
      <c r="Q30" s="53">
        <f t="shared" si="2"/>
        <v>2720.5</v>
      </c>
      <c r="R30" s="53">
        <v>200</v>
      </c>
      <c r="S30" s="11"/>
    </row>
    <row r="31" spans="1:19" s="19" customFormat="1" ht="43.5" customHeight="1" x14ac:dyDescent="0.25">
      <c r="A31" s="58">
        <v>28</v>
      </c>
      <c r="B31" s="88" t="s">
        <v>144</v>
      </c>
      <c r="C31" s="22" t="s">
        <v>14</v>
      </c>
      <c r="D31" s="22" t="s">
        <v>120</v>
      </c>
      <c r="E31" s="20" t="s">
        <v>80</v>
      </c>
      <c r="F31" s="20" t="s">
        <v>30</v>
      </c>
      <c r="G31" s="13" t="s">
        <v>74</v>
      </c>
      <c r="H31" s="50">
        <v>6297</v>
      </c>
      <c r="I31" s="37">
        <v>250</v>
      </c>
      <c r="J31" s="37">
        <v>0</v>
      </c>
      <c r="K31" s="37">
        <v>0</v>
      </c>
      <c r="L31" s="37">
        <v>0</v>
      </c>
      <c r="M31" s="37">
        <v>0</v>
      </c>
      <c r="N31" s="125">
        <v>2000</v>
      </c>
      <c r="O31" s="56">
        <f t="shared" si="0"/>
        <v>8547</v>
      </c>
      <c r="P31" s="53">
        <f t="shared" si="1"/>
        <v>8297</v>
      </c>
      <c r="Q31" s="53">
        <f t="shared" si="2"/>
        <v>4148.5</v>
      </c>
      <c r="R31" s="53">
        <v>200</v>
      </c>
      <c r="S31" s="20"/>
    </row>
    <row r="32" spans="1:19" s="14" customFormat="1" ht="24.75" x14ac:dyDescent="0.25">
      <c r="A32" s="59">
        <v>29</v>
      </c>
      <c r="B32" s="49" t="s">
        <v>235</v>
      </c>
      <c r="C32" s="45" t="s">
        <v>26</v>
      </c>
      <c r="D32" s="46" t="s">
        <v>177</v>
      </c>
      <c r="E32" s="46" t="s">
        <v>23</v>
      </c>
      <c r="F32" s="46" t="s">
        <v>149</v>
      </c>
      <c r="G32" s="47" t="s">
        <v>74</v>
      </c>
      <c r="H32" s="51">
        <v>2441</v>
      </c>
      <c r="I32" s="50">
        <v>250</v>
      </c>
      <c r="J32" s="50">
        <v>0</v>
      </c>
      <c r="K32" s="50">
        <v>1500</v>
      </c>
      <c r="L32" s="50">
        <v>0</v>
      </c>
      <c r="M32" s="50">
        <v>0</v>
      </c>
      <c r="N32" s="62">
        <v>1500</v>
      </c>
      <c r="O32" s="52">
        <f t="shared" si="0"/>
        <v>5691</v>
      </c>
      <c r="P32" s="54">
        <f t="shared" si="1"/>
        <v>5441</v>
      </c>
      <c r="Q32" s="53">
        <f t="shared" si="2"/>
        <v>2720.5</v>
      </c>
      <c r="R32" s="53">
        <v>200</v>
      </c>
      <c r="S32" s="11"/>
    </row>
    <row r="33" spans="1:19" s="19" customFormat="1" x14ac:dyDescent="0.2">
      <c r="A33" s="15">
        <v>30</v>
      </c>
      <c r="B33" s="88" t="s">
        <v>180</v>
      </c>
      <c r="C33" s="2" t="s">
        <v>12</v>
      </c>
      <c r="D33" s="23" t="s">
        <v>118</v>
      </c>
      <c r="E33" s="23" t="s">
        <v>15</v>
      </c>
      <c r="F33" s="20" t="s">
        <v>39</v>
      </c>
      <c r="G33" s="13" t="s">
        <v>74</v>
      </c>
      <c r="H33" s="50">
        <v>6925</v>
      </c>
      <c r="I33" s="37">
        <v>250</v>
      </c>
      <c r="J33" s="37">
        <v>0</v>
      </c>
      <c r="K33" s="37">
        <v>0</v>
      </c>
      <c r="L33" s="37">
        <v>0</v>
      </c>
      <c r="M33" s="37">
        <v>1575</v>
      </c>
      <c r="N33" s="125">
        <v>4000</v>
      </c>
      <c r="O33" s="56">
        <f t="shared" si="0"/>
        <v>12750</v>
      </c>
      <c r="P33" s="53">
        <f t="shared" si="1"/>
        <v>12500</v>
      </c>
      <c r="Q33" s="53">
        <f t="shared" si="2"/>
        <v>6250</v>
      </c>
      <c r="R33" s="53">
        <v>200</v>
      </c>
      <c r="S33" s="20"/>
    </row>
    <row r="34" spans="1:19" s="19" customFormat="1" ht="36" x14ac:dyDescent="0.2">
      <c r="A34" s="15">
        <v>31</v>
      </c>
      <c r="B34" s="93" t="s">
        <v>236</v>
      </c>
      <c r="C34" s="2" t="s">
        <v>14</v>
      </c>
      <c r="D34" s="2" t="s">
        <v>120</v>
      </c>
      <c r="E34" s="2" t="s">
        <v>83</v>
      </c>
      <c r="F34" s="20" t="s">
        <v>39</v>
      </c>
      <c r="G34" s="13" t="s">
        <v>74</v>
      </c>
      <c r="H34" s="50">
        <v>6297</v>
      </c>
      <c r="I34" s="37">
        <v>250</v>
      </c>
      <c r="J34" s="37">
        <v>375</v>
      </c>
      <c r="K34" s="37">
        <v>0</v>
      </c>
      <c r="L34" s="37">
        <v>0</v>
      </c>
      <c r="M34" s="37">
        <v>0</v>
      </c>
      <c r="N34" s="125">
        <v>1800</v>
      </c>
      <c r="O34" s="56">
        <f t="shared" si="0"/>
        <v>8722</v>
      </c>
      <c r="P34" s="53">
        <f t="shared" si="1"/>
        <v>8472</v>
      </c>
      <c r="Q34" s="53">
        <f t="shared" si="2"/>
        <v>4236</v>
      </c>
      <c r="R34" s="53">
        <v>200</v>
      </c>
      <c r="S34" s="20"/>
    </row>
    <row r="35" spans="1:19" s="19" customFormat="1" ht="36" x14ac:dyDescent="0.25">
      <c r="A35" s="58">
        <v>32</v>
      </c>
      <c r="B35" s="3" t="s">
        <v>31</v>
      </c>
      <c r="C35" s="2" t="s">
        <v>29</v>
      </c>
      <c r="D35" s="24" t="s">
        <v>120</v>
      </c>
      <c r="E35" s="25" t="s">
        <v>81</v>
      </c>
      <c r="F35" s="20" t="s">
        <v>39</v>
      </c>
      <c r="G35" s="13" t="s">
        <v>74</v>
      </c>
      <c r="H35" s="50">
        <v>5835</v>
      </c>
      <c r="I35" s="37">
        <v>250</v>
      </c>
      <c r="J35" s="37">
        <v>375</v>
      </c>
      <c r="K35" s="37">
        <v>0</v>
      </c>
      <c r="L35" s="37">
        <v>0</v>
      </c>
      <c r="M35" s="37">
        <v>0</v>
      </c>
      <c r="N35" s="125">
        <v>2000</v>
      </c>
      <c r="O35" s="56">
        <f t="shared" si="0"/>
        <v>8460</v>
      </c>
      <c r="P35" s="53">
        <f t="shared" si="1"/>
        <v>8210</v>
      </c>
      <c r="Q35" s="53">
        <f t="shared" si="2"/>
        <v>4105</v>
      </c>
      <c r="R35" s="53">
        <v>200</v>
      </c>
      <c r="S35" s="20"/>
    </row>
    <row r="36" spans="1:19" s="19" customFormat="1" ht="42" customHeight="1" x14ac:dyDescent="0.25">
      <c r="A36" s="58">
        <v>33</v>
      </c>
      <c r="B36" s="1" t="s">
        <v>32</v>
      </c>
      <c r="C36" s="1" t="s">
        <v>29</v>
      </c>
      <c r="D36" s="1" t="s">
        <v>120</v>
      </c>
      <c r="E36" s="20" t="s">
        <v>80</v>
      </c>
      <c r="F36" s="20" t="s">
        <v>39</v>
      </c>
      <c r="G36" s="13" t="s">
        <v>74</v>
      </c>
      <c r="H36" s="50">
        <v>5835</v>
      </c>
      <c r="I36" s="37">
        <v>250</v>
      </c>
      <c r="J36" s="37">
        <v>375</v>
      </c>
      <c r="K36" s="37">
        <v>0</v>
      </c>
      <c r="L36" s="37">
        <v>0</v>
      </c>
      <c r="M36" s="37">
        <v>0</v>
      </c>
      <c r="N36" s="125">
        <v>2000</v>
      </c>
      <c r="O36" s="56">
        <f t="shared" ref="O36:O67" si="3">SUM(H36:N36)</f>
        <v>8460</v>
      </c>
      <c r="P36" s="53">
        <f t="shared" si="1"/>
        <v>8210</v>
      </c>
      <c r="Q36" s="53">
        <f t="shared" si="2"/>
        <v>4105</v>
      </c>
      <c r="R36" s="53">
        <v>200</v>
      </c>
      <c r="S36" s="20"/>
    </row>
    <row r="37" spans="1:19" s="19" customFormat="1" ht="36" x14ac:dyDescent="0.2">
      <c r="A37" s="15">
        <v>34</v>
      </c>
      <c r="B37" s="91" t="s">
        <v>238</v>
      </c>
      <c r="C37" s="2" t="s">
        <v>29</v>
      </c>
      <c r="D37" s="2" t="s">
        <v>120</v>
      </c>
      <c r="E37" s="2" t="s">
        <v>85</v>
      </c>
      <c r="F37" s="20" t="s">
        <v>39</v>
      </c>
      <c r="G37" s="13" t="s">
        <v>74</v>
      </c>
      <c r="H37" s="50">
        <v>5835</v>
      </c>
      <c r="I37" s="37">
        <v>250</v>
      </c>
      <c r="J37" s="37">
        <v>0</v>
      </c>
      <c r="K37" s="37">
        <v>0</v>
      </c>
      <c r="L37" s="37">
        <v>0</v>
      </c>
      <c r="M37" s="37">
        <v>0</v>
      </c>
      <c r="N37" s="125">
        <v>2000</v>
      </c>
      <c r="O37" s="56">
        <f t="shared" si="3"/>
        <v>8085</v>
      </c>
      <c r="P37" s="53">
        <f t="shared" si="1"/>
        <v>7835</v>
      </c>
      <c r="Q37" s="53">
        <f t="shared" si="2"/>
        <v>3917.5</v>
      </c>
      <c r="R37" s="53">
        <v>200</v>
      </c>
      <c r="S37" s="20"/>
    </row>
    <row r="38" spans="1:19" s="19" customFormat="1" x14ac:dyDescent="0.2">
      <c r="A38" s="15">
        <v>35</v>
      </c>
      <c r="B38" s="91" t="s">
        <v>237</v>
      </c>
      <c r="C38" s="1" t="s">
        <v>19</v>
      </c>
      <c r="D38" s="1" t="s">
        <v>175</v>
      </c>
      <c r="E38" s="23" t="s">
        <v>207</v>
      </c>
      <c r="F38" s="20" t="s">
        <v>39</v>
      </c>
      <c r="G38" s="13" t="s">
        <v>74</v>
      </c>
      <c r="H38" s="50">
        <v>3525</v>
      </c>
      <c r="I38" s="37">
        <v>250</v>
      </c>
      <c r="J38" s="37">
        <v>0</v>
      </c>
      <c r="K38" s="37">
        <v>0</v>
      </c>
      <c r="L38" s="37">
        <v>0</v>
      </c>
      <c r="M38" s="37">
        <v>1500</v>
      </c>
      <c r="N38" s="37">
        <v>1800</v>
      </c>
      <c r="O38" s="56">
        <f t="shared" si="3"/>
        <v>7075</v>
      </c>
      <c r="P38" s="53">
        <f t="shared" si="1"/>
        <v>6825</v>
      </c>
      <c r="Q38" s="53">
        <f t="shared" si="2"/>
        <v>3412.5</v>
      </c>
      <c r="R38" s="53">
        <v>200</v>
      </c>
      <c r="S38" s="20"/>
    </row>
    <row r="39" spans="1:19" s="19" customFormat="1" ht="25.5" customHeight="1" x14ac:dyDescent="0.25">
      <c r="A39" s="58">
        <v>36</v>
      </c>
      <c r="B39" s="94" t="s">
        <v>183</v>
      </c>
      <c r="C39" s="3" t="s">
        <v>33</v>
      </c>
      <c r="D39" s="3" t="s">
        <v>175</v>
      </c>
      <c r="E39" s="23" t="s">
        <v>106</v>
      </c>
      <c r="F39" s="20" t="s">
        <v>39</v>
      </c>
      <c r="G39" s="13" t="s">
        <v>74</v>
      </c>
      <c r="H39" s="50">
        <v>3295</v>
      </c>
      <c r="I39" s="37">
        <v>250</v>
      </c>
      <c r="J39" s="37">
        <v>0</v>
      </c>
      <c r="K39" s="37">
        <v>1000</v>
      </c>
      <c r="L39" s="37">
        <v>0</v>
      </c>
      <c r="M39" s="37">
        <v>0</v>
      </c>
      <c r="N39" s="125">
        <v>1800</v>
      </c>
      <c r="O39" s="56">
        <f t="shared" si="3"/>
        <v>6345</v>
      </c>
      <c r="P39" s="53">
        <f t="shared" si="1"/>
        <v>6095</v>
      </c>
      <c r="Q39" s="53">
        <f t="shared" si="2"/>
        <v>3047.5</v>
      </c>
      <c r="R39" s="53">
        <v>200</v>
      </c>
      <c r="S39" s="20"/>
    </row>
    <row r="40" spans="1:19" s="19" customFormat="1" x14ac:dyDescent="0.25">
      <c r="A40" s="58">
        <v>37</v>
      </c>
      <c r="B40" s="93" t="s">
        <v>20</v>
      </c>
      <c r="C40" s="2" t="s">
        <v>37</v>
      </c>
      <c r="D40" s="2" t="s">
        <v>93</v>
      </c>
      <c r="E40" s="2" t="s">
        <v>84</v>
      </c>
      <c r="F40" s="20" t="s">
        <v>39</v>
      </c>
      <c r="G40" s="13" t="s">
        <v>74</v>
      </c>
      <c r="H40" s="50">
        <v>1381</v>
      </c>
      <c r="I40" s="37">
        <v>250</v>
      </c>
      <c r="J40" s="37">
        <v>0</v>
      </c>
      <c r="K40" s="37">
        <v>500</v>
      </c>
      <c r="L40" s="37">
        <v>0</v>
      </c>
      <c r="M40" s="37">
        <v>0</v>
      </c>
      <c r="N40" s="125">
        <v>1000</v>
      </c>
      <c r="O40" s="56">
        <f t="shared" si="3"/>
        <v>3131</v>
      </c>
      <c r="P40" s="53">
        <f t="shared" si="1"/>
        <v>2881</v>
      </c>
      <c r="Q40" s="53">
        <f t="shared" si="2"/>
        <v>1440.5</v>
      </c>
      <c r="R40" s="53">
        <v>200</v>
      </c>
      <c r="S40" s="20"/>
    </row>
    <row r="41" spans="1:19" s="19" customFormat="1" ht="24" x14ac:dyDescent="0.2">
      <c r="A41" s="15">
        <v>38</v>
      </c>
      <c r="B41" s="3" t="s">
        <v>34</v>
      </c>
      <c r="C41" s="3" t="s">
        <v>35</v>
      </c>
      <c r="D41" s="3" t="s">
        <v>123</v>
      </c>
      <c r="E41" s="2" t="s">
        <v>82</v>
      </c>
      <c r="F41" s="20" t="s">
        <v>39</v>
      </c>
      <c r="G41" s="13" t="s">
        <v>74</v>
      </c>
      <c r="H41" s="50">
        <v>1105</v>
      </c>
      <c r="I41" s="37">
        <v>250</v>
      </c>
      <c r="J41" s="37">
        <v>0</v>
      </c>
      <c r="K41" s="37">
        <v>450</v>
      </c>
      <c r="L41" s="37">
        <v>0</v>
      </c>
      <c r="M41" s="37">
        <v>0</v>
      </c>
      <c r="N41" s="125">
        <v>1000</v>
      </c>
      <c r="O41" s="56">
        <f t="shared" si="3"/>
        <v>2805</v>
      </c>
      <c r="P41" s="53">
        <f t="shared" si="1"/>
        <v>2555</v>
      </c>
      <c r="Q41" s="53">
        <f t="shared" si="2"/>
        <v>1277.5</v>
      </c>
      <c r="R41" s="53">
        <v>200</v>
      </c>
      <c r="S41" s="20"/>
    </row>
    <row r="42" spans="1:19" s="19" customFormat="1" x14ac:dyDescent="0.2">
      <c r="A42" s="15">
        <v>39</v>
      </c>
      <c r="B42" s="3" t="s">
        <v>36</v>
      </c>
      <c r="C42" s="3" t="s">
        <v>35</v>
      </c>
      <c r="D42" s="3" t="s">
        <v>123</v>
      </c>
      <c r="E42" s="2" t="s">
        <v>107</v>
      </c>
      <c r="F42" s="20" t="s">
        <v>39</v>
      </c>
      <c r="G42" s="13" t="s">
        <v>74</v>
      </c>
      <c r="H42" s="50">
        <v>1105</v>
      </c>
      <c r="I42" s="37">
        <v>250</v>
      </c>
      <c r="J42" s="37">
        <v>0</v>
      </c>
      <c r="K42" s="37">
        <v>450</v>
      </c>
      <c r="L42" s="37">
        <v>0</v>
      </c>
      <c r="M42" s="37">
        <v>0</v>
      </c>
      <c r="N42" s="125">
        <v>1000</v>
      </c>
      <c r="O42" s="56">
        <f t="shared" si="3"/>
        <v>2805</v>
      </c>
      <c r="P42" s="53">
        <f t="shared" si="1"/>
        <v>2555</v>
      </c>
      <c r="Q42" s="53">
        <f t="shared" si="2"/>
        <v>1277.5</v>
      </c>
      <c r="R42" s="53">
        <v>200</v>
      </c>
      <c r="S42" s="20"/>
    </row>
    <row r="43" spans="1:19" s="14" customFormat="1" ht="24.75" x14ac:dyDescent="0.25">
      <c r="A43" s="59">
        <v>40</v>
      </c>
      <c r="B43" s="49" t="s">
        <v>239</v>
      </c>
      <c r="C43" s="48" t="s">
        <v>158</v>
      </c>
      <c r="D43" s="46" t="s">
        <v>155</v>
      </c>
      <c r="E43" s="46" t="s">
        <v>155</v>
      </c>
      <c r="F43" s="46" t="s">
        <v>39</v>
      </c>
      <c r="G43" s="47" t="s">
        <v>74</v>
      </c>
      <c r="H43" s="51">
        <v>1105</v>
      </c>
      <c r="I43" s="50">
        <v>250</v>
      </c>
      <c r="J43" s="50">
        <v>0</v>
      </c>
      <c r="K43" s="50">
        <v>1000</v>
      </c>
      <c r="L43" s="50">
        <v>0</v>
      </c>
      <c r="M43" s="50">
        <v>0</v>
      </c>
      <c r="N43" s="62">
        <v>1000</v>
      </c>
      <c r="O43" s="52">
        <f t="shared" si="3"/>
        <v>3355</v>
      </c>
      <c r="P43" s="54">
        <f t="shared" si="1"/>
        <v>3105</v>
      </c>
      <c r="Q43" s="53">
        <f t="shared" si="2"/>
        <v>1552.5</v>
      </c>
      <c r="R43" s="53">
        <v>200</v>
      </c>
      <c r="S43" s="11"/>
    </row>
    <row r="44" spans="1:19" s="14" customFormat="1" ht="24.75" x14ac:dyDescent="0.25">
      <c r="A44" s="59">
        <v>41</v>
      </c>
      <c r="B44" s="49" t="s">
        <v>240</v>
      </c>
      <c r="C44" s="48" t="s">
        <v>156</v>
      </c>
      <c r="D44" s="46" t="s">
        <v>157</v>
      </c>
      <c r="E44" s="46" t="s">
        <v>157</v>
      </c>
      <c r="F44" s="46" t="s">
        <v>39</v>
      </c>
      <c r="G44" s="47" t="s">
        <v>74</v>
      </c>
      <c r="H44" s="51">
        <v>1168</v>
      </c>
      <c r="I44" s="50">
        <v>250</v>
      </c>
      <c r="J44" s="50">
        <v>0</v>
      </c>
      <c r="K44" s="50">
        <v>1000</v>
      </c>
      <c r="L44" s="50">
        <v>0</v>
      </c>
      <c r="M44" s="50">
        <v>0</v>
      </c>
      <c r="N44" s="62">
        <v>1000</v>
      </c>
      <c r="O44" s="52">
        <f t="shared" si="3"/>
        <v>3418</v>
      </c>
      <c r="P44" s="54">
        <f t="shared" si="1"/>
        <v>3168</v>
      </c>
      <c r="Q44" s="53">
        <f t="shared" si="2"/>
        <v>1584</v>
      </c>
      <c r="R44" s="53">
        <v>200</v>
      </c>
      <c r="S44" s="11"/>
    </row>
    <row r="45" spans="1:19" s="14" customFormat="1" ht="24.75" x14ac:dyDescent="0.25">
      <c r="A45" s="44">
        <v>42</v>
      </c>
      <c r="B45" s="49" t="s">
        <v>242</v>
      </c>
      <c r="C45" s="48" t="s">
        <v>156</v>
      </c>
      <c r="D45" s="46" t="s">
        <v>157</v>
      </c>
      <c r="E45" s="46" t="s">
        <v>157</v>
      </c>
      <c r="F45" s="46" t="s">
        <v>39</v>
      </c>
      <c r="G45" s="47" t="s">
        <v>74</v>
      </c>
      <c r="H45" s="51">
        <v>1168</v>
      </c>
      <c r="I45" s="50">
        <v>250</v>
      </c>
      <c r="J45" s="50">
        <v>0</v>
      </c>
      <c r="K45" s="50">
        <v>1000</v>
      </c>
      <c r="L45" s="50">
        <v>0</v>
      </c>
      <c r="M45" s="50">
        <v>0</v>
      </c>
      <c r="N45" s="62">
        <v>1000</v>
      </c>
      <c r="O45" s="52">
        <f t="shared" si="3"/>
        <v>3418</v>
      </c>
      <c r="P45" s="54">
        <f t="shared" si="1"/>
        <v>3168</v>
      </c>
      <c r="Q45" s="53">
        <f t="shared" si="2"/>
        <v>1584</v>
      </c>
      <c r="R45" s="53">
        <v>200</v>
      </c>
      <c r="S45" s="11"/>
    </row>
    <row r="46" spans="1:19" s="14" customFormat="1" x14ac:dyDescent="0.25">
      <c r="A46" s="44">
        <v>43</v>
      </c>
      <c r="B46" s="49" t="s">
        <v>241</v>
      </c>
      <c r="C46" s="48" t="s">
        <v>158</v>
      </c>
      <c r="D46" s="46" t="s">
        <v>159</v>
      </c>
      <c r="E46" s="46" t="s">
        <v>159</v>
      </c>
      <c r="F46" s="46" t="s">
        <v>39</v>
      </c>
      <c r="G46" s="47" t="s">
        <v>74</v>
      </c>
      <c r="H46" s="51">
        <v>1105</v>
      </c>
      <c r="I46" s="50">
        <v>250</v>
      </c>
      <c r="J46" s="50">
        <v>0</v>
      </c>
      <c r="K46" s="50">
        <v>1000</v>
      </c>
      <c r="L46" s="50">
        <v>0</v>
      </c>
      <c r="M46" s="50">
        <v>0</v>
      </c>
      <c r="N46" s="62">
        <v>1000</v>
      </c>
      <c r="O46" s="52">
        <f t="shared" si="3"/>
        <v>3355</v>
      </c>
      <c r="P46" s="54">
        <f t="shared" si="1"/>
        <v>3105</v>
      </c>
      <c r="Q46" s="53">
        <f t="shared" si="2"/>
        <v>1552.5</v>
      </c>
      <c r="R46" s="53">
        <v>200</v>
      </c>
      <c r="S46" s="11"/>
    </row>
    <row r="47" spans="1:19" s="19" customFormat="1" ht="24" x14ac:dyDescent="0.25">
      <c r="A47" s="58">
        <v>44</v>
      </c>
      <c r="B47" s="126" t="s">
        <v>243</v>
      </c>
      <c r="C47" s="5" t="s">
        <v>26</v>
      </c>
      <c r="D47" s="5" t="s">
        <v>121</v>
      </c>
      <c r="E47" s="20" t="s">
        <v>23</v>
      </c>
      <c r="F47" s="20" t="s">
        <v>39</v>
      </c>
      <c r="G47" s="13" t="s">
        <v>75</v>
      </c>
      <c r="H47" s="50">
        <v>2441</v>
      </c>
      <c r="I47" s="37">
        <v>250</v>
      </c>
      <c r="J47" s="37">
        <v>0</v>
      </c>
      <c r="K47" s="37">
        <v>0</v>
      </c>
      <c r="L47" s="37">
        <v>0</v>
      </c>
      <c r="M47" s="37">
        <v>1000</v>
      </c>
      <c r="N47" s="125">
        <v>1500</v>
      </c>
      <c r="O47" s="56">
        <f t="shared" si="3"/>
        <v>5191</v>
      </c>
      <c r="P47" s="53">
        <f t="shared" si="1"/>
        <v>4941</v>
      </c>
      <c r="Q47" s="53">
        <f t="shared" si="2"/>
        <v>2470.5</v>
      </c>
      <c r="R47" s="53">
        <v>200</v>
      </c>
      <c r="S47" s="20"/>
    </row>
    <row r="48" spans="1:19" s="19" customFormat="1" ht="24" x14ac:dyDescent="0.25">
      <c r="A48" s="58">
        <v>45</v>
      </c>
      <c r="B48" s="6" t="s">
        <v>76</v>
      </c>
      <c r="C48" s="7" t="s">
        <v>77</v>
      </c>
      <c r="D48" s="7" t="s">
        <v>124</v>
      </c>
      <c r="E48" s="18" t="s">
        <v>86</v>
      </c>
      <c r="F48" s="20" t="s">
        <v>39</v>
      </c>
      <c r="G48" s="13" t="s">
        <v>75</v>
      </c>
      <c r="H48" s="50">
        <v>1460</v>
      </c>
      <c r="I48" s="37">
        <v>250</v>
      </c>
      <c r="J48" s="37">
        <v>0</v>
      </c>
      <c r="K48" s="37">
        <v>600</v>
      </c>
      <c r="L48" s="37">
        <v>35</v>
      </c>
      <c r="M48" s="37">
        <v>0</v>
      </c>
      <c r="N48" s="125">
        <v>1000</v>
      </c>
      <c r="O48" s="56">
        <f t="shared" si="3"/>
        <v>3345</v>
      </c>
      <c r="P48" s="53">
        <f t="shared" si="1"/>
        <v>3095</v>
      </c>
      <c r="Q48" s="53">
        <f t="shared" si="2"/>
        <v>1547.5</v>
      </c>
      <c r="R48" s="53">
        <v>200</v>
      </c>
      <c r="S48" s="20"/>
    </row>
    <row r="49" spans="1:19" s="19" customFormat="1" ht="24" x14ac:dyDescent="0.2">
      <c r="A49" s="15">
        <v>46</v>
      </c>
      <c r="B49" s="91" t="s">
        <v>184</v>
      </c>
      <c r="C49" s="5" t="s">
        <v>26</v>
      </c>
      <c r="D49" s="5" t="s">
        <v>121</v>
      </c>
      <c r="E49" s="18" t="s">
        <v>87</v>
      </c>
      <c r="F49" s="20" t="s">
        <v>39</v>
      </c>
      <c r="G49" s="13" t="s">
        <v>75</v>
      </c>
      <c r="H49" s="50">
        <v>2441</v>
      </c>
      <c r="I49" s="37">
        <v>250</v>
      </c>
      <c r="J49" s="37">
        <v>0</v>
      </c>
      <c r="K49" s="37">
        <v>0</v>
      </c>
      <c r="L49" s="37">
        <v>0</v>
      </c>
      <c r="M49" s="37">
        <v>1000</v>
      </c>
      <c r="N49" s="125">
        <v>1500</v>
      </c>
      <c r="O49" s="56">
        <f t="shared" si="3"/>
        <v>5191</v>
      </c>
      <c r="P49" s="53">
        <f t="shared" si="1"/>
        <v>4941</v>
      </c>
      <c r="Q49" s="53">
        <f t="shared" si="2"/>
        <v>2470.5</v>
      </c>
      <c r="R49" s="53">
        <v>200</v>
      </c>
      <c r="S49" s="20"/>
    </row>
    <row r="50" spans="1:19" s="19" customFormat="1" x14ac:dyDescent="0.2">
      <c r="A50" s="15">
        <v>47</v>
      </c>
      <c r="B50" s="8" t="s">
        <v>244</v>
      </c>
      <c r="C50" s="26" t="s">
        <v>41</v>
      </c>
      <c r="D50" s="26" t="s">
        <v>119</v>
      </c>
      <c r="E50" s="20" t="s">
        <v>79</v>
      </c>
      <c r="F50" s="20" t="s">
        <v>42</v>
      </c>
      <c r="G50" s="13" t="s">
        <v>74</v>
      </c>
      <c r="H50" s="50">
        <v>7000</v>
      </c>
      <c r="I50" s="37">
        <v>250</v>
      </c>
      <c r="J50" s="37">
        <v>0</v>
      </c>
      <c r="K50" s="37">
        <v>0</v>
      </c>
      <c r="L50" s="37">
        <v>0</v>
      </c>
      <c r="M50" s="37">
        <v>0</v>
      </c>
      <c r="N50" s="43">
        <v>3000</v>
      </c>
      <c r="O50" s="77">
        <f t="shared" si="3"/>
        <v>10250</v>
      </c>
      <c r="P50" s="53">
        <f t="shared" si="1"/>
        <v>10000</v>
      </c>
      <c r="Q50" s="53">
        <f t="shared" si="2"/>
        <v>5000</v>
      </c>
      <c r="R50" s="53">
        <v>200</v>
      </c>
      <c r="S50" s="20"/>
    </row>
    <row r="51" spans="1:19" s="14" customFormat="1" ht="24.75" x14ac:dyDescent="0.25">
      <c r="A51" s="59">
        <v>48</v>
      </c>
      <c r="B51" s="49" t="s">
        <v>245</v>
      </c>
      <c r="C51" s="48" t="s">
        <v>14</v>
      </c>
      <c r="D51" s="46" t="s">
        <v>176</v>
      </c>
      <c r="E51" s="46" t="s">
        <v>116</v>
      </c>
      <c r="F51" s="46" t="s">
        <v>163</v>
      </c>
      <c r="G51" s="47" t="s">
        <v>74</v>
      </c>
      <c r="H51" s="51">
        <v>6297</v>
      </c>
      <c r="I51" s="50">
        <v>250</v>
      </c>
      <c r="J51" s="50">
        <v>375</v>
      </c>
      <c r="K51" s="50">
        <v>0</v>
      </c>
      <c r="L51" s="50">
        <v>0</v>
      </c>
      <c r="M51" s="50">
        <v>0</v>
      </c>
      <c r="N51" s="62">
        <v>2000</v>
      </c>
      <c r="O51" s="33">
        <f t="shared" si="3"/>
        <v>8922</v>
      </c>
      <c r="P51" s="54">
        <f t="shared" si="1"/>
        <v>8672</v>
      </c>
      <c r="Q51" s="53">
        <f t="shared" si="2"/>
        <v>4336</v>
      </c>
      <c r="R51" s="53">
        <v>200</v>
      </c>
      <c r="S51" s="11"/>
    </row>
    <row r="52" spans="1:19" s="14" customFormat="1" ht="24.75" x14ac:dyDescent="0.25">
      <c r="A52" s="59">
        <v>49</v>
      </c>
      <c r="B52" s="49" t="s">
        <v>246</v>
      </c>
      <c r="C52" s="48" t="s">
        <v>14</v>
      </c>
      <c r="D52" s="46" t="s">
        <v>176</v>
      </c>
      <c r="E52" s="46" t="s">
        <v>91</v>
      </c>
      <c r="F52" s="46" t="s">
        <v>163</v>
      </c>
      <c r="G52" s="47" t="s">
        <v>74</v>
      </c>
      <c r="H52" s="51">
        <v>6297</v>
      </c>
      <c r="I52" s="50">
        <v>250</v>
      </c>
      <c r="J52" s="50">
        <v>375</v>
      </c>
      <c r="K52" s="50">
        <v>0</v>
      </c>
      <c r="L52" s="50">
        <v>0</v>
      </c>
      <c r="M52" s="50">
        <v>0</v>
      </c>
      <c r="N52" s="62">
        <v>2000</v>
      </c>
      <c r="O52" s="36">
        <f t="shared" si="3"/>
        <v>8922</v>
      </c>
      <c r="P52" s="54">
        <f t="shared" si="1"/>
        <v>8672</v>
      </c>
      <c r="Q52" s="53">
        <f t="shared" si="2"/>
        <v>4336</v>
      </c>
      <c r="R52" s="53">
        <v>200</v>
      </c>
      <c r="S52" s="11"/>
    </row>
    <row r="53" spans="1:19" s="19" customFormat="1" x14ac:dyDescent="0.2">
      <c r="A53" s="15">
        <v>50</v>
      </c>
      <c r="B53" s="2" t="s">
        <v>43</v>
      </c>
      <c r="C53" s="22" t="s">
        <v>41</v>
      </c>
      <c r="D53" s="22" t="s">
        <v>122</v>
      </c>
      <c r="E53" s="20" t="s">
        <v>79</v>
      </c>
      <c r="F53" s="20" t="s">
        <v>94</v>
      </c>
      <c r="G53" s="13" t="s">
        <v>74</v>
      </c>
      <c r="H53" s="50">
        <v>7000</v>
      </c>
      <c r="I53" s="37">
        <v>250</v>
      </c>
      <c r="J53" s="37">
        <v>375</v>
      </c>
      <c r="K53" s="37">
        <v>0</v>
      </c>
      <c r="L53" s="37">
        <v>0</v>
      </c>
      <c r="M53" s="37">
        <v>0</v>
      </c>
      <c r="N53" s="37">
        <v>3000</v>
      </c>
      <c r="O53" s="77">
        <f t="shared" si="3"/>
        <v>10625</v>
      </c>
      <c r="P53" s="53">
        <f t="shared" si="1"/>
        <v>10375</v>
      </c>
      <c r="Q53" s="53">
        <f t="shared" si="2"/>
        <v>5187.5</v>
      </c>
      <c r="R53" s="53">
        <v>200</v>
      </c>
      <c r="S53" s="20"/>
    </row>
    <row r="54" spans="1:19" s="19" customFormat="1" ht="36" x14ac:dyDescent="0.2">
      <c r="A54" s="15">
        <v>51</v>
      </c>
      <c r="B54" s="2" t="s">
        <v>44</v>
      </c>
      <c r="C54" s="22" t="s">
        <v>14</v>
      </c>
      <c r="D54" s="22" t="s">
        <v>120</v>
      </c>
      <c r="E54" s="18" t="s">
        <v>89</v>
      </c>
      <c r="F54" s="20" t="s">
        <v>47</v>
      </c>
      <c r="G54" s="13" t="s">
        <v>74</v>
      </c>
      <c r="H54" s="50">
        <v>6297</v>
      </c>
      <c r="I54" s="37">
        <v>250</v>
      </c>
      <c r="J54" s="37">
        <v>375</v>
      </c>
      <c r="K54" s="37">
        <v>0</v>
      </c>
      <c r="L54" s="37">
        <v>0</v>
      </c>
      <c r="M54" s="37">
        <v>0</v>
      </c>
      <c r="N54" s="125">
        <v>2000</v>
      </c>
      <c r="O54" s="34">
        <f t="shared" si="3"/>
        <v>8922</v>
      </c>
      <c r="P54" s="53">
        <f t="shared" si="1"/>
        <v>8672</v>
      </c>
      <c r="Q54" s="53">
        <f t="shared" si="2"/>
        <v>4336</v>
      </c>
      <c r="R54" s="53">
        <v>200</v>
      </c>
      <c r="S54" s="20"/>
    </row>
    <row r="55" spans="1:19" s="19" customFormat="1" ht="36" x14ac:dyDescent="0.25">
      <c r="A55" s="58">
        <v>52</v>
      </c>
      <c r="B55" s="2" t="s">
        <v>108</v>
      </c>
      <c r="C55" s="22" t="s">
        <v>14</v>
      </c>
      <c r="D55" s="22" t="s">
        <v>120</v>
      </c>
      <c r="E55" s="18" t="s">
        <v>88</v>
      </c>
      <c r="F55" s="20" t="s">
        <v>94</v>
      </c>
      <c r="G55" s="13" t="s">
        <v>74</v>
      </c>
      <c r="H55" s="50">
        <v>6297</v>
      </c>
      <c r="I55" s="37">
        <v>250</v>
      </c>
      <c r="J55" s="37">
        <v>375</v>
      </c>
      <c r="K55" s="37">
        <v>0</v>
      </c>
      <c r="L55" s="37">
        <v>0</v>
      </c>
      <c r="M55" s="37">
        <v>0</v>
      </c>
      <c r="N55" s="125">
        <v>1800</v>
      </c>
      <c r="O55" s="70">
        <f t="shared" si="3"/>
        <v>8722</v>
      </c>
      <c r="P55" s="53">
        <f t="shared" si="1"/>
        <v>8472</v>
      </c>
      <c r="Q55" s="53">
        <f t="shared" si="2"/>
        <v>4236</v>
      </c>
      <c r="R55" s="53">
        <v>200</v>
      </c>
      <c r="S55" s="20"/>
    </row>
    <row r="56" spans="1:19" s="19" customFormat="1" ht="24" x14ac:dyDescent="0.25">
      <c r="A56" s="58">
        <v>53</v>
      </c>
      <c r="B56" s="2" t="s">
        <v>109</v>
      </c>
      <c r="C56" s="22" t="s">
        <v>45</v>
      </c>
      <c r="D56" s="22" t="s">
        <v>121</v>
      </c>
      <c r="E56" s="20" t="s">
        <v>110</v>
      </c>
      <c r="F56" s="20" t="s">
        <v>94</v>
      </c>
      <c r="G56" s="13" t="s">
        <v>74</v>
      </c>
      <c r="H56" s="50">
        <v>2281</v>
      </c>
      <c r="I56" s="37">
        <v>250</v>
      </c>
      <c r="J56" s="37">
        <v>0</v>
      </c>
      <c r="K56" s="37">
        <v>0</v>
      </c>
      <c r="L56" s="37">
        <v>0</v>
      </c>
      <c r="M56" s="37">
        <v>0</v>
      </c>
      <c r="N56" s="37">
        <v>1000</v>
      </c>
      <c r="O56" s="68">
        <f t="shared" si="3"/>
        <v>3531</v>
      </c>
      <c r="P56" s="53">
        <f t="shared" si="1"/>
        <v>3281</v>
      </c>
      <c r="Q56" s="53">
        <f t="shared" si="2"/>
        <v>1640.5</v>
      </c>
      <c r="R56" s="53">
        <v>200</v>
      </c>
      <c r="S56" s="20"/>
    </row>
    <row r="57" spans="1:19" s="19" customFormat="1" ht="24" x14ac:dyDescent="0.2">
      <c r="A57" s="15">
        <v>54</v>
      </c>
      <c r="B57" s="2" t="s">
        <v>46</v>
      </c>
      <c r="C57" s="22" t="s">
        <v>45</v>
      </c>
      <c r="D57" s="22" t="s">
        <v>121</v>
      </c>
      <c r="E57" s="20" t="s">
        <v>90</v>
      </c>
      <c r="F57" s="20" t="s">
        <v>94</v>
      </c>
      <c r="G57" s="13" t="s">
        <v>74</v>
      </c>
      <c r="H57" s="50">
        <v>2281</v>
      </c>
      <c r="I57" s="37">
        <v>250</v>
      </c>
      <c r="J57" s="37">
        <v>0</v>
      </c>
      <c r="K57" s="37">
        <v>0</v>
      </c>
      <c r="L57" s="37">
        <v>0</v>
      </c>
      <c r="M57" s="37">
        <v>0</v>
      </c>
      <c r="N57" s="37">
        <v>1000</v>
      </c>
      <c r="O57" s="72">
        <f t="shared" si="3"/>
        <v>3531</v>
      </c>
      <c r="P57" s="53">
        <f t="shared" si="1"/>
        <v>3281</v>
      </c>
      <c r="Q57" s="53">
        <f t="shared" si="2"/>
        <v>1640.5</v>
      </c>
      <c r="R57" s="53">
        <v>200</v>
      </c>
      <c r="S57" s="20"/>
    </row>
    <row r="58" spans="1:19" s="14" customFormat="1" ht="24.75" x14ac:dyDescent="0.25">
      <c r="A58" s="44">
        <v>55</v>
      </c>
      <c r="B58" s="49" t="s">
        <v>247</v>
      </c>
      <c r="C58" s="48" t="s">
        <v>14</v>
      </c>
      <c r="D58" s="46" t="s">
        <v>176</v>
      </c>
      <c r="E58" s="46" t="s">
        <v>80</v>
      </c>
      <c r="F58" s="46" t="s">
        <v>170</v>
      </c>
      <c r="G58" s="47" t="s">
        <v>74</v>
      </c>
      <c r="H58" s="51">
        <v>6297</v>
      </c>
      <c r="I58" s="50">
        <v>250</v>
      </c>
      <c r="J58" s="50">
        <v>375</v>
      </c>
      <c r="K58" s="50">
        <v>0</v>
      </c>
      <c r="L58" s="50">
        <v>0</v>
      </c>
      <c r="M58" s="50">
        <v>0</v>
      </c>
      <c r="N58" s="127">
        <v>2000</v>
      </c>
      <c r="O58" s="73">
        <f t="shared" si="3"/>
        <v>8922</v>
      </c>
      <c r="P58" s="54">
        <f t="shared" si="1"/>
        <v>8672</v>
      </c>
      <c r="Q58" s="53">
        <f t="shared" si="2"/>
        <v>4336</v>
      </c>
      <c r="R58" s="53">
        <v>200</v>
      </c>
      <c r="S58" s="11"/>
    </row>
    <row r="59" spans="1:19" s="19" customFormat="1" x14ac:dyDescent="0.25">
      <c r="A59" s="58">
        <v>56</v>
      </c>
      <c r="B59" s="6" t="s">
        <v>111</v>
      </c>
      <c r="C59" s="22" t="s">
        <v>41</v>
      </c>
      <c r="D59" s="22" t="s">
        <v>119</v>
      </c>
      <c r="E59" s="20" t="s">
        <v>79</v>
      </c>
      <c r="F59" s="20" t="s">
        <v>52</v>
      </c>
      <c r="G59" s="13" t="s">
        <v>74</v>
      </c>
      <c r="H59" s="50">
        <v>7000</v>
      </c>
      <c r="I59" s="37">
        <v>250</v>
      </c>
      <c r="J59" s="37">
        <v>375</v>
      </c>
      <c r="K59" s="37">
        <v>0</v>
      </c>
      <c r="L59" s="37">
        <v>0</v>
      </c>
      <c r="M59" s="37">
        <v>0</v>
      </c>
      <c r="N59" s="37">
        <v>3000</v>
      </c>
      <c r="O59" s="77">
        <f t="shared" si="3"/>
        <v>10625</v>
      </c>
      <c r="P59" s="53">
        <f t="shared" si="1"/>
        <v>10375</v>
      </c>
      <c r="Q59" s="53">
        <f t="shared" si="2"/>
        <v>5187.5</v>
      </c>
      <c r="R59" s="53">
        <v>200</v>
      </c>
      <c r="S59" s="20"/>
    </row>
    <row r="60" spans="1:19" s="19" customFormat="1" ht="40.5" customHeight="1" x14ac:dyDescent="0.25">
      <c r="A60" s="58">
        <v>57</v>
      </c>
      <c r="B60" s="2" t="s">
        <v>48</v>
      </c>
      <c r="C60" s="22" t="s">
        <v>14</v>
      </c>
      <c r="D60" s="22" t="s">
        <v>120</v>
      </c>
      <c r="E60" s="18" t="s">
        <v>91</v>
      </c>
      <c r="F60" s="20" t="s">
        <v>52</v>
      </c>
      <c r="G60" s="13" t="s">
        <v>74</v>
      </c>
      <c r="H60" s="50">
        <v>6297</v>
      </c>
      <c r="I60" s="37">
        <v>250</v>
      </c>
      <c r="J60" s="37">
        <v>375</v>
      </c>
      <c r="K60" s="37">
        <v>0</v>
      </c>
      <c r="L60" s="37">
        <v>0</v>
      </c>
      <c r="M60" s="37">
        <v>0</v>
      </c>
      <c r="N60" s="125">
        <v>1800</v>
      </c>
      <c r="O60" s="70">
        <f t="shared" si="3"/>
        <v>8722</v>
      </c>
      <c r="P60" s="53">
        <f t="shared" si="1"/>
        <v>8472</v>
      </c>
      <c r="Q60" s="53">
        <f t="shared" si="2"/>
        <v>4236</v>
      </c>
      <c r="R60" s="53">
        <v>200</v>
      </c>
      <c r="S60" s="20"/>
    </row>
    <row r="61" spans="1:19" s="19" customFormat="1" ht="24" x14ac:dyDescent="0.2">
      <c r="A61" s="15">
        <v>58</v>
      </c>
      <c r="B61" s="2" t="s">
        <v>49</v>
      </c>
      <c r="C61" s="22" t="s">
        <v>45</v>
      </c>
      <c r="D61" s="22" t="s">
        <v>121</v>
      </c>
      <c r="E61" s="20" t="s">
        <v>112</v>
      </c>
      <c r="F61" s="20" t="s">
        <v>52</v>
      </c>
      <c r="G61" s="13" t="s">
        <v>74</v>
      </c>
      <c r="H61" s="50">
        <v>2281</v>
      </c>
      <c r="I61" s="37">
        <v>250</v>
      </c>
      <c r="J61" s="37">
        <v>0</v>
      </c>
      <c r="K61" s="37">
        <v>0</v>
      </c>
      <c r="L61" s="37">
        <v>0</v>
      </c>
      <c r="M61" s="37">
        <v>0</v>
      </c>
      <c r="N61" s="37">
        <v>1000</v>
      </c>
      <c r="O61" s="68">
        <f t="shared" si="3"/>
        <v>3531</v>
      </c>
      <c r="P61" s="53">
        <f t="shared" si="1"/>
        <v>3281</v>
      </c>
      <c r="Q61" s="53">
        <f t="shared" si="2"/>
        <v>1640.5</v>
      </c>
      <c r="R61" s="53">
        <v>200</v>
      </c>
      <c r="S61" s="20"/>
    </row>
    <row r="62" spans="1:19" s="19" customFormat="1" ht="36" x14ac:dyDescent="0.2">
      <c r="A62" s="15">
        <v>59</v>
      </c>
      <c r="B62" s="2" t="s">
        <v>50</v>
      </c>
      <c r="C62" s="22" t="s">
        <v>14</v>
      </c>
      <c r="D62" s="22" t="s">
        <v>120</v>
      </c>
      <c r="E62" s="18" t="s">
        <v>89</v>
      </c>
      <c r="F62" s="20" t="s">
        <v>52</v>
      </c>
      <c r="G62" s="13" t="s">
        <v>74</v>
      </c>
      <c r="H62" s="50">
        <v>6297</v>
      </c>
      <c r="I62" s="37">
        <v>250</v>
      </c>
      <c r="J62" s="37">
        <v>375</v>
      </c>
      <c r="K62" s="37">
        <v>0</v>
      </c>
      <c r="L62" s="37">
        <v>0</v>
      </c>
      <c r="M62" s="37">
        <v>0</v>
      </c>
      <c r="N62" s="125">
        <v>1800</v>
      </c>
      <c r="O62" s="34">
        <f t="shared" si="3"/>
        <v>8722</v>
      </c>
      <c r="P62" s="53">
        <f t="shared" si="1"/>
        <v>8472</v>
      </c>
      <c r="Q62" s="53">
        <f t="shared" si="2"/>
        <v>4236</v>
      </c>
      <c r="R62" s="53">
        <v>200</v>
      </c>
      <c r="S62" s="20"/>
    </row>
    <row r="63" spans="1:19" s="19" customFormat="1" ht="24" x14ac:dyDescent="0.25">
      <c r="A63" s="58">
        <v>60</v>
      </c>
      <c r="B63" s="2" t="s">
        <v>51</v>
      </c>
      <c r="C63" s="22" t="s">
        <v>45</v>
      </c>
      <c r="D63" s="22" t="s">
        <v>121</v>
      </c>
      <c r="E63" s="20" t="s">
        <v>90</v>
      </c>
      <c r="F63" s="20" t="s">
        <v>52</v>
      </c>
      <c r="G63" s="13" t="s">
        <v>74</v>
      </c>
      <c r="H63" s="50">
        <v>2281</v>
      </c>
      <c r="I63" s="37">
        <v>250</v>
      </c>
      <c r="J63" s="37">
        <v>0</v>
      </c>
      <c r="K63" s="37">
        <v>0</v>
      </c>
      <c r="L63" s="37">
        <v>0</v>
      </c>
      <c r="M63" s="37">
        <v>0</v>
      </c>
      <c r="N63" s="37">
        <v>1000</v>
      </c>
      <c r="O63" s="72">
        <f t="shared" si="3"/>
        <v>3531</v>
      </c>
      <c r="P63" s="53">
        <f t="shared" si="1"/>
        <v>3281</v>
      </c>
      <c r="Q63" s="53">
        <f t="shared" si="2"/>
        <v>1640.5</v>
      </c>
      <c r="R63" s="53">
        <v>200</v>
      </c>
      <c r="S63" s="20"/>
    </row>
    <row r="64" spans="1:19" s="14" customFormat="1" ht="24.75" x14ac:dyDescent="0.25">
      <c r="A64" s="59">
        <v>61</v>
      </c>
      <c r="B64" s="49" t="s">
        <v>248</v>
      </c>
      <c r="C64" s="48" t="s">
        <v>14</v>
      </c>
      <c r="D64" s="46" t="s">
        <v>176</v>
      </c>
      <c r="E64" s="46" t="s">
        <v>164</v>
      </c>
      <c r="F64" s="46" t="s">
        <v>168</v>
      </c>
      <c r="G64" s="47" t="s">
        <v>74</v>
      </c>
      <c r="H64" s="51">
        <v>6297</v>
      </c>
      <c r="I64" s="50">
        <v>250</v>
      </c>
      <c r="J64" s="50">
        <v>375</v>
      </c>
      <c r="K64" s="50">
        <v>0</v>
      </c>
      <c r="L64" s="50">
        <v>0</v>
      </c>
      <c r="M64" s="50">
        <v>0</v>
      </c>
      <c r="N64" s="127">
        <v>2000</v>
      </c>
      <c r="O64" s="73">
        <f t="shared" si="3"/>
        <v>8922</v>
      </c>
      <c r="P64" s="54">
        <f t="shared" si="1"/>
        <v>8672</v>
      </c>
      <c r="Q64" s="53">
        <f t="shared" si="2"/>
        <v>4336</v>
      </c>
      <c r="R64" s="53">
        <v>200</v>
      </c>
      <c r="S64" s="11"/>
    </row>
    <row r="65" spans="1:19" s="19" customFormat="1" ht="15" customHeight="1" x14ac:dyDescent="0.2">
      <c r="A65" s="15">
        <v>62</v>
      </c>
      <c r="B65" s="2" t="s">
        <v>249</v>
      </c>
      <c r="C65" s="22" t="s">
        <v>41</v>
      </c>
      <c r="D65" s="22" t="s">
        <v>119</v>
      </c>
      <c r="E65" s="20" t="s">
        <v>79</v>
      </c>
      <c r="F65" s="18" t="s">
        <v>55</v>
      </c>
      <c r="G65" s="13" t="s">
        <v>74</v>
      </c>
      <c r="H65" s="50">
        <v>7000</v>
      </c>
      <c r="I65" s="37">
        <v>250</v>
      </c>
      <c r="J65" s="37">
        <v>0</v>
      </c>
      <c r="K65" s="37">
        <v>0</v>
      </c>
      <c r="L65" s="37">
        <v>0</v>
      </c>
      <c r="M65" s="37">
        <v>0</v>
      </c>
      <c r="N65" s="37">
        <v>3000</v>
      </c>
      <c r="O65" s="77">
        <f t="shared" si="3"/>
        <v>10250</v>
      </c>
      <c r="P65" s="53">
        <f t="shared" si="1"/>
        <v>10000</v>
      </c>
      <c r="Q65" s="53">
        <f t="shared" si="2"/>
        <v>5000</v>
      </c>
      <c r="R65" s="53">
        <v>200</v>
      </c>
      <c r="S65" s="20"/>
    </row>
    <row r="66" spans="1:19" s="19" customFormat="1" ht="36" x14ac:dyDescent="0.2">
      <c r="A66" s="15">
        <v>63</v>
      </c>
      <c r="B66" s="2" t="s">
        <v>20</v>
      </c>
      <c r="C66" s="22" t="s">
        <v>14</v>
      </c>
      <c r="D66" s="22" t="s">
        <v>120</v>
      </c>
      <c r="E66" s="18" t="s">
        <v>113</v>
      </c>
      <c r="F66" s="18" t="s">
        <v>55</v>
      </c>
      <c r="G66" s="13" t="s">
        <v>74</v>
      </c>
      <c r="H66" s="50">
        <v>6297</v>
      </c>
      <c r="I66" s="37">
        <v>250</v>
      </c>
      <c r="J66" s="37">
        <v>375</v>
      </c>
      <c r="K66" s="37">
        <v>0</v>
      </c>
      <c r="L66" s="37">
        <v>0</v>
      </c>
      <c r="M66" s="37">
        <v>0</v>
      </c>
      <c r="N66" s="125">
        <v>2000</v>
      </c>
      <c r="O66" s="34">
        <f t="shared" si="3"/>
        <v>8922</v>
      </c>
      <c r="P66" s="53">
        <f t="shared" si="1"/>
        <v>8672</v>
      </c>
      <c r="Q66" s="53">
        <f t="shared" si="2"/>
        <v>4336</v>
      </c>
      <c r="R66" s="53">
        <v>200</v>
      </c>
      <c r="S66" s="20"/>
    </row>
    <row r="67" spans="1:19" s="19" customFormat="1" ht="43.5" customHeight="1" x14ac:dyDescent="0.25">
      <c r="A67" s="58">
        <v>64</v>
      </c>
      <c r="B67" s="2" t="s">
        <v>114</v>
      </c>
      <c r="C67" s="22" t="s">
        <v>14</v>
      </c>
      <c r="D67" s="22" t="s">
        <v>120</v>
      </c>
      <c r="E67" s="18" t="s">
        <v>91</v>
      </c>
      <c r="F67" s="18" t="s">
        <v>55</v>
      </c>
      <c r="G67" s="13" t="s">
        <v>74</v>
      </c>
      <c r="H67" s="50">
        <v>6297</v>
      </c>
      <c r="I67" s="37">
        <v>250</v>
      </c>
      <c r="J67" s="37">
        <v>375</v>
      </c>
      <c r="K67" s="37">
        <v>0</v>
      </c>
      <c r="L67" s="37">
        <v>0</v>
      </c>
      <c r="M67" s="37">
        <v>0</v>
      </c>
      <c r="N67" s="125">
        <v>1800</v>
      </c>
      <c r="O67" s="70">
        <f t="shared" si="3"/>
        <v>8722</v>
      </c>
      <c r="P67" s="53">
        <f t="shared" si="1"/>
        <v>8472</v>
      </c>
      <c r="Q67" s="53">
        <f t="shared" si="2"/>
        <v>4236</v>
      </c>
      <c r="R67" s="53">
        <v>200</v>
      </c>
      <c r="S67" s="20"/>
    </row>
    <row r="68" spans="1:19" s="14" customFormat="1" ht="24.75" x14ac:dyDescent="0.25">
      <c r="A68" s="59">
        <v>65</v>
      </c>
      <c r="B68" s="49" t="s">
        <v>250</v>
      </c>
      <c r="C68" s="48" t="s">
        <v>14</v>
      </c>
      <c r="D68" s="46" t="s">
        <v>176</v>
      </c>
      <c r="E68" s="46" t="s">
        <v>164</v>
      </c>
      <c r="F68" s="46" t="s">
        <v>167</v>
      </c>
      <c r="G68" s="47" t="s">
        <v>74</v>
      </c>
      <c r="H68" s="51">
        <v>6297</v>
      </c>
      <c r="I68" s="50">
        <v>250</v>
      </c>
      <c r="J68" s="50">
        <v>375</v>
      </c>
      <c r="K68" s="50">
        <v>0</v>
      </c>
      <c r="L68" s="50">
        <v>0</v>
      </c>
      <c r="M68" s="50">
        <v>0</v>
      </c>
      <c r="N68" s="125">
        <v>2000</v>
      </c>
      <c r="O68" s="73">
        <f t="shared" ref="O68:O90" si="4">SUM(H68:N68)</f>
        <v>8922</v>
      </c>
      <c r="P68" s="54">
        <f t="shared" si="1"/>
        <v>8672</v>
      </c>
      <c r="Q68" s="53">
        <f t="shared" si="2"/>
        <v>4336</v>
      </c>
      <c r="R68" s="53">
        <v>200</v>
      </c>
      <c r="S68" s="11"/>
    </row>
    <row r="69" spans="1:19" s="19" customFormat="1" ht="24" customHeight="1" x14ac:dyDescent="0.2">
      <c r="A69" s="15">
        <v>66</v>
      </c>
      <c r="B69" s="2" t="s">
        <v>251</v>
      </c>
      <c r="C69" s="22" t="s">
        <v>41</v>
      </c>
      <c r="D69" s="22" t="s">
        <v>119</v>
      </c>
      <c r="E69" s="20" t="s">
        <v>79</v>
      </c>
      <c r="F69" s="20" t="s">
        <v>59</v>
      </c>
      <c r="G69" s="13" t="s">
        <v>74</v>
      </c>
      <c r="H69" s="50">
        <v>7000</v>
      </c>
      <c r="I69" s="37">
        <v>250</v>
      </c>
      <c r="J69" s="37">
        <v>375</v>
      </c>
      <c r="K69" s="37">
        <v>0</v>
      </c>
      <c r="L69" s="37">
        <v>0</v>
      </c>
      <c r="M69" s="37">
        <v>0</v>
      </c>
      <c r="N69" s="37">
        <v>3000</v>
      </c>
      <c r="O69" s="77">
        <f t="shared" si="4"/>
        <v>10625</v>
      </c>
      <c r="P69" s="53">
        <f t="shared" ref="P69:P90" si="5">O69-250</f>
        <v>10375</v>
      </c>
      <c r="Q69" s="53">
        <f t="shared" ref="Q69:Q90" si="6">(O69-250)/2</f>
        <v>5187.5</v>
      </c>
      <c r="R69" s="53">
        <v>200</v>
      </c>
      <c r="S69" s="20"/>
    </row>
    <row r="70" spans="1:19" s="19" customFormat="1" ht="36" x14ac:dyDescent="0.2">
      <c r="A70" s="15">
        <v>67</v>
      </c>
      <c r="B70" s="2" t="s">
        <v>20</v>
      </c>
      <c r="C70" s="22" t="s">
        <v>14</v>
      </c>
      <c r="D70" s="22" t="s">
        <v>120</v>
      </c>
      <c r="E70" s="18" t="s">
        <v>89</v>
      </c>
      <c r="F70" s="20" t="s">
        <v>59</v>
      </c>
      <c r="G70" s="13" t="s">
        <v>74</v>
      </c>
      <c r="H70" s="50">
        <v>6297</v>
      </c>
      <c r="I70" s="37">
        <v>250</v>
      </c>
      <c r="J70" s="37">
        <v>375</v>
      </c>
      <c r="K70" s="37">
        <v>0</v>
      </c>
      <c r="L70" s="37">
        <v>0</v>
      </c>
      <c r="M70" s="37">
        <v>0</v>
      </c>
      <c r="N70" s="125">
        <v>2000</v>
      </c>
      <c r="O70" s="34">
        <f t="shared" si="4"/>
        <v>8922</v>
      </c>
      <c r="P70" s="53">
        <f t="shared" si="5"/>
        <v>8672</v>
      </c>
      <c r="Q70" s="53">
        <f t="shared" si="6"/>
        <v>4336</v>
      </c>
      <c r="R70" s="53">
        <v>200</v>
      </c>
      <c r="S70" s="20"/>
    </row>
    <row r="71" spans="1:19" s="19" customFormat="1" ht="36" x14ac:dyDescent="0.25">
      <c r="A71" s="58">
        <v>68</v>
      </c>
      <c r="B71" s="2" t="s">
        <v>252</v>
      </c>
      <c r="C71" s="22" t="s">
        <v>14</v>
      </c>
      <c r="D71" s="22" t="s">
        <v>120</v>
      </c>
      <c r="E71" s="18" t="s">
        <v>91</v>
      </c>
      <c r="F71" s="20" t="s">
        <v>59</v>
      </c>
      <c r="G71" s="13" t="s">
        <v>74</v>
      </c>
      <c r="H71" s="50">
        <v>6297</v>
      </c>
      <c r="I71" s="37">
        <v>250</v>
      </c>
      <c r="J71" s="37">
        <v>375</v>
      </c>
      <c r="K71" s="37">
        <v>0</v>
      </c>
      <c r="L71" s="37">
        <v>0</v>
      </c>
      <c r="M71" s="37">
        <v>0</v>
      </c>
      <c r="N71" s="125">
        <v>1800</v>
      </c>
      <c r="O71" s="70">
        <f t="shared" si="4"/>
        <v>8722</v>
      </c>
      <c r="P71" s="53">
        <f t="shared" si="5"/>
        <v>8472</v>
      </c>
      <c r="Q71" s="53">
        <f t="shared" si="6"/>
        <v>4236</v>
      </c>
      <c r="R71" s="53">
        <v>200</v>
      </c>
      <c r="S71" s="20"/>
    </row>
    <row r="72" spans="1:19" s="14" customFormat="1" ht="24.75" x14ac:dyDescent="0.25">
      <c r="A72" s="59">
        <v>69</v>
      </c>
      <c r="B72" s="49" t="s">
        <v>253</v>
      </c>
      <c r="C72" s="48" t="s">
        <v>14</v>
      </c>
      <c r="D72" s="46" t="s">
        <v>176</v>
      </c>
      <c r="E72" s="46" t="s">
        <v>164</v>
      </c>
      <c r="F72" s="46" t="s">
        <v>165</v>
      </c>
      <c r="G72" s="47" t="s">
        <v>74</v>
      </c>
      <c r="H72" s="51">
        <v>6297</v>
      </c>
      <c r="I72" s="50">
        <v>250</v>
      </c>
      <c r="J72" s="50">
        <v>375</v>
      </c>
      <c r="K72" s="50">
        <v>0</v>
      </c>
      <c r="L72" s="50">
        <v>0</v>
      </c>
      <c r="M72" s="50">
        <v>0</v>
      </c>
      <c r="N72" s="125">
        <v>2000</v>
      </c>
      <c r="O72" s="73">
        <f t="shared" si="4"/>
        <v>8922</v>
      </c>
      <c r="P72" s="54">
        <f t="shared" si="5"/>
        <v>8672</v>
      </c>
      <c r="Q72" s="53">
        <f t="shared" si="6"/>
        <v>4336</v>
      </c>
      <c r="R72" s="53">
        <v>200</v>
      </c>
      <c r="S72" s="11"/>
    </row>
    <row r="73" spans="1:19" s="19" customFormat="1" x14ac:dyDescent="0.2">
      <c r="A73" s="15">
        <v>70</v>
      </c>
      <c r="B73" s="2" t="s">
        <v>20</v>
      </c>
      <c r="C73" s="22" t="s">
        <v>41</v>
      </c>
      <c r="D73" s="22" t="s">
        <v>119</v>
      </c>
      <c r="E73" s="20" t="s">
        <v>79</v>
      </c>
      <c r="F73" s="20" t="s">
        <v>62</v>
      </c>
      <c r="G73" s="13" t="s">
        <v>74</v>
      </c>
      <c r="H73" s="50">
        <v>7000</v>
      </c>
      <c r="I73" s="37">
        <v>250</v>
      </c>
      <c r="J73" s="37">
        <v>375</v>
      </c>
      <c r="K73" s="37">
        <v>0</v>
      </c>
      <c r="L73" s="37">
        <v>0</v>
      </c>
      <c r="M73" s="37">
        <v>0</v>
      </c>
      <c r="N73" s="37">
        <v>3000</v>
      </c>
      <c r="O73" s="77">
        <f t="shared" si="4"/>
        <v>10625</v>
      </c>
      <c r="P73" s="53">
        <f t="shared" si="5"/>
        <v>10375</v>
      </c>
      <c r="Q73" s="53">
        <f t="shared" si="6"/>
        <v>5187.5</v>
      </c>
      <c r="R73" s="53">
        <v>200</v>
      </c>
      <c r="S73" s="20"/>
    </row>
    <row r="74" spans="1:19" s="19" customFormat="1" ht="36" x14ac:dyDescent="0.2">
      <c r="A74" s="15">
        <v>71</v>
      </c>
      <c r="B74" s="2" t="s">
        <v>60</v>
      </c>
      <c r="C74" s="22" t="s">
        <v>14</v>
      </c>
      <c r="D74" s="22" t="s">
        <v>120</v>
      </c>
      <c r="E74" s="18" t="s">
        <v>89</v>
      </c>
      <c r="F74" s="20" t="s">
        <v>62</v>
      </c>
      <c r="G74" s="13" t="s">
        <v>74</v>
      </c>
      <c r="H74" s="50">
        <v>6297</v>
      </c>
      <c r="I74" s="37">
        <v>250</v>
      </c>
      <c r="J74" s="37">
        <v>375</v>
      </c>
      <c r="K74" s="37">
        <v>0</v>
      </c>
      <c r="L74" s="37">
        <v>0</v>
      </c>
      <c r="M74" s="37">
        <v>0</v>
      </c>
      <c r="N74" s="125">
        <v>1800</v>
      </c>
      <c r="O74" s="34">
        <f t="shared" si="4"/>
        <v>8722</v>
      </c>
      <c r="P74" s="53">
        <f t="shared" si="5"/>
        <v>8472</v>
      </c>
      <c r="Q74" s="53">
        <f t="shared" si="6"/>
        <v>4236</v>
      </c>
      <c r="R74" s="53">
        <v>200</v>
      </c>
      <c r="S74" s="20"/>
    </row>
    <row r="75" spans="1:19" s="19" customFormat="1" ht="44.25" customHeight="1" x14ac:dyDescent="0.25">
      <c r="A75" s="58">
        <v>72</v>
      </c>
      <c r="B75" s="2" t="s">
        <v>61</v>
      </c>
      <c r="C75" s="22" t="s">
        <v>14</v>
      </c>
      <c r="D75" s="22" t="s">
        <v>120</v>
      </c>
      <c r="E75" s="18" t="s">
        <v>92</v>
      </c>
      <c r="F75" s="20" t="s">
        <v>62</v>
      </c>
      <c r="G75" s="13" t="s">
        <v>74</v>
      </c>
      <c r="H75" s="50">
        <v>6297</v>
      </c>
      <c r="I75" s="37">
        <v>250</v>
      </c>
      <c r="J75" s="37">
        <v>375</v>
      </c>
      <c r="K75" s="37">
        <v>0</v>
      </c>
      <c r="L75" s="37">
        <v>0</v>
      </c>
      <c r="M75" s="37">
        <v>0</v>
      </c>
      <c r="N75" s="125">
        <v>1800</v>
      </c>
      <c r="O75" s="70">
        <f t="shared" si="4"/>
        <v>8722</v>
      </c>
      <c r="P75" s="53">
        <f t="shared" si="5"/>
        <v>8472</v>
      </c>
      <c r="Q75" s="53">
        <f t="shared" si="6"/>
        <v>4236</v>
      </c>
      <c r="R75" s="53">
        <v>200</v>
      </c>
      <c r="S75" s="20"/>
    </row>
    <row r="76" spans="1:19" s="19" customFormat="1" ht="24" customHeight="1" x14ac:dyDescent="0.25">
      <c r="A76" s="58">
        <v>73</v>
      </c>
      <c r="B76" s="2" t="s">
        <v>63</v>
      </c>
      <c r="C76" s="27" t="s">
        <v>41</v>
      </c>
      <c r="D76" s="27" t="s">
        <v>119</v>
      </c>
      <c r="E76" s="20" t="s">
        <v>79</v>
      </c>
      <c r="F76" s="20" t="s">
        <v>64</v>
      </c>
      <c r="G76" s="13" t="s">
        <v>74</v>
      </c>
      <c r="H76" s="50">
        <v>7000</v>
      </c>
      <c r="I76" s="37">
        <v>250</v>
      </c>
      <c r="J76" s="37">
        <v>0</v>
      </c>
      <c r="K76" s="37">
        <v>0</v>
      </c>
      <c r="L76" s="37">
        <v>0</v>
      </c>
      <c r="M76" s="37">
        <v>0</v>
      </c>
      <c r="N76" s="43">
        <v>3000</v>
      </c>
      <c r="O76" s="77">
        <f t="shared" si="4"/>
        <v>10250</v>
      </c>
      <c r="P76" s="53">
        <f t="shared" si="5"/>
        <v>10000</v>
      </c>
      <c r="Q76" s="53">
        <f t="shared" si="6"/>
        <v>5000</v>
      </c>
      <c r="R76" s="53">
        <v>200</v>
      </c>
      <c r="S76" s="20"/>
    </row>
    <row r="77" spans="1:19" s="14" customFormat="1" ht="24.75" x14ac:dyDescent="0.25">
      <c r="A77" s="44">
        <v>74</v>
      </c>
      <c r="B77" s="49" t="s">
        <v>254</v>
      </c>
      <c r="C77" s="48" t="s">
        <v>14</v>
      </c>
      <c r="D77" s="46" t="s">
        <v>176</v>
      </c>
      <c r="E77" s="46" t="s">
        <v>116</v>
      </c>
      <c r="F77" s="46" t="s">
        <v>166</v>
      </c>
      <c r="G77" s="47" t="s">
        <v>74</v>
      </c>
      <c r="H77" s="51">
        <v>6297</v>
      </c>
      <c r="I77" s="50">
        <v>250</v>
      </c>
      <c r="J77" s="50">
        <v>375</v>
      </c>
      <c r="K77" s="50">
        <v>0</v>
      </c>
      <c r="L77" s="50">
        <v>0</v>
      </c>
      <c r="M77" s="50">
        <v>0</v>
      </c>
      <c r="N77" s="125">
        <v>2000</v>
      </c>
      <c r="O77" s="33">
        <f t="shared" si="4"/>
        <v>8922</v>
      </c>
      <c r="P77" s="54">
        <f t="shared" si="5"/>
        <v>8672</v>
      </c>
      <c r="Q77" s="53">
        <f t="shared" si="6"/>
        <v>4336</v>
      </c>
      <c r="R77" s="53">
        <v>200</v>
      </c>
      <c r="S77" s="11"/>
    </row>
    <row r="78" spans="1:19" s="14" customFormat="1" ht="24.75" x14ac:dyDescent="0.25">
      <c r="A78" s="44">
        <v>75</v>
      </c>
      <c r="B78" s="49" t="s">
        <v>255</v>
      </c>
      <c r="C78" s="48" t="s">
        <v>14</v>
      </c>
      <c r="D78" s="46" t="s">
        <v>176</v>
      </c>
      <c r="E78" s="46" t="s">
        <v>91</v>
      </c>
      <c r="F78" s="46" t="s">
        <v>166</v>
      </c>
      <c r="G78" s="47" t="s">
        <v>74</v>
      </c>
      <c r="H78" s="51">
        <v>6297</v>
      </c>
      <c r="I78" s="50">
        <v>250</v>
      </c>
      <c r="J78" s="50">
        <v>375</v>
      </c>
      <c r="K78" s="50">
        <v>0</v>
      </c>
      <c r="L78" s="50">
        <v>0</v>
      </c>
      <c r="M78" s="50">
        <v>0</v>
      </c>
      <c r="N78" s="125">
        <v>2000</v>
      </c>
      <c r="O78" s="36">
        <f t="shared" si="4"/>
        <v>8922</v>
      </c>
      <c r="P78" s="54">
        <f t="shared" si="5"/>
        <v>8672</v>
      </c>
      <c r="Q78" s="53">
        <f t="shared" si="6"/>
        <v>4336</v>
      </c>
      <c r="R78" s="53">
        <v>200</v>
      </c>
      <c r="S78" s="11"/>
    </row>
    <row r="79" spans="1:19" s="19" customFormat="1" x14ac:dyDescent="0.25">
      <c r="A79" s="58">
        <v>76</v>
      </c>
      <c r="B79" s="9" t="s">
        <v>65</v>
      </c>
      <c r="C79" s="28" t="s">
        <v>41</v>
      </c>
      <c r="D79" s="28" t="s">
        <v>119</v>
      </c>
      <c r="E79" s="20" t="s">
        <v>79</v>
      </c>
      <c r="F79" s="20" t="s">
        <v>66</v>
      </c>
      <c r="G79" s="13" t="s">
        <v>74</v>
      </c>
      <c r="H79" s="50">
        <v>7000</v>
      </c>
      <c r="I79" s="37">
        <v>250</v>
      </c>
      <c r="J79" s="37">
        <v>375</v>
      </c>
      <c r="K79" s="37">
        <v>0</v>
      </c>
      <c r="L79" s="37">
        <v>0</v>
      </c>
      <c r="M79" s="37">
        <v>0</v>
      </c>
      <c r="N79" s="37">
        <v>3000</v>
      </c>
      <c r="O79" s="77">
        <f t="shared" si="4"/>
        <v>10625</v>
      </c>
      <c r="P79" s="53">
        <f t="shared" si="5"/>
        <v>10375</v>
      </c>
      <c r="Q79" s="53">
        <f t="shared" si="6"/>
        <v>5187.5</v>
      </c>
      <c r="R79" s="53">
        <v>200</v>
      </c>
      <c r="S79" s="20"/>
    </row>
    <row r="80" spans="1:19" s="14" customFormat="1" ht="24.75" x14ac:dyDescent="0.25">
      <c r="A80" s="59">
        <v>77</v>
      </c>
      <c r="B80" s="49" t="s">
        <v>256</v>
      </c>
      <c r="C80" s="48" t="s">
        <v>14</v>
      </c>
      <c r="D80" s="46" t="s">
        <v>176</v>
      </c>
      <c r="E80" s="46" t="s">
        <v>89</v>
      </c>
      <c r="F80" s="46" t="s">
        <v>169</v>
      </c>
      <c r="G80" s="47" t="s">
        <v>74</v>
      </c>
      <c r="H80" s="51">
        <v>6297</v>
      </c>
      <c r="I80" s="50">
        <v>250</v>
      </c>
      <c r="J80" s="50">
        <v>375</v>
      </c>
      <c r="K80" s="50">
        <v>0</v>
      </c>
      <c r="L80" s="50">
        <v>0</v>
      </c>
      <c r="M80" s="50">
        <v>0</v>
      </c>
      <c r="N80" s="125">
        <v>2000</v>
      </c>
      <c r="O80" s="33">
        <f t="shared" si="4"/>
        <v>8922</v>
      </c>
      <c r="P80" s="54">
        <f t="shared" si="5"/>
        <v>8672</v>
      </c>
      <c r="Q80" s="53">
        <f t="shared" si="6"/>
        <v>4336</v>
      </c>
      <c r="R80" s="53">
        <v>200</v>
      </c>
      <c r="S80" s="11"/>
    </row>
    <row r="81" spans="1:22" s="14" customFormat="1" ht="24.75" x14ac:dyDescent="0.25">
      <c r="A81" s="44">
        <v>78</v>
      </c>
      <c r="B81" s="49" t="s">
        <v>257</v>
      </c>
      <c r="C81" s="48" t="s">
        <v>14</v>
      </c>
      <c r="D81" s="46" t="s">
        <v>176</v>
      </c>
      <c r="E81" s="46" t="s">
        <v>91</v>
      </c>
      <c r="F81" s="46" t="s">
        <v>169</v>
      </c>
      <c r="G81" s="47" t="s">
        <v>74</v>
      </c>
      <c r="H81" s="51">
        <v>6297</v>
      </c>
      <c r="I81" s="50">
        <v>250</v>
      </c>
      <c r="J81" s="50">
        <v>375</v>
      </c>
      <c r="K81" s="50">
        <v>0</v>
      </c>
      <c r="L81" s="50">
        <v>0</v>
      </c>
      <c r="M81" s="50">
        <v>0</v>
      </c>
      <c r="N81" s="125">
        <v>2000</v>
      </c>
      <c r="O81" s="36">
        <f t="shared" si="4"/>
        <v>8922</v>
      </c>
      <c r="P81" s="54">
        <f t="shared" si="5"/>
        <v>8672</v>
      </c>
      <c r="Q81" s="53">
        <f t="shared" si="6"/>
        <v>4336</v>
      </c>
      <c r="R81" s="53">
        <v>200</v>
      </c>
      <c r="S81" s="11"/>
    </row>
    <row r="82" spans="1:22" s="19" customFormat="1" x14ac:dyDescent="0.2">
      <c r="A82" s="15">
        <v>79</v>
      </c>
      <c r="B82" s="2" t="s">
        <v>258</v>
      </c>
      <c r="C82" s="22" t="s">
        <v>41</v>
      </c>
      <c r="D82" s="22" t="s">
        <v>119</v>
      </c>
      <c r="E82" s="20" t="s">
        <v>79</v>
      </c>
      <c r="F82" s="20" t="s">
        <v>68</v>
      </c>
      <c r="G82" s="13" t="s">
        <v>74</v>
      </c>
      <c r="H82" s="50">
        <v>7000</v>
      </c>
      <c r="I82" s="37">
        <v>250</v>
      </c>
      <c r="J82" s="37">
        <v>0</v>
      </c>
      <c r="K82" s="37">
        <v>0</v>
      </c>
      <c r="L82" s="37">
        <v>0</v>
      </c>
      <c r="M82" s="37">
        <v>0</v>
      </c>
      <c r="N82" s="43">
        <v>3000</v>
      </c>
      <c r="O82" s="77">
        <f t="shared" si="4"/>
        <v>10250</v>
      </c>
      <c r="P82" s="53">
        <f t="shared" si="5"/>
        <v>10000</v>
      </c>
      <c r="Q82" s="53">
        <f t="shared" si="6"/>
        <v>5000</v>
      </c>
      <c r="R82" s="53">
        <v>200</v>
      </c>
      <c r="S82" s="20"/>
    </row>
    <row r="83" spans="1:22" s="19" customFormat="1" ht="36" x14ac:dyDescent="0.25">
      <c r="A83" s="58">
        <v>80</v>
      </c>
      <c r="B83" s="6" t="s">
        <v>115</v>
      </c>
      <c r="C83" s="22" t="s">
        <v>14</v>
      </c>
      <c r="D83" s="22" t="s">
        <v>120</v>
      </c>
      <c r="E83" s="18" t="s">
        <v>92</v>
      </c>
      <c r="F83" s="20" t="s">
        <v>68</v>
      </c>
      <c r="G83" s="13" t="s">
        <v>74</v>
      </c>
      <c r="H83" s="50">
        <v>6297</v>
      </c>
      <c r="I83" s="37">
        <v>250</v>
      </c>
      <c r="J83" s="37">
        <v>375</v>
      </c>
      <c r="K83" s="37">
        <v>0</v>
      </c>
      <c r="L83" s="37">
        <v>0</v>
      </c>
      <c r="M83" s="37">
        <v>0</v>
      </c>
      <c r="N83" s="125">
        <v>1800</v>
      </c>
      <c r="O83" s="70">
        <f t="shared" si="4"/>
        <v>8722</v>
      </c>
      <c r="P83" s="53">
        <f t="shared" si="5"/>
        <v>8472</v>
      </c>
      <c r="Q83" s="53">
        <f t="shared" si="6"/>
        <v>4236</v>
      </c>
      <c r="R83" s="53">
        <v>200</v>
      </c>
      <c r="S83" s="20"/>
    </row>
    <row r="84" spans="1:22" s="14" customFormat="1" ht="24.75" x14ac:dyDescent="0.25">
      <c r="A84" s="59">
        <v>81</v>
      </c>
      <c r="B84" s="49" t="s">
        <v>259</v>
      </c>
      <c r="C84" s="48" t="s">
        <v>14</v>
      </c>
      <c r="D84" s="46" t="s">
        <v>176</v>
      </c>
      <c r="E84" s="46" t="s">
        <v>116</v>
      </c>
      <c r="F84" s="46" t="s">
        <v>171</v>
      </c>
      <c r="G84" s="47" t="s">
        <v>74</v>
      </c>
      <c r="H84" s="51">
        <v>6297</v>
      </c>
      <c r="I84" s="50">
        <v>250</v>
      </c>
      <c r="J84" s="50">
        <v>375</v>
      </c>
      <c r="K84" s="50">
        <v>0</v>
      </c>
      <c r="L84" s="50">
        <v>0</v>
      </c>
      <c r="M84" s="50">
        <v>0</v>
      </c>
      <c r="N84" s="125">
        <v>2000</v>
      </c>
      <c r="O84" s="33">
        <f t="shared" si="4"/>
        <v>8922</v>
      </c>
      <c r="P84" s="54">
        <f t="shared" si="5"/>
        <v>8672</v>
      </c>
      <c r="Q84" s="53">
        <f t="shared" si="6"/>
        <v>4336</v>
      </c>
      <c r="R84" s="53">
        <v>200</v>
      </c>
      <c r="S84" s="11"/>
    </row>
    <row r="85" spans="1:22" s="19" customFormat="1" x14ac:dyDescent="0.2">
      <c r="A85" s="15">
        <v>82</v>
      </c>
      <c r="B85" s="2" t="s">
        <v>69</v>
      </c>
      <c r="C85" s="29" t="s">
        <v>41</v>
      </c>
      <c r="D85" s="29" t="s">
        <v>119</v>
      </c>
      <c r="E85" s="20" t="s">
        <v>79</v>
      </c>
      <c r="F85" s="20" t="s">
        <v>71</v>
      </c>
      <c r="G85" s="13" t="s">
        <v>74</v>
      </c>
      <c r="H85" s="50">
        <v>7000</v>
      </c>
      <c r="I85" s="37">
        <v>250</v>
      </c>
      <c r="J85" s="37">
        <v>375</v>
      </c>
      <c r="K85" s="37">
        <v>0</v>
      </c>
      <c r="L85" s="37">
        <v>0</v>
      </c>
      <c r="M85" s="37">
        <v>0</v>
      </c>
      <c r="N85" s="37">
        <v>3000</v>
      </c>
      <c r="O85" s="77">
        <f t="shared" si="4"/>
        <v>10625</v>
      </c>
      <c r="P85" s="53">
        <f t="shared" si="5"/>
        <v>10375</v>
      </c>
      <c r="Q85" s="53">
        <f t="shared" si="6"/>
        <v>5187.5</v>
      </c>
      <c r="R85" s="53">
        <v>200</v>
      </c>
      <c r="S85" s="20"/>
    </row>
    <row r="86" spans="1:22" s="19" customFormat="1" ht="33" customHeight="1" x14ac:dyDescent="0.2">
      <c r="A86" s="15">
        <v>83</v>
      </c>
      <c r="B86" s="4" t="s">
        <v>70</v>
      </c>
      <c r="C86" s="22" t="s">
        <v>14</v>
      </c>
      <c r="D86" s="22" t="s">
        <v>120</v>
      </c>
      <c r="E86" s="18" t="s">
        <v>92</v>
      </c>
      <c r="F86" s="20" t="s">
        <v>71</v>
      </c>
      <c r="G86" s="13" t="s">
        <v>74</v>
      </c>
      <c r="H86" s="50">
        <v>6297</v>
      </c>
      <c r="I86" s="37">
        <v>250</v>
      </c>
      <c r="J86" s="37">
        <v>375</v>
      </c>
      <c r="K86" s="37">
        <v>0</v>
      </c>
      <c r="L86" s="37">
        <v>0</v>
      </c>
      <c r="M86" s="37">
        <v>0</v>
      </c>
      <c r="N86" s="125">
        <v>1800</v>
      </c>
      <c r="O86" s="70">
        <f t="shared" si="4"/>
        <v>8722</v>
      </c>
      <c r="P86" s="53">
        <f t="shared" si="5"/>
        <v>8472</v>
      </c>
      <c r="Q86" s="53">
        <f t="shared" si="6"/>
        <v>4236</v>
      </c>
      <c r="R86" s="53">
        <v>200</v>
      </c>
      <c r="S86" s="20"/>
    </row>
    <row r="87" spans="1:22" s="14" customFormat="1" ht="24.75" x14ac:dyDescent="0.25">
      <c r="A87" s="59">
        <v>84</v>
      </c>
      <c r="B87" s="49" t="s">
        <v>260</v>
      </c>
      <c r="C87" s="48" t="s">
        <v>14</v>
      </c>
      <c r="D87" s="46" t="s">
        <v>176</v>
      </c>
      <c r="E87" s="46" t="s">
        <v>116</v>
      </c>
      <c r="F87" s="46" t="s">
        <v>172</v>
      </c>
      <c r="G87" s="47" t="s">
        <v>74</v>
      </c>
      <c r="H87" s="51">
        <v>6297</v>
      </c>
      <c r="I87" s="50">
        <v>250</v>
      </c>
      <c r="J87" s="50">
        <v>375</v>
      </c>
      <c r="K87" s="50">
        <v>0</v>
      </c>
      <c r="L87" s="50">
        <v>0</v>
      </c>
      <c r="M87" s="50">
        <v>0</v>
      </c>
      <c r="N87" s="125">
        <v>2000</v>
      </c>
      <c r="O87" s="33">
        <f t="shared" si="4"/>
        <v>8922</v>
      </c>
      <c r="P87" s="54">
        <f t="shared" si="5"/>
        <v>8672</v>
      </c>
      <c r="Q87" s="53">
        <f t="shared" si="6"/>
        <v>4336</v>
      </c>
      <c r="R87" s="53">
        <v>200</v>
      </c>
      <c r="S87" s="11"/>
    </row>
    <row r="88" spans="1:22" s="19" customFormat="1" x14ac:dyDescent="0.25">
      <c r="A88" s="58">
        <v>85</v>
      </c>
      <c r="B88" s="10" t="s">
        <v>20</v>
      </c>
      <c r="C88" s="29" t="s">
        <v>41</v>
      </c>
      <c r="D88" s="29" t="s">
        <v>119</v>
      </c>
      <c r="E88" s="20" t="s">
        <v>79</v>
      </c>
      <c r="F88" s="20" t="s">
        <v>72</v>
      </c>
      <c r="G88" s="13" t="s">
        <v>74</v>
      </c>
      <c r="H88" s="50">
        <v>7000</v>
      </c>
      <c r="I88" s="37">
        <v>250</v>
      </c>
      <c r="J88" s="37">
        <v>0</v>
      </c>
      <c r="K88" s="37">
        <v>0</v>
      </c>
      <c r="L88" s="37">
        <v>0</v>
      </c>
      <c r="M88" s="37">
        <v>0</v>
      </c>
      <c r="N88" s="37">
        <v>3000</v>
      </c>
      <c r="O88" s="77">
        <f t="shared" si="4"/>
        <v>10250</v>
      </c>
      <c r="P88" s="53">
        <f t="shared" si="5"/>
        <v>10000</v>
      </c>
      <c r="Q88" s="53">
        <f t="shared" si="6"/>
        <v>5000</v>
      </c>
      <c r="R88" s="53">
        <v>200</v>
      </c>
      <c r="S88" s="20"/>
    </row>
    <row r="89" spans="1:22" s="14" customFormat="1" ht="24.75" x14ac:dyDescent="0.25">
      <c r="A89" s="44">
        <v>86</v>
      </c>
      <c r="B89" s="49" t="s">
        <v>261</v>
      </c>
      <c r="C89" s="48" t="s">
        <v>14</v>
      </c>
      <c r="D89" s="46" t="s">
        <v>176</v>
      </c>
      <c r="E89" s="46" t="s">
        <v>116</v>
      </c>
      <c r="F89" s="46" t="s">
        <v>162</v>
      </c>
      <c r="G89" s="47" t="s">
        <v>74</v>
      </c>
      <c r="H89" s="51">
        <v>6297</v>
      </c>
      <c r="I89" s="50">
        <v>250</v>
      </c>
      <c r="J89" s="50">
        <v>375</v>
      </c>
      <c r="K89" s="50">
        <v>0</v>
      </c>
      <c r="L89" s="50">
        <v>0</v>
      </c>
      <c r="M89" s="50">
        <v>0</v>
      </c>
      <c r="N89" s="125">
        <v>2000</v>
      </c>
      <c r="O89" s="33">
        <f t="shared" si="4"/>
        <v>8922</v>
      </c>
      <c r="P89" s="54">
        <f t="shared" si="5"/>
        <v>8672</v>
      </c>
      <c r="Q89" s="53">
        <f t="shared" si="6"/>
        <v>4336</v>
      </c>
      <c r="R89" s="53">
        <v>200</v>
      </c>
      <c r="S89" s="11"/>
    </row>
    <row r="90" spans="1:22" s="14" customFormat="1" ht="24.75" x14ac:dyDescent="0.25">
      <c r="A90" s="44">
        <v>87</v>
      </c>
      <c r="B90" s="49" t="s">
        <v>262</v>
      </c>
      <c r="C90" s="48" t="s">
        <v>14</v>
      </c>
      <c r="D90" s="46" t="s">
        <v>176</v>
      </c>
      <c r="E90" s="46" t="s">
        <v>91</v>
      </c>
      <c r="F90" s="46" t="s">
        <v>162</v>
      </c>
      <c r="G90" s="47" t="s">
        <v>74</v>
      </c>
      <c r="H90" s="51">
        <v>6297</v>
      </c>
      <c r="I90" s="50">
        <v>250</v>
      </c>
      <c r="J90" s="50">
        <v>375</v>
      </c>
      <c r="K90" s="50">
        <v>0</v>
      </c>
      <c r="L90" s="50">
        <v>0</v>
      </c>
      <c r="M90" s="50">
        <v>0</v>
      </c>
      <c r="N90" s="125">
        <v>2000</v>
      </c>
      <c r="O90" s="36">
        <f t="shared" si="4"/>
        <v>8922</v>
      </c>
      <c r="P90" s="54">
        <f t="shared" si="5"/>
        <v>8672</v>
      </c>
      <c r="Q90" s="53">
        <f t="shared" si="6"/>
        <v>4336</v>
      </c>
      <c r="R90" s="53">
        <v>200</v>
      </c>
      <c r="S90" s="11"/>
    </row>
    <row r="91" spans="1:22" s="19" customFormat="1" x14ac:dyDescent="0.25">
      <c r="A91" s="30"/>
      <c r="B91" s="31" t="s">
        <v>78</v>
      </c>
      <c r="C91" s="31"/>
      <c r="D91" s="31"/>
      <c r="E91" s="31"/>
      <c r="F91" s="31"/>
      <c r="G91" s="40"/>
      <c r="H91" s="33">
        <f>SUM(H4:H90)</f>
        <v>445274</v>
      </c>
      <c r="I91" s="33">
        <f>SUM(I4:I90)</f>
        <v>21750</v>
      </c>
      <c r="J91" s="33">
        <f t="shared" ref="J91:R91" si="7">SUM(J4:J90)</f>
        <v>18375</v>
      </c>
      <c r="K91" s="33">
        <f t="shared" si="7"/>
        <v>23500</v>
      </c>
      <c r="L91" s="33">
        <f t="shared" si="7"/>
        <v>70</v>
      </c>
      <c r="M91" s="33">
        <f t="shared" si="7"/>
        <v>6650</v>
      </c>
      <c r="N91" s="33">
        <f t="shared" si="7"/>
        <v>174300</v>
      </c>
      <c r="O91" s="33">
        <f t="shared" si="7"/>
        <v>689919</v>
      </c>
      <c r="P91" s="33">
        <f t="shared" si="7"/>
        <v>668169</v>
      </c>
      <c r="Q91" s="33">
        <f t="shared" si="7"/>
        <v>334084.5</v>
      </c>
      <c r="R91" s="33">
        <f t="shared" si="7"/>
        <v>17400</v>
      </c>
      <c r="S91" s="42"/>
    </row>
    <row r="92" spans="1:22" x14ac:dyDescent="0.25">
      <c r="H92" s="64">
        <f t="shared" ref="H92:N92" si="8">H91*12</f>
        <v>5343288</v>
      </c>
      <c r="I92" s="64">
        <f t="shared" si="8"/>
        <v>261000</v>
      </c>
      <c r="J92" s="64">
        <f t="shared" si="8"/>
        <v>220500</v>
      </c>
      <c r="K92" s="64">
        <f t="shared" si="8"/>
        <v>282000</v>
      </c>
      <c r="L92" s="64">
        <f t="shared" si="8"/>
        <v>840</v>
      </c>
      <c r="M92" s="64">
        <f t="shared" si="8"/>
        <v>79800</v>
      </c>
      <c r="N92" s="64">
        <f t="shared" si="8"/>
        <v>2091600</v>
      </c>
      <c r="O92" s="63">
        <f>O91*12</f>
        <v>8279028</v>
      </c>
      <c r="P92" s="64">
        <f>P91</f>
        <v>668169</v>
      </c>
      <c r="Q92" s="64">
        <f>Q91</f>
        <v>334084.5</v>
      </c>
      <c r="R92" s="64">
        <f>R91</f>
        <v>17400</v>
      </c>
      <c r="S92" s="65">
        <f>O92+P92+Q92+R92</f>
        <v>9298681.5</v>
      </c>
    </row>
    <row r="93" spans="1:22" x14ac:dyDescent="0.25">
      <c r="K93" s="79"/>
      <c r="L93" s="79"/>
      <c r="M93" s="79"/>
      <c r="N93" s="79"/>
      <c r="O93" s="63"/>
      <c r="P93" s="64"/>
      <c r="Q93" s="64"/>
      <c r="R93" s="64"/>
      <c r="S93" s="65">
        <v>7907664</v>
      </c>
      <c r="T93" s="65">
        <f>S92-S93</f>
        <v>1391017.5</v>
      </c>
      <c r="U93" s="128">
        <f>1484051+499634+13651</f>
        <v>1997336</v>
      </c>
      <c r="V93" s="129">
        <f>U93-T93</f>
        <v>606318.5</v>
      </c>
    </row>
    <row r="94" spans="1:22" x14ac:dyDescent="0.25">
      <c r="A94" s="85"/>
      <c r="B94" s="85"/>
      <c r="C94" s="85" t="s">
        <v>191</v>
      </c>
      <c r="D94" s="85" t="s">
        <v>208</v>
      </c>
      <c r="E94" s="85" t="s">
        <v>192</v>
      </c>
      <c r="F94" s="85" t="s">
        <v>193</v>
      </c>
      <c r="G94" s="85" t="s">
        <v>209</v>
      </c>
      <c r="H94" s="85" t="s">
        <v>174</v>
      </c>
      <c r="N94" s="64">
        <f>+N92+M92+L92+K92+J92+I92+H92</f>
        <v>8279028</v>
      </c>
      <c r="S94" s="65"/>
    </row>
    <row r="95" spans="1:22" x14ac:dyDescent="0.25">
      <c r="A95" s="80">
        <v>36</v>
      </c>
      <c r="B95" s="80" t="s">
        <v>204</v>
      </c>
      <c r="C95" s="81">
        <f>O4+O5+O7+O8+O9+O10+O11+O12+O13+O14+O15+O16+O21+O23+O24+O28+O30+O31+O32+O33+O34+O35+O36+O37+O38+O39+O40+O41+O42+O43+O44+O45+O46+O47+O48+O49</f>
        <v>248108</v>
      </c>
      <c r="D95" s="81">
        <f t="shared" ref="D95:D107" si="9">C95*12</f>
        <v>2977296</v>
      </c>
      <c r="E95" s="81">
        <f>P4+P5+P7+P8+P9+P10+P11+P12+P13+P14+P15+P16+P21+P23+P24+P28+P30+P31+P32+P33+P34+P35+P36+P37+P38+P39+P40+P41+P42+P43+P44+P45+P46+P47+P48+P49</f>
        <v>239108</v>
      </c>
      <c r="F95" s="81">
        <f t="shared" ref="F95:F107" si="10">E95</f>
        <v>239108</v>
      </c>
      <c r="G95" s="81">
        <f>200*36</f>
        <v>7200</v>
      </c>
      <c r="H95" s="81">
        <f t="shared" ref="H95:H107" si="11">SUM(D95:G95)</f>
        <v>3462712</v>
      </c>
      <c r="N95" s="64"/>
    </row>
    <row r="96" spans="1:22" x14ac:dyDescent="0.25">
      <c r="A96" s="80">
        <v>11</v>
      </c>
      <c r="B96" s="80" t="s">
        <v>205</v>
      </c>
      <c r="C96" s="81">
        <f>O50+O53+O59+O65+O69+O73+O76+O79+O82+O85+O88</f>
        <v>115000</v>
      </c>
      <c r="D96" s="81">
        <f t="shared" si="9"/>
        <v>1380000</v>
      </c>
      <c r="E96" s="81">
        <f>P50+P53+P59+P65+P69+P73+P76+P79+P82+P85+P88</f>
        <v>112250</v>
      </c>
      <c r="F96" s="81">
        <f t="shared" si="10"/>
        <v>112250</v>
      </c>
      <c r="G96" s="81">
        <f>200*11</f>
        <v>2200</v>
      </c>
      <c r="H96" s="81">
        <f t="shared" si="11"/>
        <v>1606700</v>
      </c>
    </row>
    <row r="97" spans="1:19" s="32" customFormat="1" x14ac:dyDescent="0.25">
      <c r="A97" s="80">
        <v>12</v>
      </c>
      <c r="B97" s="82" t="s">
        <v>206</v>
      </c>
      <c r="C97" s="81">
        <f>O17+O51+O54+O62+O66+O70+O74+O77+O80+O84+O87+O89</f>
        <v>108292</v>
      </c>
      <c r="D97" s="81">
        <f t="shared" si="9"/>
        <v>1299504</v>
      </c>
      <c r="E97" s="81">
        <f>P17+P51+P54+P62+P66+P70+P74+P77+P80+P84+P87+P89</f>
        <v>105292</v>
      </c>
      <c r="F97" s="81">
        <f t="shared" si="10"/>
        <v>105292</v>
      </c>
      <c r="G97" s="81">
        <f>R17+R51+R54+R62+R66+R70+R74+R77+R80+R84+R87+R89</f>
        <v>2400</v>
      </c>
      <c r="H97" s="81">
        <f t="shared" si="11"/>
        <v>1512488</v>
      </c>
      <c r="O97" s="55"/>
      <c r="S97" s="16"/>
    </row>
    <row r="98" spans="1:19" s="32" customFormat="1" x14ac:dyDescent="0.25">
      <c r="A98" s="80">
        <v>1</v>
      </c>
      <c r="B98" s="80" t="s">
        <v>194</v>
      </c>
      <c r="C98" s="81">
        <f>O19</f>
        <v>8722</v>
      </c>
      <c r="D98" s="81">
        <f t="shared" si="9"/>
        <v>104664</v>
      </c>
      <c r="E98" s="81">
        <f>P19</f>
        <v>8472</v>
      </c>
      <c r="F98" s="81">
        <f t="shared" si="10"/>
        <v>8472</v>
      </c>
      <c r="G98" s="81">
        <v>200</v>
      </c>
      <c r="H98" s="81">
        <f t="shared" si="11"/>
        <v>121808</v>
      </c>
      <c r="O98" s="55"/>
      <c r="S98" s="16"/>
    </row>
    <row r="99" spans="1:19" s="32" customFormat="1" x14ac:dyDescent="0.25">
      <c r="A99" s="80">
        <v>1</v>
      </c>
      <c r="B99" s="80" t="s">
        <v>195</v>
      </c>
      <c r="C99" s="81">
        <f>O6</f>
        <v>8922</v>
      </c>
      <c r="D99" s="81">
        <f t="shared" si="9"/>
        <v>107064</v>
      </c>
      <c r="E99" s="81">
        <f>P6</f>
        <v>8672</v>
      </c>
      <c r="F99" s="81">
        <f t="shared" si="10"/>
        <v>8672</v>
      </c>
      <c r="G99" s="81">
        <v>200</v>
      </c>
      <c r="H99" s="81">
        <f t="shared" si="11"/>
        <v>124608</v>
      </c>
      <c r="O99" s="55"/>
      <c r="S99" s="16"/>
    </row>
    <row r="100" spans="1:19" s="32" customFormat="1" x14ac:dyDescent="0.25">
      <c r="A100" s="80">
        <v>3</v>
      </c>
      <c r="B100" s="80" t="s">
        <v>196</v>
      </c>
      <c r="C100" s="81">
        <f>O18+O56+O61</f>
        <v>10753</v>
      </c>
      <c r="D100" s="81">
        <f t="shared" si="9"/>
        <v>129036</v>
      </c>
      <c r="E100" s="81">
        <f>P18+P56+P61</f>
        <v>10003</v>
      </c>
      <c r="F100" s="81">
        <f t="shared" si="10"/>
        <v>10003</v>
      </c>
      <c r="G100" s="81">
        <f>R18+R56+R61</f>
        <v>600</v>
      </c>
      <c r="H100" s="81">
        <f t="shared" si="11"/>
        <v>149642</v>
      </c>
      <c r="O100" s="55"/>
      <c r="S100" s="16"/>
    </row>
    <row r="101" spans="1:19" s="32" customFormat="1" x14ac:dyDescent="0.25">
      <c r="A101" s="80">
        <v>12</v>
      </c>
      <c r="B101" s="80" t="s">
        <v>197</v>
      </c>
      <c r="C101" s="81">
        <f>O20+O52+O55+O60+O67+O71+O75+O78+O81+O83+O86+O90</f>
        <v>107292</v>
      </c>
      <c r="D101" s="81">
        <f t="shared" si="9"/>
        <v>1287504</v>
      </c>
      <c r="E101" s="81">
        <f>P20+P52+P55+P60+P67+P71+P75+P78+P81+P83+P86+P90</f>
        <v>104292</v>
      </c>
      <c r="F101" s="81">
        <f t="shared" si="10"/>
        <v>104292</v>
      </c>
      <c r="G101" s="81">
        <f>R20+R52+R55+R60+R67+R71+R75+R78+R81+R83+R86+R90</f>
        <v>2400</v>
      </c>
      <c r="H101" s="81">
        <f t="shared" si="11"/>
        <v>1498488</v>
      </c>
      <c r="O101" s="55"/>
      <c r="S101" s="16"/>
    </row>
    <row r="102" spans="1:19" s="32" customFormat="1" x14ac:dyDescent="0.25">
      <c r="A102" s="80">
        <v>2</v>
      </c>
      <c r="B102" s="80" t="s">
        <v>198</v>
      </c>
      <c r="C102" s="81">
        <f>O57+O63</f>
        <v>7062</v>
      </c>
      <c r="D102" s="81">
        <f t="shared" si="9"/>
        <v>84744</v>
      </c>
      <c r="E102" s="81">
        <f>P57+P63</f>
        <v>6562</v>
      </c>
      <c r="F102" s="81">
        <f t="shared" si="10"/>
        <v>6562</v>
      </c>
      <c r="G102" s="81">
        <v>400</v>
      </c>
      <c r="H102" s="81">
        <f t="shared" si="11"/>
        <v>98268</v>
      </c>
      <c r="O102" s="55"/>
      <c r="S102" s="16"/>
    </row>
    <row r="103" spans="1:19" s="32" customFormat="1" x14ac:dyDescent="0.25">
      <c r="A103" s="80">
        <v>5</v>
      </c>
      <c r="B103" s="80" t="s">
        <v>199</v>
      </c>
      <c r="C103" s="81">
        <f>O22+O58+O64+O68+O72</f>
        <v>44610</v>
      </c>
      <c r="D103" s="81">
        <f t="shared" si="9"/>
        <v>535320</v>
      </c>
      <c r="E103" s="81">
        <f>P22+P58+P64+P68+P72</f>
        <v>43360</v>
      </c>
      <c r="F103" s="81">
        <f t="shared" si="10"/>
        <v>43360</v>
      </c>
      <c r="G103" s="81">
        <f>R22+R58+R64+R68+R72</f>
        <v>1000</v>
      </c>
      <c r="H103" s="81">
        <f t="shared" si="11"/>
        <v>623040</v>
      </c>
      <c r="O103" s="55"/>
      <c r="S103" s="16"/>
    </row>
    <row r="104" spans="1:19" s="32" customFormat="1" x14ac:dyDescent="0.25">
      <c r="A104" s="80">
        <v>1</v>
      </c>
      <c r="B104" s="80" t="s">
        <v>200</v>
      </c>
      <c r="C104" s="81">
        <f>O25</f>
        <v>8460</v>
      </c>
      <c r="D104" s="81">
        <f t="shared" si="9"/>
        <v>101520</v>
      </c>
      <c r="E104" s="81">
        <f>P25</f>
        <v>8210</v>
      </c>
      <c r="F104" s="81">
        <f t="shared" si="10"/>
        <v>8210</v>
      </c>
      <c r="G104" s="81">
        <v>200</v>
      </c>
      <c r="H104" s="81">
        <f t="shared" si="11"/>
        <v>118140</v>
      </c>
      <c r="O104" s="55"/>
      <c r="S104" s="16"/>
    </row>
    <row r="105" spans="1:19" s="32" customFormat="1" x14ac:dyDescent="0.25">
      <c r="A105" s="80">
        <v>1</v>
      </c>
      <c r="B105" s="80" t="s">
        <v>201</v>
      </c>
      <c r="C105" s="81">
        <f>O26</f>
        <v>5691</v>
      </c>
      <c r="D105" s="81">
        <f t="shared" si="9"/>
        <v>68292</v>
      </c>
      <c r="E105" s="81">
        <f>P26</f>
        <v>5441</v>
      </c>
      <c r="F105" s="81">
        <f t="shared" si="10"/>
        <v>5441</v>
      </c>
      <c r="G105" s="81">
        <v>200</v>
      </c>
      <c r="H105" s="81">
        <f t="shared" si="11"/>
        <v>79374</v>
      </c>
      <c r="O105" s="55"/>
      <c r="S105" s="16"/>
    </row>
    <row r="106" spans="1:19" s="32" customFormat="1" x14ac:dyDescent="0.25">
      <c r="A106" s="80">
        <v>1</v>
      </c>
      <c r="B106" s="80" t="s">
        <v>202</v>
      </c>
      <c r="C106" s="81">
        <f>O27</f>
        <v>8547</v>
      </c>
      <c r="D106" s="81">
        <f t="shared" si="9"/>
        <v>102564</v>
      </c>
      <c r="E106" s="81">
        <f>P27</f>
        <v>8297</v>
      </c>
      <c r="F106" s="81">
        <f t="shared" si="10"/>
        <v>8297</v>
      </c>
      <c r="G106" s="81">
        <v>200</v>
      </c>
      <c r="H106" s="81">
        <f t="shared" si="11"/>
        <v>119358</v>
      </c>
      <c r="O106" s="55"/>
      <c r="S106" s="16"/>
    </row>
    <row r="107" spans="1:19" s="32" customFormat="1" x14ac:dyDescent="0.25">
      <c r="A107" s="80">
        <v>1</v>
      </c>
      <c r="B107" s="80" t="s">
        <v>203</v>
      </c>
      <c r="C107" s="81">
        <f>O29</f>
        <v>8460</v>
      </c>
      <c r="D107" s="81">
        <f t="shared" si="9"/>
        <v>101520</v>
      </c>
      <c r="E107" s="81">
        <f>P29</f>
        <v>8210</v>
      </c>
      <c r="F107" s="81">
        <f t="shared" si="10"/>
        <v>8210</v>
      </c>
      <c r="G107" s="81">
        <v>200</v>
      </c>
      <c r="H107" s="81">
        <f t="shared" si="11"/>
        <v>118140</v>
      </c>
      <c r="O107" s="55"/>
      <c r="S107" s="16"/>
    </row>
    <row r="108" spans="1:19" s="32" customFormat="1" x14ac:dyDescent="0.25">
      <c r="A108" s="83">
        <f>SUM(A95:A107)</f>
        <v>87</v>
      </c>
      <c r="B108" s="83" t="s">
        <v>174</v>
      </c>
      <c r="C108" s="84">
        <f t="shared" ref="C108:H108" si="12">SUM(C95:C107)</f>
        <v>689919</v>
      </c>
      <c r="D108" s="84">
        <f t="shared" si="12"/>
        <v>8279028</v>
      </c>
      <c r="E108" s="84">
        <f t="shared" si="12"/>
        <v>668169</v>
      </c>
      <c r="F108" s="84">
        <f t="shared" si="12"/>
        <v>668169</v>
      </c>
      <c r="G108" s="84">
        <f t="shared" si="12"/>
        <v>17400</v>
      </c>
      <c r="H108" s="84">
        <f t="shared" si="12"/>
        <v>9632766</v>
      </c>
      <c r="O108" s="55"/>
      <c r="S108" s="16"/>
    </row>
    <row r="110" spans="1:19" x14ac:dyDescent="0.25">
      <c r="H110" s="64"/>
    </row>
    <row r="113" spans="6:18" x14ac:dyDescent="0.15">
      <c r="F113" s="69"/>
    </row>
    <row r="114" spans="6:18" x14ac:dyDescent="0.15">
      <c r="F114" s="69"/>
    </row>
    <row r="122" spans="6:18" s="19" customFormat="1" x14ac:dyDescent="0.25">
      <c r="G122" s="41"/>
      <c r="H122" s="35"/>
      <c r="I122" s="35"/>
      <c r="J122" s="35"/>
      <c r="K122" s="35"/>
      <c r="L122" s="35"/>
      <c r="M122" s="35"/>
      <c r="N122" s="35"/>
      <c r="O122" s="57"/>
      <c r="P122" s="35"/>
      <c r="Q122" s="35"/>
      <c r="R122" s="35"/>
    </row>
    <row r="123" spans="6:18" s="19" customFormat="1" x14ac:dyDescent="0.25">
      <c r="G123" s="41"/>
      <c r="H123" s="35"/>
      <c r="I123" s="35"/>
      <c r="J123" s="35"/>
      <c r="K123" s="35"/>
      <c r="L123" s="35"/>
      <c r="M123" s="35"/>
      <c r="N123" s="35"/>
      <c r="O123" s="57"/>
      <c r="P123" s="35"/>
      <c r="Q123" s="35"/>
      <c r="R123" s="35"/>
    </row>
    <row r="124" spans="6:18" s="19" customFormat="1" x14ac:dyDescent="0.25">
      <c r="G124" s="41"/>
      <c r="H124" s="35"/>
      <c r="I124" s="35"/>
      <c r="J124" s="35"/>
      <c r="K124" s="35"/>
      <c r="L124" s="35"/>
      <c r="M124" s="35"/>
      <c r="N124" s="35"/>
      <c r="O124" s="57"/>
      <c r="P124" s="35"/>
      <c r="Q124" s="35"/>
      <c r="R124" s="35"/>
    </row>
    <row r="125" spans="6:18" s="19" customFormat="1" x14ac:dyDescent="0.25">
      <c r="G125" s="41"/>
      <c r="H125" s="35"/>
      <c r="I125" s="35"/>
      <c r="J125" s="35"/>
      <c r="K125" s="35"/>
      <c r="L125" s="35"/>
      <c r="M125" s="35"/>
      <c r="N125" s="35"/>
      <c r="O125" s="57"/>
      <c r="P125" s="35"/>
      <c r="Q125" s="35"/>
      <c r="R125" s="35"/>
    </row>
    <row r="126" spans="6:18" s="19" customFormat="1" x14ac:dyDescent="0.25">
      <c r="G126" s="41"/>
      <c r="H126" s="35"/>
      <c r="I126" s="35"/>
      <c r="J126" s="35"/>
      <c r="K126" s="35"/>
      <c r="L126" s="35"/>
      <c r="M126" s="35"/>
      <c r="N126" s="35"/>
      <c r="O126" s="57"/>
      <c r="P126" s="35"/>
      <c r="Q126" s="35"/>
      <c r="R126" s="35"/>
    </row>
    <row r="127" spans="6:18" s="19" customFormat="1" x14ac:dyDescent="0.25">
      <c r="G127" s="41"/>
      <c r="H127" s="35"/>
      <c r="I127" s="35"/>
      <c r="J127" s="35"/>
      <c r="K127" s="35"/>
      <c r="L127" s="35"/>
      <c r="M127" s="35"/>
      <c r="N127" s="35"/>
      <c r="O127" s="57"/>
      <c r="P127" s="35"/>
      <c r="Q127" s="35"/>
      <c r="R127" s="35"/>
    </row>
    <row r="128" spans="6:18" s="19" customFormat="1" x14ac:dyDescent="0.25">
      <c r="G128" s="41"/>
      <c r="H128" s="35"/>
      <c r="I128" s="35"/>
      <c r="J128" s="35"/>
      <c r="K128" s="35"/>
      <c r="L128" s="35"/>
      <c r="M128" s="35"/>
      <c r="N128" s="35"/>
      <c r="O128" s="57"/>
      <c r="P128" s="35"/>
      <c r="Q128" s="35"/>
      <c r="R128" s="35"/>
    </row>
    <row r="129" spans="7:18" s="19" customFormat="1" x14ac:dyDescent="0.25">
      <c r="G129" s="41"/>
      <c r="H129" s="35"/>
      <c r="I129" s="35"/>
      <c r="J129" s="35"/>
      <c r="K129" s="35"/>
      <c r="L129" s="35"/>
      <c r="M129" s="35"/>
      <c r="N129" s="35"/>
      <c r="O129" s="57"/>
      <c r="P129" s="35"/>
      <c r="Q129" s="35"/>
      <c r="R129" s="35"/>
    </row>
    <row r="130" spans="7:18" s="19" customFormat="1" x14ac:dyDescent="0.25">
      <c r="G130" s="41"/>
      <c r="H130" s="35"/>
      <c r="I130" s="35"/>
      <c r="J130" s="35"/>
      <c r="K130" s="35"/>
      <c r="L130" s="35"/>
      <c r="M130" s="35"/>
      <c r="N130" s="35"/>
      <c r="O130" s="57"/>
      <c r="P130" s="35"/>
      <c r="Q130" s="35"/>
      <c r="R130" s="35"/>
    </row>
    <row r="131" spans="7:18" s="19" customFormat="1" x14ac:dyDescent="0.25">
      <c r="G131" s="41"/>
      <c r="H131" s="35"/>
      <c r="I131" s="35"/>
      <c r="J131" s="35"/>
      <c r="K131" s="35"/>
      <c r="L131" s="35"/>
      <c r="M131" s="35"/>
      <c r="N131" s="35"/>
      <c r="O131" s="57"/>
      <c r="P131" s="35"/>
      <c r="Q131" s="35"/>
      <c r="R131" s="35"/>
    </row>
    <row r="132" spans="7:18" s="19" customFormat="1" x14ac:dyDescent="0.25">
      <c r="G132" s="41"/>
      <c r="H132" s="35"/>
      <c r="I132" s="35"/>
      <c r="J132" s="35"/>
      <c r="K132" s="35"/>
      <c r="L132" s="35"/>
      <c r="M132" s="35"/>
      <c r="N132" s="35"/>
      <c r="O132" s="57"/>
      <c r="P132" s="35"/>
      <c r="Q132" s="35"/>
      <c r="R132" s="35"/>
    </row>
    <row r="133" spans="7:18" s="19" customFormat="1" x14ac:dyDescent="0.25">
      <c r="G133" s="41"/>
      <c r="H133" s="35"/>
      <c r="I133" s="35"/>
      <c r="J133" s="35"/>
      <c r="K133" s="35"/>
      <c r="L133" s="35"/>
      <c r="M133" s="35"/>
      <c r="N133" s="35"/>
      <c r="O133" s="57"/>
      <c r="P133" s="35"/>
      <c r="Q133" s="35"/>
      <c r="R133" s="35"/>
    </row>
    <row r="134" spans="7:18" s="19" customFormat="1" x14ac:dyDescent="0.25">
      <c r="G134" s="41"/>
      <c r="H134" s="35"/>
      <c r="I134" s="35"/>
      <c r="J134" s="35"/>
      <c r="K134" s="35"/>
      <c r="L134" s="35"/>
      <c r="M134" s="35"/>
      <c r="N134" s="35"/>
      <c r="O134" s="57"/>
      <c r="P134" s="35"/>
      <c r="Q134" s="35"/>
      <c r="R134" s="35"/>
    </row>
    <row r="135" spans="7:18" s="19" customFormat="1" x14ac:dyDescent="0.25">
      <c r="G135" s="41"/>
      <c r="H135" s="35"/>
      <c r="I135" s="35"/>
      <c r="J135" s="35"/>
      <c r="K135" s="35"/>
      <c r="L135" s="35"/>
      <c r="M135" s="35"/>
      <c r="N135" s="35"/>
      <c r="O135" s="57"/>
      <c r="P135" s="35"/>
      <c r="Q135" s="35"/>
      <c r="R135" s="35"/>
    </row>
    <row r="136" spans="7:18" s="19" customFormat="1" x14ac:dyDescent="0.25">
      <c r="G136" s="41"/>
      <c r="H136" s="35"/>
      <c r="I136" s="35"/>
      <c r="J136" s="35"/>
      <c r="K136" s="35"/>
      <c r="L136" s="35"/>
      <c r="M136" s="35"/>
      <c r="N136" s="35"/>
      <c r="O136" s="57"/>
      <c r="P136" s="35"/>
      <c r="Q136" s="35"/>
      <c r="R136" s="35"/>
    </row>
    <row r="137" spans="7:18" s="19" customFormat="1" x14ac:dyDescent="0.25">
      <c r="G137" s="41"/>
      <c r="H137" s="35"/>
      <c r="I137" s="35"/>
      <c r="J137" s="35"/>
      <c r="K137" s="35"/>
      <c r="L137" s="35"/>
      <c r="M137" s="35"/>
      <c r="N137" s="35"/>
      <c r="O137" s="57"/>
      <c r="P137" s="35"/>
      <c r="Q137" s="35"/>
      <c r="R137" s="35"/>
    </row>
    <row r="138" spans="7:18" s="19" customFormat="1" x14ac:dyDescent="0.25">
      <c r="G138" s="41"/>
      <c r="H138" s="35"/>
      <c r="I138" s="35"/>
      <c r="J138" s="35"/>
      <c r="K138" s="35"/>
      <c r="L138" s="35"/>
      <c r="M138" s="35"/>
      <c r="N138" s="35"/>
      <c r="O138" s="57"/>
      <c r="P138" s="35"/>
      <c r="Q138" s="35"/>
      <c r="R138" s="35"/>
    </row>
    <row r="139" spans="7:18" s="19" customFormat="1" x14ac:dyDescent="0.25">
      <c r="G139" s="41"/>
      <c r="H139" s="35"/>
      <c r="I139" s="35"/>
      <c r="J139" s="35"/>
      <c r="K139" s="35"/>
      <c r="L139" s="35"/>
      <c r="M139" s="35"/>
      <c r="N139" s="35"/>
      <c r="O139" s="57"/>
      <c r="P139" s="35"/>
      <c r="Q139" s="35"/>
      <c r="R139" s="35"/>
    </row>
    <row r="140" spans="7:18" s="19" customFormat="1" x14ac:dyDescent="0.25">
      <c r="G140" s="41"/>
      <c r="H140" s="35"/>
      <c r="I140" s="35"/>
      <c r="J140" s="35"/>
      <c r="K140" s="35"/>
      <c r="L140" s="35"/>
      <c r="M140" s="35"/>
      <c r="N140" s="35"/>
      <c r="O140" s="57"/>
      <c r="P140" s="35"/>
      <c r="Q140" s="35"/>
      <c r="R140" s="35"/>
    </row>
    <row r="141" spans="7:18" s="19" customFormat="1" x14ac:dyDescent="0.25">
      <c r="G141" s="41"/>
      <c r="H141" s="35"/>
      <c r="I141" s="35"/>
      <c r="J141" s="35"/>
      <c r="K141" s="35"/>
      <c r="L141" s="35"/>
      <c r="M141" s="35"/>
      <c r="N141" s="35"/>
      <c r="O141" s="57"/>
      <c r="P141" s="35"/>
      <c r="Q141" s="35"/>
      <c r="R141" s="35"/>
    </row>
    <row r="142" spans="7:18" s="19" customFormat="1" x14ac:dyDescent="0.25">
      <c r="G142" s="41"/>
      <c r="H142" s="35"/>
      <c r="I142" s="35"/>
      <c r="J142" s="35"/>
      <c r="K142" s="35"/>
      <c r="L142" s="35"/>
      <c r="M142" s="35"/>
      <c r="N142" s="35"/>
      <c r="O142" s="57"/>
      <c r="P142" s="35"/>
      <c r="Q142" s="35"/>
      <c r="R142" s="35"/>
    </row>
    <row r="143" spans="7:18" s="19" customFormat="1" x14ac:dyDescent="0.25">
      <c r="G143" s="41"/>
      <c r="H143" s="35"/>
      <c r="I143" s="35"/>
      <c r="J143" s="35"/>
      <c r="K143" s="35"/>
      <c r="L143" s="35"/>
      <c r="M143" s="35"/>
      <c r="N143" s="35"/>
      <c r="O143" s="57"/>
      <c r="P143" s="35"/>
      <c r="Q143" s="35"/>
      <c r="R143" s="35"/>
    </row>
    <row r="144" spans="7:18" s="19" customFormat="1" x14ac:dyDescent="0.25">
      <c r="G144" s="41"/>
      <c r="H144" s="35"/>
      <c r="I144" s="35"/>
      <c r="J144" s="35"/>
      <c r="K144" s="35"/>
      <c r="L144" s="35"/>
      <c r="M144" s="35"/>
      <c r="N144" s="35"/>
      <c r="O144" s="57"/>
      <c r="P144" s="35"/>
      <c r="Q144" s="35"/>
      <c r="R144" s="35"/>
    </row>
    <row r="145" spans="7:18" s="19" customFormat="1" x14ac:dyDescent="0.25">
      <c r="G145" s="41"/>
      <c r="H145" s="35"/>
      <c r="I145" s="35"/>
      <c r="J145" s="35"/>
      <c r="K145" s="35"/>
      <c r="L145" s="35"/>
      <c r="M145" s="35"/>
      <c r="N145" s="35"/>
      <c r="O145" s="57"/>
      <c r="P145" s="35"/>
      <c r="Q145" s="35"/>
      <c r="R145" s="35"/>
    </row>
    <row r="146" spans="7:18" s="19" customFormat="1" x14ac:dyDescent="0.25">
      <c r="G146" s="41"/>
      <c r="H146" s="35"/>
      <c r="I146" s="35"/>
      <c r="J146" s="35"/>
      <c r="K146" s="35"/>
      <c r="L146" s="35"/>
      <c r="M146" s="35"/>
      <c r="N146" s="35"/>
      <c r="O146" s="57"/>
      <c r="P146" s="35"/>
      <c r="Q146" s="35"/>
      <c r="R146" s="35"/>
    </row>
    <row r="147" spans="7:18" s="19" customFormat="1" x14ac:dyDescent="0.25">
      <c r="G147" s="41"/>
      <c r="H147" s="35"/>
      <c r="I147" s="35"/>
      <c r="J147" s="35"/>
      <c r="K147" s="35"/>
      <c r="L147" s="35"/>
      <c r="M147" s="35"/>
      <c r="N147" s="35"/>
      <c r="O147" s="57"/>
      <c r="P147" s="35"/>
      <c r="Q147" s="35"/>
      <c r="R147" s="35"/>
    </row>
    <row r="148" spans="7:18" s="19" customFormat="1" x14ac:dyDescent="0.25">
      <c r="G148" s="41"/>
      <c r="H148" s="35"/>
      <c r="I148" s="35"/>
      <c r="J148" s="35"/>
      <c r="K148" s="35"/>
      <c r="L148" s="35"/>
      <c r="M148" s="35"/>
      <c r="N148" s="35"/>
      <c r="O148" s="57"/>
      <c r="P148" s="35"/>
      <c r="Q148" s="35"/>
      <c r="R148" s="35"/>
    </row>
    <row r="149" spans="7:18" s="19" customFormat="1" x14ac:dyDescent="0.25">
      <c r="G149" s="41"/>
      <c r="H149" s="35"/>
      <c r="I149" s="35"/>
      <c r="J149" s="35"/>
      <c r="K149" s="35"/>
      <c r="L149" s="35"/>
      <c r="M149" s="35"/>
      <c r="N149" s="35"/>
      <c r="O149" s="57"/>
      <c r="P149" s="35"/>
      <c r="Q149" s="35"/>
      <c r="R149" s="35"/>
    </row>
    <row r="150" spans="7:18" s="19" customFormat="1" x14ac:dyDescent="0.25">
      <c r="G150" s="41"/>
      <c r="H150" s="35"/>
      <c r="I150" s="35"/>
      <c r="J150" s="35"/>
      <c r="K150" s="35"/>
      <c r="L150" s="35"/>
      <c r="M150" s="35"/>
      <c r="N150" s="35"/>
      <c r="O150" s="57"/>
      <c r="P150" s="35"/>
      <c r="Q150" s="35"/>
      <c r="R150" s="35"/>
    </row>
    <row r="151" spans="7:18" s="19" customFormat="1" x14ac:dyDescent="0.25">
      <c r="G151" s="41"/>
      <c r="H151" s="35"/>
      <c r="I151" s="35"/>
      <c r="J151" s="35"/>
      <c r="K151" s="35"/>
      <c r="L151" s="35"/>
      <c r="M151" s="35"/>
      <c r="N151" s="35"/>
      <c r="O151" s="57"/>
      <c r="P151" s="35"/>
      <c r="Q151" s="35"/>
      <c r="R151" s="35"/>
    </row>
    <row r="152" spans="7:18" s="19" customFormat="1" x14ac:dyDescent="0.25">
      <c r="G152" s="41"/>
      <c r="H152" s="35"/>
      <c r="I152" s="35"/>
      <c r="J152" s="35"/>
      <c r="K152" s="35"/>
      <c r="L152" s="35"/>
      <c r="M152" s="35"/>
      <c r="N152" s="35"/>
      <c r="O152" s="57"/>
      <c r="P152" s="35"/>
      <c r="Q152" s="35"/>
      <c r="R152" s="35"/>
    </row>
    <row r="153" spans="7:18" s="19" customFormat="1" x14ac:dyDescent="0.25">
      <c r="G153" s="41"/>
      <c r="H153" s="35"/>
      <c r="I153" s="35"/>
      <c r="J153" s="35"/>
      <c r="K153" s="35"/>
      <c r="L153" s="35"/>
      <c r="M153" s="35"/>
      <c r="N153" s="35"/>
      <c r="O153" s="57"/>
      <c r="P153" s="35"/>
      <c r="Q153" s="35"/>
      <c r="R153" s="35"/>
    </row>
    <row r="154" spans="7:18" s="19" customFormat="1" x14ac:dyDescent="0.25">
      <c r="G154" s="41"/>
      <c r="H154" s="35"/>
      <c r="I154" s="35"/>
      <c r="J154" s="35"/>
      <c r="K154" s="35"/>
      <c r="L154" s="35"/>
      <c r="M154" s="35"/>
      <c r="N154" s="35"/>
      <c r="O154" s="57"/>
      <c r="P154" s="35"/>
      <c r="Q154" s="35"/>
      <c r="R154" s="35"/>
    </row>
    <row r="155" spans="7:18" s="19" customFormat="1" x14ac:dyDescent="0.25">
      <c r="G155" s="41"/>
      <c r="H155" s="35"/>
      <c r="I155" s="35"/>
      <c r="J155" s="35"/>
      <c r="K155" s="35"/>
      <c r="L155" s="35"/>
      <c r="M155" s="35"/>
      <c r="N155" s="35"/>
      <c r="O155" s="57"/>
      <c r="P155" s="35"/>
      <c r="Q155" s="35"/>
      <c r="R155" s="35"/>
    </row>
    <row r="156" spans="7:18" s="19" customFormat="1" x14ac:dyDescent="0.25">
      <c r="G156" s="41"/>
      <c r="H156" s="35"/>
      <c r="I156" s="35"/>
      <c r="J156" s="35"/>
      <c r="K156" s="35"/>
      <c r="L156" s="35"/>
      <c r="M156" s="35"/>
      <c r="N156" s="35"/>
      <c r="O156" s="57"/>
      <c r="P156" s="35"/>
      <c r="Q156" s="35"/>
      <c r="R156" s="35"/>
    </row>
    <row r="157" spans="7:18" s="19" customFormat="1" x14ac:dyDescent="0.25">
      <c r="G157" s="41"/>
      <c r="H157" s="35"/>
      <c r="I157" s="35"/>
      <c r="J157" s="35"/>
      <c r="K157" s="35"/>
      <c r="L157" s="35"/>
      <c r="M157" s="35"/>
      <c r="N157" s="35"/>
      <c r="O157" s="57"/>
      <c r="P157" s="35"/>
      <c r="Q157" s="35"/>
      <c r="R157" s="35"/>
    </row>
    <row r="158" spans="7:18" s="19" customFormat="1" x14ac:dyDescent="0.25">
      <c r="G158" s="41"/>
      <c r="H158" s="35"/>
      <c r="I158" s="35"/>
      <c r="J158" s="35"/>
      <c r="K158" s="35"/>
      <c r="L158" s="35"/>
      <c r="M158" s="35"/>
      <c r="N158" s="35"/>
      <c r="O158" s="57"/>
      <c r="P158" s="35"/>
      <c r="Q158" s="35"/>
      <c r="R158" s="35"/>
    </row>
    <row r="159" spans="7:18" s="19" customFormat="1" x14ac:dyDescent="0.25">
      <c r="G159" s="41"/>
      <c r="H159" s="35"/>
      <c r="I159" s="35"/>
      <c r="J159" s="35"/>
      <c r="K159" s="35"/>
      <c r="L159" s="35"/>
      <c r="M159" s="35"/>
      <c r="N159" s="35"/>
      <c r="O159" s="57"/>
      <c r="P159" s="35"/>
      <c r="Q159" s="35"/>
      <c r="R159" s="35"/>
    </row>
    <row r="160" spans="7:18" s="19" customFormat="1" x14ac:dyDescent="0.25">
      <c r="G160" s="41"/>
      <c r="H160" s="35"/>
      <c r="I160" s="35"/>
      <c r="J160" s="35"/>
      <c r="K160" s="35"/>
      <c r="L160" s="35"/>
      <c r="M160" s="35"/>
      <c r="N160" s="35"/>
      <c r="O160" s="57"/>
      <c r="P160" s="35"/>
      <c r="Q160" s="35"/>
      <c r="R160" s="35"/>
    </row>
    <row r="161" spans="7:18" s="19" customFormat="1" x14ac:dyDescent="0.25">
      <c r="G161" s="41"/>
      <c r="H161" s="35"/>
      <c r="I161" s="35"/>
      <c r="J161" s="35"/>
      <c r="K161" s="35"/>
      <c r="L161" s="35"/>
      <c r="M161" s="35"/>
      <c r="N161" s="35"/>
      <c r="O161" s="57"/>
      <c r="P161" s="35"/>
      <c r="Q161" s="35"/>
      <c r="R161" s="35"/>
    </row>
    <row r="162" spans="7:18" s="19" customFormat="1" x14ac:dyDescent="0.25">
      <c r="G162" s="41"/>
      <c r="H162" s="35"/>
      <c r="I162" s="35"/>
      <c r="J162" s="35"/>
      <c r="K162" s="35"/>
      <c r="L162" s="35"/>
      <c r="M162" s="35"/>
      <c r="N162" s="35"/>
      <c r="O162" s="57"/>
      <c r="P162" s="35"/>
      <c r="Q162" s="35"/>
      <c r="R162" s="35"/>
    </row>
    <row r="163" spans="7:18" s="19" customFormat="1" x14ac:dyDescent="0.25">
      <c r="G163" s="41"/>
      <c r="H163" s="35"/>
      <c r="I163" s="35"/>
      <c r="J163" s="35"/>
      <c r="K163" s="35"/>
      <c r="L163" s="35"/>
      <c r="M163" s="35"/>
      <c r="N163" s="35"/>
      <c r="O163" s="57"/>
      <c r="P163" s="35"/>
      <c r="Q163" s="35"/>
      <c r="R163" s="35"/>
    </row>
    <row r="164" spans="7:18" s="19" customFormat="1" x14ac:dyDescent="0.25">
      <c r="G164" s="41"/>
      <c r="H164" s="35"/>
      <c r="I164" s="35"/>
      <c r="J164" s="35"/>
      <c r="K164" s="35"/>
      <c r="L164" s="35"/>
      <c r="M164" s="35"/>
      <c r="N164" s="35"/>
      <c r="O164" s="57"/>
      <c r="P164" s="35"/>
      <c r="Q164" s="35"/>
      <c r="R164" s="35"/>
    </row>
    <row r="165" spans="7:18" s="19" customFormat="1" x14ac:dyDescent="0.25">
      <c r="G165" s="41"/>
      <c r="H165" s="35"/>
      <c r="I165" s="35"/>
      <c r="J165" s="35"/>
      <c r="K165" s="35"/>
      <c r="L165" s="35"/>
      <c r="M165" s="35"/>
      <c r="N165" s="35"/>
      <c r="O165" s="57"/>
      <c r="P165" s="35"/>
      <c r="Q165" s="35"/>
      <c r="R165" s="35"/>
    </row>
    <row r="166" spans="7:18" s="19" customFormat="1" x14ac:dyDescent="0.25">
      <c r="G166" s="41"/>
      <c r="H166" s="35"/>
      <c r="I166" s="35"/>
      <c r="J166" s="35"/>
      <c r="K166" s="35"/>
      <c r="L166" s="35"/>
      <c r="M166" s="35"/>
      <c r="N166" s="35"/>
      <c r="O166" s="57"/>
      <c r="P166" s="35"/>
      <c r="Q166" s="35"/>
      <c r="R166" s="35"/>
    </row>
    <row r="167" spans="7:18" s="19" customFormat="1" x14ac:dyDescent="0.25">
      <c r="G167" s="41"/>
      <c r="H167" s="35"/>
      <c r="I167" s="35"/>
      <c r="J167" s="35"/>
      <c r="K167" s="35"/>
      <c r="L167" s="35"/>
      <c r="M167" s="35"/>
      <c r="N167" s="35"/>
      <c r="O167" s="57"/>
      <c r="P167" s="35"/>
      <c r="Q167" s="35"/>
      <c r="R167" s="35"/>
    </row>
    <row r="168" spans="7:18" s="19" customFormat="1" x14ac:dyDescent="0.25">
      <c r="G168" s="41"/>
      <c r="H168" s="35"/>
      <c r="I168" s="35"/>
      <c r="J168" s="35"/>
      <c r="K168" s="35"/>
      <c r="L168" s="35"/>
      <c r="M168" s="35"/>
      <c r="N168" s="35"/>
      <c r="O168" s="57"/>
      <c r="P168" s="35"/>
      <c r="Q168" s="35"/>
      <c r="R168" s="35"/>
    </row>
    <row r="169" spans="7:18" s="19" customFormat="1" x14ac:dyDescent="0.25">
      <c r="G169" s="41"/>
      <c r="H169" s="35"/>
      <c r="I169" s="35"/>
      <c r="J169" s="35"/>
      <c r="K169" s="35"/>
      <c r="L169" s="35"/>
      <c r="M169" s="35"/>
      <c r="N169" s="35"/>
      <c r="O169" s="57"/>
      <c r="P169" s="35"/>
      <c r="Q169" s="35"/>
      <c r="R169" s="35"/>
    </row>
    <row r="170" spans="7:18" s="19" customFormat="1" x14ac:dyDescent="0.25">
      <c r="G170" s="41"/>
      <c r="H170" s="35"/>
      <c r="I170" s="35"/>
      <c r="J170" s="35"/>
      <c r="K170" s="35"/>
      <c r="L170" s="35"/>
      <c r="M170" s="35"/>
      <c r="N170" s="35"/>
      <c r="O170" s="57"/>
      <c r="P170" s="35"/>
      <c r="Q170" s="35"/>
      <c r="R170" s="35"/>
    </row>
    <row r="171" spans="7:18" s="19" customFormat="1" x14ac:dyDescent="0.25">
      <c r="G171" s="41"/>
      <c r="H171" s="35"/>
      <c r="I171" s="35"/>
      <c r="J171" s="35"/>
      <c r="K171" s="35"/>
      <c r="L171" s="35"/>
      <c r="M171" s="35"/>
      <c r="N171" s="35"/>
      <c r="O171" s="57"/>
      <c r="P171" s="35"/>
      <c r="Q171" s="35"/>
      <c r="R171" s="35"/>
    </row>
    <row r="172" spans="7:18" s="19" customFormat="1" x14ac:dyDescent="0.25">
      <c r="G172" s="41"/>
      <c r="H172" s="35"/>
      <c r="I172" s="35"/>
      <c r="J172" s="35"/>
      <c r="K172" s="35"/>
      <c r="L172" s="35"/>
      <c r="M172" s="35"/>
      <c r="N172" s="35"/>
      <c r="O172" s="57"/>
      <c r="P172" s="35"/>
      <c r="Q172" s="35"/>
      <c r="R172" s="35"/>
    </row>
    <row r="173" spans="7:18" s="19" customFormat="1" x14ac:dyDescent="0.25">
      <c r="G173" s="41"/>
      <c r="H173" s="35"/>
      <c r="I173" s="35"/>
      <c r="J173" s="35"/>
      <c r="K173" s="35"/>
      <c r="L173" s="35"/>
      <c r="M173" s="35"/>
      <c r="N173" s="35"/>
      <c r="O173" s="57"/>
      <c r="P173" s="35"/>
      <c r="Q173" s="35"/>
      <c r="R173" s="35"/>
    </row>
    <row r="174" spans="7:18" s="19" customFormat="1" x14ac:dyDescent="0.25">
      <c r="G174" s="41"/>
      <c r="H174" s="35"/>
      <c r="I174" s="35"/>
      <c r="J174" s="35"/>
      <c r="K174" s="35"/>
      <c r="L174" s="35"/>
      <c r="M174" s="35"/>
      <c r="N174" s="35"/>
      <c r="O174" s="57"/>
      <c r="P174" s="35"/>
      <c r="Q174" s="35"/>
      <c r="R174" s="35"/>
    </row>
    <row r="175" spans="7:18" s="19" customFormat="1" x14ac:dyDescent="0.25">
      <c r="G175" s="41"/>
      <c r="H175" s="35"/>
      <c r="I175" s="35"/>
      <c r="J175" s="35"/>
      <c r="K175" s="35"/>
      <c r="L175" s="35"/>
      <c r="M175" s="35"/>
      <c r="N175" s="35"/>
      <c r="O175" s="57"/>
      <c r="P175" s="35"/>
      <c r="Q175" s="35"/>
      <c r="R175" s="35"/>
    </row>
    <row r="176" spans="7:18" s="19" customFormat="1" x14ac:dyDescent="0.25">
      <c r="G176" s="41"/>
      <c r="H176" s="35"/>
      <c r="I176" s="35"/>
      <c r="J176" s="35"/>
      <c r="K176" s="35"/>
      <c r="L176" s="35"/>
      <c r="M176" s="35"/>
      <c r="N176" s="35"/>
      <c r="O176" s="57"/>
      <c r="P176" s="35"/>
      <c r="Q176" s="35"/>
      <c r="R176" s="35"/>
    </row>
    <row r="177" spans="7:18" s="19" customFormat="1" x14ac:dyDescent="0.25">
      <c r="G177" s="41"/>
      <c r="H177" s="35"/>
      <c r="I177" s="35"/>
      <c r="J177" s="35"/>
      <c r="K177" s="35"/>
      <c r="L177" s="35"/>
      <c r="M177" s="35"/>
      <c r="N177" s="35"/>
      <c r="O177" s="57"/>
      <c r="P177" s="35"/>
      <c r="Q177" s="35"/>
      <c r="R177" s="35"/>
    </row>
    <row r="178" spans="7:18" s="19" customFormat="1" x14ac:dyDescent="0.25">
      <c r="G178" s="41"/>
      <c r="H178" s="35"/>
      <c r="I178" s="35"/>
      <c r="J178" s="35"/>
      <c r="K178" s="35"/>
      <c r="L178" s="35"/>
      <c r="M178" s="35"/>
      <c r="N178" s="35"/>
      <c r="O178" s="57"/>
      <c r="P178" s="35"/>
      <c r="Q178" s="35"/>
      <c r="R178" s="35"/>
    </row>
    <row r="179" spans="7:18" s="19" customFormat="1" x14ac:dyDescent="0.25">
      <c r="G179" s="41"/>
      <c r="H179" s="35"/>
      <c r="I179" s="35"/>
      <c r="J179" s="35"/>
      <c r="K179" s="35"/>
      <c r="L179" s="35"/>
      <c r="M179" s="35"/>
      <c r="N179" s="35"/>
      <c r="O179" s="57"/>
      <c r="P179" s="35"/>
      <c r="Q179" s="35"/>
      <c r="R179" s="35"/>
    </row>
    <row r="180" spans="7:18" s="19" customFormat="1" x14ac:dyDescent="0.25">
      <c r="G180" s="41"/>
      <c r="H180" s="35"/>
      <c r="I180" s="35"/>
      <c r="J180" s="35"/>
      <c r="K180" s="35"/>
      <c r="L180" s="35"/>
      <c r="M180" s="35"/>
      <c r="N180" s="35"/>
      <c r="O180" s="57"/>
      <c r="P180" s="35"/>
      <c r="Q180" s="35"/>
      <c r="R180" s="35"/>
    </row>
    <row r="181" spans="7:18" s="19" customFormat="1" x14ac:dyDescent="0.25">
      <c r="G181" s="41"/>
      <c r="H181" s="35"/>
      <c r="I181" s="35"/>
      <c r="J181" s="35"/>
      <c r="K181" s="35"/>
      <c r="L181" s="35"/>
      <c r="M181" s="35"/>
      <c r="N181" s="35"/>
      <c r="O181" s="57"/>
      <c r="P181" s="35"/>
      <c r="Q181" s="35"/>
      <c r="R181" s="35"/>
    </row>
    <row r="182" spans="7:18" s="19" customFormat="1" x14ac:dyDescent="0.25">
      <c r="G182" s="41"/>
      <c r="H182" s="35"/>
      <c r="I182" s="35"/>
      <c r="J182" s="35"/>
      <c r="K182" s="35"/>
      <c r="L182" s="35"/>
      <c r="M182" s="35"/>
      <c r="N182" s="35"/>
      <c r="O182" s="57"/>
      <c r="P182" s="35"/>
      <c r="Q182" s="35"/>
      <c r="R182" s="35"/>
    </row>
    <row r="183" spans="7:18" s="19" customFormat="1" x14ac:dyDescent="0.25">
      <c r="G183" s="41"/>
      <c r="H183" s="35"/>
      <c r="I183" s="35"/>
      <c r="J183" s="35"/>
      <c r="K183" s="35"/>
      <c r="L183" s="35"/>
      <c r="M183" s="35"/>
      <c r="N183" s="35"/>
      <c r="O183" s="57"/>
      <c r="P183" s="35"/>
      <c r="Q183" s="35"/>
      <c r="R183" s="35"/>
    </row>
    <row r="184" spans="7:18" s="19" customFormat="1" x14ac:dyDescent="0.25">
      <c r="G184" s="41"/>
      <c r="H184" s="35"/>
      <c r="I184" s="35"/>
      <c r="J184" s="35"/>
      <c r="K184" s="35"/>
      <c r="L184" s="35"/>
      <c r="M184" s="35"/>
      <c r="N184" s="35"/>
      <c r="O184" s="57"/>
      <c r="P184" s="35"/>
      <c r="Q184" s="35"/>
      <c r="R184" s="35"/>
    </row>
    <row r="185" spans="7:18" s="19" customFormat="1" x14ac:dyDescent="0.25">
      <c r="G185" s="41"/>
      <c r="H185" s="35"/>
      <c r="I185" s="35"/>
      <c r="J185" s="35"/>
      <c r="K185" s="35"/>
      <c r="L185" s="35"/>
      <c r="M185" s="35"/>
      <c r="N185" s="35"/>
      <c r="O185" s="57"/>
      <c r="P185" s="35"/>
      <c r="Q185" s="35"/>
      <c r="R185" s="35"/>
    </row>
    <row r="186" spans="7:18" s="19" customFormat="1" x14ac:dyDescent="0.25">
      <c r="G186" s="41"/>
      <c r="H186" s="35"/>
      <c r="I186" s="35"/>
      <c r="J186" s="35"/>
      <c r="K186" s="35"/>
      <c r="L186" s="35"/>
      <c r="M186" s="35"/>
      <c r="N186" s="35"/>
      <c r="O186" s="57"/>
      <c r="P186" s="35"/>
      <c r="Q186" s="35"/>
      <c r="R186" s="35"/>
    </row>
    <row r="187" spans="7:18" s="19" customFormat="1" x14ac:dyDescent="0.25">
      <c r="G187" s="41"/>
      <c r="H187" s="35"/>
      <c r="I187" s="35"/>
      <c r="J187" s="35"/>
      <c r="K187" s="35"/>
      <c r="L187" s="35"/>
      <c r="M187" s="35"/>
      <c r="N187" s="35"/>
      <c r="O187" s="57"/>
      <c r="P187" s="35"/>
      <c r="Q187" s="35"/>
      <c r="R187" s="35"/>
    </row>
    <row r="188" spans="7:18" s="19" customFormat="1" x14ac:dyDescent="0.25">
      <c r="G188" s="41"/>
      <c r="H188" s="35"/>
      <c r="I188" s="35"/>
      <c r="J188" s="35"/>
      <c r="K188" s="35"/>
      <c r="L188" s="35"/>
      <c r="M188" s="35"/>
      <c r="N188" s="35"/>
      <c r="O188" s="57"/>
      <c r="P188" s="35"/>
      <c r="Q188" s="35"/>
      <c r="R188" s="35"/>
    </row>
    <row r="189" spans="7:18" s="19" customFormat="1" x14ac:dyDescent="0.25">
      <c r="G189" s="41"/>
      <c r="H189" s="35"/>
      <c r="I189" s="35"/>
      <c r="J189" s="35"/>
      <c r="K189" s="35"/>
      <c r="L189" s="35"/>
      <c r="M189" s="35"/>
      <c r="N189" s="35"/>
      <c r="O189" s="57"/>
      <c r="P189" s="35"/>
      <c r="Q189" s="35"/>
      <c r="R189" s="35"/>
    </row>
    <row r="190" spans="7:18" s="19" customFormat="1" x14ac:dyDescent="0.25">
      <c r="G190" s="41"/>
      <c r="H190" s="35"/>
      <c r="I190" s="35"/>
      <c r="J190" s="35"/>
      <c r="K190" s="35"/>
      <c r="L190" s="35"/>
      <c r="M190" s="35"/>
      <c r="N190" s="35"/>
      <c r="O190" s="57"/>
      <c r="P190" s="35"/>
      <c r="Q190" s="35"/>
      <c r="R190" s="35"/>
    </row>
    <row r="191" spans="7:18" s="19" customFormat="1" x14ac:dyDescent="0.25">
      <c r="G191" s="41"/>
      <c r="H191" s="35"/>
      <c r="I191" s="35"/>
      <c r="J191" s="35"/>
      <c r="K191" s="35"/>
      <c r="L191" s="35"/>
      <c r="M191" s="35"/>
      <c r="N191" s="35"/>
      <c r="O191" s="57"/>
      <c r="P191" s="35"/>
      <c r="Q191" s="35"/>
      <c r="R191" s="35"/>
    </row>
    <row r="192" spans="7:18" s="19" customFormat="1" x14ac:dyDescent="0.25">
      <c r="G192" s="41"/>
      <c r="H192" s="35"/>
      <c r="I192" s="35"/>
      <c r="J192" s="35"/>
      <c r="K192" s="35"/>
      <c r="L192" s="35"/>
      <c r="M192" s="35"/>
      <c r="N192" s="35"/>
      <c r="O192" s="57"/>
      <c r="P192" s="35"/>
      <c r="Q192" s="35"/>
      <c r="R192" s="35"/>
    </row>
    <row r="193" spans="7:18" s="19" customFormat="1" x14ac:dyDescent="0.25">
      <c r="G193" s="41"/>
      <c r="H193" s="35"/>
      <c r="I193" s="35"/>
      <c r="J193" s="35"/>
      <c r="K193" s="35"/>
      <c r="L193" s="35"/>
      <c r="M193" s="35"/>
      <c r="N193" s="35"/>
      <c r="O193" s="57"/>
      <c r="P193" s="35"/>
      <c r="Q193" s="35"/>
      <c r="R193" s="35"/>
    </row>
    <row r="194" spans="7:18" s="19" customFormat="1" x14ac:dyDescent="0.25">
      <c r="G194" s="41"/>
      <c r="H194" s="35"/>
      <c r="I194" s="35"/>
      <c r="J194" s="35"/>
      <c r="K194" s="35"/>
      <c r="L194" s="35"/>
      <c r="M194" s="35"/>
      <c r="N194" s="35"/>
      <c r="O194" s="57"/>
      <c r="P194" s="35"/>
      <c r="Q194" s="35"/>
      <c r="R194" s="35"/>
    </row>
    <row r="195" spans="7:18" s="19" customFormat="1" x14ac:dyDescent="0.25">
      <c r="G195" s="41"/>
      <c r="H195" s="35"/>
      <c r="I195" s="35"/>
      <c r="J195" s="35"/>
      <c r="K195" s="35"/>
      <c r="L195" s="35"/>
      <c r="M195" s="35"/>
      <c r="N195" s="35"/>
      <c r="O195" s="57"/>
      <c r="P195" s="35"/>
      <c r="Q195" s="35"/>
      <c r="R195" s="35"/>
    </row>
    <row r="196" spans="7:18" s="19" customFormat="1" x14ac:dyDescent="0.25">
      <c r="G196" s="41"/>
      <c r="H196" s="35"/>
      <c r="I196" s="35"/>
      <c r="J196" s="35"/>
      <c r="K196" s="35"/>
      <c r="L196" s="35"/>
      <c r="M196" s="35"/>
      <c r="N196" s="35"/>
      <c r="O196" s="57"/>
      <c r="P196" s="35"/>
      <c r="Q196" s="35"/>
      <c r="R196" s="35"/>
    </row>
    <row r="197" spans="7:18" s="19" customFormat="1" x14ac:dyDescent="0.25">
      <c r="G197" s="41"/>
      <c r="H197" s="35"/>
      <c r="I197" s="35"/>
      <c r="J197" s="35"/>
      <c r="K197" s="35"/>
      <c r="L197" s="35"/>
      <c r="M197" s="35"/>
      <c r="N197" s="35"/>
      <c r="O197" s="57"/>
      <c r="P197" s="35"/>
      <c r="Q197" s="35"/>
      <c r="R197" s="35"/>
    </row>
    <row r="198" spans="7:18" s="19" customFormat="1" x14ac:dyDescent="0.25">
      <c r="G198" s="41"/>
      <c r="H198" s="35"/>
      <c r="I198" s="35"/>
      <c r="J198" s="35"/>
      <c r="K198" s="35"/>
      <c r="L198" s="35"/>
      <c r="M198" s="35"/>
      <c r="N198" s="35"/>
      <c r="O198" s="57"/>
      <c r="P198" s="35"/>
      <c r="Q198" s="35"/>
      <c r="R198" s="35"/>
    </row>
    <row r="199" spans="7:18" s="19" customFormat="1" x14ac:dyDescent="0.25">
      <c r="G199" s="41"/>
      <c r="H199" s="35"/>
      <c r="I199" s="35"/>
      <c r="J199" s="35"/>
      <c r="K199" s="35"/>
      <c r="L199" s="35"/>
      <c r="M199" s="35"/>
      <c r="N199" s="35"/>
      <c r="O199" s="57"/>
      <c r="P199" s="35"/>
      <c r="Q199" s="35"/>
      <c r="R199" s="35"/>
    </row>
    <row r="200" spans="7:18" s="19" customFormat="1" x14ac:dyDescent="0.25">
      <c r="G200" s="41"/>
      <c r="H200" s="35"/>
      <c r="I200" s="35"/>
      <c r="J200" s="35"/>
      <c r="K200" s="35"/>
      <c r="L200" s="35"/>
      <c r="M200" s="35"/>
      <c r="N200" s="35"/>
      <c r="O200" s="57"/>
      <c r="P200" s="35"/>
      <c r="Q200" s="35"/>
      <c r="R200" s="35"/>
    </row>
    <row r="201" spans="7:18" s="19" customFormat="1" x14ac:dyDescent="0.25">
      <c r="G201" s="41"/>
      <c r="H201" s="35"/>
      <c r="I201" s="35"/>
      <c r="J201" s="35"/>
      <c r="K201" s="35"/>
      <c r="L201" s="35"/>
      <c r="M201" s="35"/>
      <c r="N201" s="35"/>
      <c r="O201" s="57"/>
      <c r="P201" s="35"/>
      <c r="Q201" s="35"/>
      <c r="R201" s="35"/>
    </row>
    <row r="202" spans="7:18" s="19" customFormat="1" x14ac:dyDescent="0.25">
      <c r="G202" s="41"/>
      <c r="H202" s="35"/>
      <c r="I202" s="35"/>
      <c r="J202" s="35"/>
      <c r="K202" s="35"/>
      <c r="L202" s="35"/>
      <c r="M202" s="35"/>
      <c r="N202" s="35"/>
      <c r="O202" s="57"/>
      <c r="P202" s="35"/>
      <c r="Q202" s="35"/>
      <c r="R202" s="35"/>
    </row>
    <row r="203" spans="7:18" s="19" customFormat="1" x14ac:dyDescent="0.25">
      <c r="G203" s="41"/>
      <c r="H203" s="35"/>
      <c r="I203" s="35"/>
      <c r="J203" s="35"/>
      <c r="K203" s="35"/>
      <c r="L203" s="35"/>
      <c r="M203" s="35"/>
      <c r="N203" s="35"/>
      <c r="O203" s="57"/>
      <c r="P203" s="35"/>
      <c r="Q203" s="35"/>
      <c r="R203" s="35"/>
    </row>
    <row r="204" spans="7:18" s="19" customFormat="1" x14ac:dyDescent="0.25">
      <c r="G204" s="41"/>
      <c r="H204" s="35"/>
      <c r="I204" s="35"/>
      <c r="J204" s="35"/>
      <c r="K204" s="35"/>
      <c r="L204" s="35"/>
      <c r="M204" s="35"/>
      <c r="N204" s="35"/>
      <c r="O204" s="57"/>
      <c r="P204" s="35"/>
      <c r="Q204" s="35"/>
      <c r="R204" s="35"/>
    </row>
    <row r="205" spans="7:18" s="19" customFormat="1" x14ac:dyDescent="0.25">
      <c r="G205" s="41"/>
      <c r="H205" s="35"/>
      <c r="I205" s="35"/>
      <c r="J205" s="35"/>
      <c r="K205" s="35"/>
      <c r="L205" s="35"/>
      <c r="M205" s="35"/>
      <c r="N205" s="35"/>
      <c r="O205" s="57"/>
      <c r="P205" s="35"/>
      <c r="Q205" s="35"/>
      <c r="R205" s="35"/>
    </row>
    <row r="206" spans="7:18" s="19" customFormat="1" x14ac:dyDescent="0.25">
      <c r="G206" s="41"/>
      <c r="H206" s="35"/>
      <c r="I206" s="35"/>
      <c r="J206" s="35"/>
      <c r="K206" s="35"/>
      <c r="L206" s="35"/>
      <c r="M206" s="35"/>
      <c r="N206" s="35"/>
      <c r="O206" s="57"/>
      <c r="P206" s="35"/>
      <c r="Q206" s="35"/>
      <c r="R206" s="35"/>
    </row>
    <row r="207" spans="7:18" s="19" customFormat="1" x14ac:dyDescent="0.25">
      <c r="G207" s="41"/>
      <c r="H207" s="35"/>
      <c r="I207" s="35"/>
      <c r="J207" s="35"/>
      <c r="K207" s="35"/>
      <c r="L207" s="35"/>
      <c r="M207" s="35"/>
      <c r="N207" s="35"/>
      <c r="O207" s="57"/>
      <c r="P207" s="35"/>
      <c r="Q207" s="35"/>
      <c r="R207" s="35"/>
    </row>
    <row r="208" spans="7:18" s="19" customFormat="1" x14ac:dyDescent="0.25">
      <c r="G208" s="41"/>
      <c r="H208" s="35"/>
      <c r="I208" s="35"/>
      <c r="J208" s="35"/>
      <c r="K208" s="35"/>
      <c r="L208" s="35"/>
      <c r="M208" s="35"/>
      <c r="N208" s="35"/>
      <c r="O208" s="57"/>
      <c r="P208" s="35"/>
      <c r="Q208" s="35"/>
      <c r="R208" s="35"/>
    </row>
    <row r="209" spans="7:18" s="19" customFormat="1" x14ac:dyDescent="0.25">
      <c r="G209" s="41"/>
      <c r="H209" s="35"/>
      <c r="I209" s="35"/>
      <c r="J209" s="35"/>
      <c r="K209" s="35"/>
      <c r="L209" s="35"/>
      <c r="M209" s="35"/>
      <c r="N209" s="35"/>
      <c r="O209" s="57"/>
      <c r="P209" s="35"/>
      <c r="Q209" s="35"/>
      <c r="R209" s="35"/>
    </row>
    <row r="210" spans="7:18" s="19" customFormat="1" x14ac:dyDescent="0.25">
      <c r="G210" s="41"/>
      <c r="H210" s="35"/>
      <c r="I210" s="35"/>
      <c r="J210" s="35"/>
      <c r="K210" s="35"/>
      <c r="L210" s="35"/>
      <c r="M210" s="35"/>
      <c r="N210" s="35"/>
      <c r="O210" s="57"/>
      <c r="P210" s="35"/>
      <c r="Q210" s="35"/>
      <c r="R210" s="35"/>
    </row>
    <row r="211" spans="7:18" s="19" customFormat="1" x14ac:dyDescent="0.25">
      <c r="G211" s="41"/>
      <c r="H211" s="35"/>
      <c r="I211" s="35"/>
      <c r="J211" s="35"/>
      <c r="K211" s="35"/>
      <c r="L211" s="35"/>
      <c r="M211" s="35"/>
      <c r="N211" s="35"/>
      <c r="O211" s="57"/>
      <c r="P211" s="35"/>
      <c r="Q211" s="35"/>
      <c r="R211" s="35"/>
    </row>
    <row r="212" spans="7:18" s="19" customFormat="1" x14ac:dyDescent="0.25">
      <c r="G212" s="41"/>
      <c r="H212" s="35"/>
      <c r="I212" s="35"/>
      <c r="J212" s="35"/>
      <c r="K212" s="35"/>
      <c r="L212" s="35"/>
      <c r="M212" s="35"/>
      <c r="N212" s="35"/>
      <c r="O212" s="57"/>
      <c r="P212" s="35"/>
      <c r="Q212" s="35"/>
      <c r="R212" s="35"/>
    </row>
    <row r="213" spans="7:18" s="19" customFormat="1" x14ac:dyDescent="0.25">
      <c r="G213" s="41"/>
      <c r="H213" s="35"/>
      <c r="I213" s="35"/>
      <c r="J213" s="35"/>
      <c r="K213" s="35"/>
      <c r="L213" s="35"/>
      <c r="M213" s="35"/>
      <c r="N213" s="35"/>
      <c r="O213" s="57"/>
      <c r="P213" s="35"/>
      <c r="Q213" s="35"/>
      <c r="R213" s="35"/>
    </row>
    <row r="214" spans="7:18" s="19" customFormat="1" x14ac:dyDescent="0.25">
      <c r="G214" s="41"/>
      <c r="H214" s="35"/>
      <c r="I214" s="35"/>
      <c r="J214" s="35"/>
      <c r="K214" s="35"/>
      <c r="L214" s="35"/>
      <c r="M214" s="35"/>
      <c r="N214" s="35"/>
      <c r="O214" s="57"/>
      <c r="P214" s="35"/>
      <c r="Q214" s="35"/>
      <c r="R214" s="35"/>
    </row>
    <row r="215" spans="7:18" s="19" customFormat="1" x14ac:dyDescent="0.25">
      <c r="G215" s="41"/>
      <c r="H215" s="35"/>
      <c r="I215" s="35"/>
      <c r="J215" s="35"/>
      <c r="K215" s="35"/>
      <c r="L215" s="35"/>
      <c r="M215" s="35"/>
      <c r="N215" s="35"/>
      <c r="O215" s="57"/>
      <c r="P215" s="35"/>
      <c r="Q215" s="35"/>
      <c r="R215" s="35"/>
    </row>
    <row r="216" spans="7:18" s="19" customFormat="1" x14ac:dyDescent="0.25">
      <c r="G216" s="41"/>
      <c r="H216" s="35"/>
      <c r="I216" s="35"/>
      <c r="J216" s="35"/>
      <c r="K216" s="35"/>
      <c r="L216" s="35"/>
      <c r="M216" s="35"/>
      <c r="N216" s="35"/>
      <c r="O216" s="57"/>
      <c r="P216" s="35"/>
      <c r="Q216" s="35"/>
      <c r="R216" s="35"/>
    </row>
    <row r="217" spans="7:18" s="19" customFormat="1" x14ac:dyDescent="0.25">
      <c r="G217" s="41"/>
      <c r="H217" s="35"/>
      <c r="I217" s="35"/>
      <c r="J217" s="35"/>
      <c r="K217" s="35"/>
      <c r="L217" s="35"/>
      <c r="M217" s="35"/>
      <c r="N217" s="35"/>
      <c r="O217" s="57"/>
      <c r="P217" s="35"/>
      <c r="Q217" s="35"/>
      <c r="R217" s="35"/>
    </row>
    <row r="218" spans="7:18" s="19" customFormat="1" x14ac:dyDescent="0.25">
      <c r="G218" s="41"/>
      <c r="H218" s="35"/>
      <c r="I218" s="35"/>
      <c r="J218" s="35"/>
      <c r="K218" s="35"/>
      <c r="L218" s="35"/>
      <c r="M218" s="35"/>
      <c r="N218" s="35"/>
      <c r="O218" s="57"/>
      <c r="P218" s="35"/>
      <c r="Q218" s="35"/>
      <c r="R218" s="35"/>
    </row>
    <row r="219" spans="7:18" s="19" customFormat="1" x14ac:dyDescent="0.25">
      <c r="G219" s="41"/>
      <c r="H219" s="35"/>
      <c r="I219" s="35"/>
      <c r="J219" s="35"/>
      <c r="K219" s="35"/>
      <c r="L219" s="35"/>
      <c r="M219" s="35"/>
      <c r="N219" s="35"/>
      <c r="O219" s="57"/>
      <c r="P219" s="35"/>
      <c r="Q219" s="35"/>
      <c r="R219" s="35"/>
    </row>
    <row r="220" spans="7:18" s="19" customFormat="1" x14ac:dyDescent="0.25">
      <c r="G220" s="41"/>
      <c r="H220" s="35"/>
      <c r="I220" s="35"/>
      <c r="J220" s="35"/>
      <c r="K220" s="35"/>
      <c r="L220" s="35"/>
      <c r="M220" s="35"/>
      <c r="N220" s="35"/>
      <c r="O220" s="57"/>
      <c r="P220" s="35"/>
      <c r="Q220" s="35"/>
      <c r="R220" s="35"/>
    </row>
    <row r="221" spans="7:18" s="19" customFormat="1" x14ac:dyDescent="0.25">
      <c r="G221" s="41"/>
      <c r="H221" s="35"/>
      <c r="I221" s="35"/>
      <c r="J221" s="35"/>
      <c r="K221" s="35"/>
      <c r="L221" s="35"/>
      <c r="M221" s="35"/>
      <c r="N221" s="35"/>
      <c r="O221" s="57"/>
      <c r="P221" s="35"/>
      <c r="Q221" s="35"/>
      <c r="R221" s="35"/>
    </row>
    <row r="222" spans="7:18" s="19" customFormat="1" x14ac:dyDescent="0.25">
      <c r="G222" s="41"/>
      <c r="H222" s="35"/>
      <c r="I222" s="35"/>
      <c r="J222" s="35"/>
      <c r="K222" s="35"/>
      <c r="L222" s="35"/>
      <c r="M222" s="35"/>
      <c r="N222" s="35"/>
      <c r="O222" s="57"/>
      <c r="P222" s="35"/>
      <c r="Q222" s="35"/>
      <c r="R222" s="35"/>
    </row>
    <row r="223" spans="7:18" s="19" customFormat="1" x14ac:dyDescent="0.25">
      <c r="G223" s="41"/>
      <c r="H223" s="35"/>
      <c r="I223" s="35"/>
      <c r="J223" s="35"/>
      <c r="K223" s="35"/>
      <c r="L223" s="35"/>
      <c r="M223" s="35"/>
      <c r="N223" s="35"/>
      <c r="O223" s="57"/>
      <c r="P223" s="35"/>
      <c r="Q223" s="35"/>
      <c r="R223" s="35"/>
    </row>
    <row r="224" spans="7:18" s="19" customFormat="1" x14ac:dyDescent="0.25">
      <c r="G224" s="41"/>
      <c r="H224" s="35"/>
      <c r="I224" s="35"/>
      <c r="J224" s="35"/>
      <c r="K224" s="35"/>
      <c r="L224" s="35"/>
      <c r="M224" s="35"/>
      <c r="N224" s="35"/>
      <c r="O224" s="57"/>
      <c r="P224" s="35"/>
      <c r="Q224" s="35"/>
      <c r="R224" s="35"/>
    </row>
    <row r="225" spans="7:18" s="19" customFormat="1" x14ac:dyDescent="0.25">
      <c r="G225" s="41"/>
      <c r="H225" s="35"/>
      <c r="I225" s="35"/>
      <c r="J225" s="35"/>
      <c r="K225" s="35"/>
      <c r="L225" s="35"/>
      <c r="M225" s="35"/>
      <c r="N225" s="35"/>
      <c r="O225" s="57"/>
      <c r="P225" s="35"/>
      <c r="Q225" s="35"/>
      <c r="R225" s="35"/>
    </row>
    <row r="226" spans="7:18" s="19" customFormat="1" x14ac:dyDescent="0.25">
      <c r="G226" s="41"/>
      <c r="H226" s="35"/>
      <c r="I226" s="35"/>
      <c r="J226" s="35"/>
      <c r="K226" s="35"/>
      <c r="L226" s="35"/>
      <c r="M226" s="35"/>
      <c r="N226" s="35"/>
      <c r="O226" s="57"/>
      <c r="P226" s="35"/>
      <c r="Q226" s="35"/>
      <c r="R226" s="35"/>
    </row>
    <row r="227" spans="7:18" s="19" customFormat="1" x14ac:dyDescent="0.25">
      <c r="G227" s="41"/>
      <c r="H227" s="35"/>
      <c r="I227" s="35"/>
      <c r="J227" s="35"/>
      <c r="K227" s="35"/>
      <c r="L227" s="35"/>
      <c r="M227" s="35"/>
      <c r="N227" s="35"/>
      <c r="O227" s="57"/>
      <c r="P227" s="35"/>
      <c r="Q227" s="35"/>
      <c r="R227" s="35"/>
    </row>
    <row r="228" spans="7:18" s="19" customFormat="1" x14ac:dyDescent="0.25">
      <c r="G228" s="41"/>
      <c r="H228" s="35"/>
      <c r="I228" s="35"/>
      <c r="J228" s="35"/>
      <c r="K228" s="35"/>
      <c r="L228" s="35"/>
      <c r="M228" s="35"/>
      <c r="N228" s="35"/>
      <c r="O228" s="57"/>
      <c r="P228" s="35"/>
      <c r="Q228" s="35"/>
      <c r="R228" s="35"/>
    </row>
    <row r="229" spans="7:18" s="19" customFormat="1" x14ac:dyDescent="0.25">
      <c r="G229" s="41"/>
      <c r="H229" s="35"/>
      <c r="I229" s="35"/>
      <c r="J229" s="35"/>
      <c r="K229" s="35"/>
      <c r="L229" s="35"/>
      <c r="M229" s="35"/>
      <c r="N229" s="35"/>
      <c r="O229" s="57"/>
      <c r="P229" s="35"/>
      <c r="Q229" s="35"/>
      <c r="R229" s="35"/>
    </row>
    <row r="230" spans="7:18" s="19" customFormat="1" x14ac:dyDescent="0.25">
      <c r="G230" s="41"/>
      <c r="H230" s="35"/>
      <c r="I230" s="35"/>
      <c r="J230" s="35"/>
      <c r="K230" s="35"/>
      <c r="L230" s="35"/>
      <c r="M230" s="35"/>
      <c r="N230" s="35"/>
      <c r="O230" s="57"/>
      <c r="P230" s="35"/>
      <c r="Q230" s="35"/>
      <c r="R230" s="35"/>
    </row>
    <row r="231" spans="7:18" s="19" customFormat="1" x14ac:dyDescent="0.25">
      <c r="G231" s="41"/>
      <c r="H231" s="35"/>
      <c r="I231" s="35"/>
      <c r="J231" s="35"/>
      <c r="K231" s="35"/>
      <c r="L231" s="35"/>
      <c r="M231" s="35"/>
      <c r="N231" s="35"/>
      <c r="O231" s="57"/>
      <c r="P231" s="35"/>
      <c r="Q231" s="35"/>
      <c r="R231" s="35"/>
    </row>
    <row r="232" spans="7:18" s="19" customFormat="1" x14ac:dyDescent="0.25">
      <c r="G232" s="41"/>
      <c r="H232" s="35"/>
      <c r="I232" s="35"/>
      <c r="J232" s="35"/>
      <c r="K232" s="35"/>
      <c r="L232" s="35"/>
      <c r="M232" s="35"/>
      <c r="N232" s="35"/>
      <c r="O232" s="57"/>
      <c r="P232" s="35"/>
      <c r="Q232" s="35"/>
      <c r="R232" s="35"/>
    </row>
    <row r="233" spans="7:18" s="19" customFormat="1" x14ac:dyDescent="0.25">
      <c r="G233" s="41"/>
      <c r="H233" s="35"/>
      <c r="I233" s="35"/>
      <c r="J233" s="35"/>
      <c r="K233" s="35"/>
      <c r="L233" s="35"/>
      <c r="M233" s="35"/>
      <c r="N233" s="35"/>
      <c r="O233" s="57"/>
      <c r="P233" s="35"/>
      <c r="Q233" s="35"/>
      <c r="R233" s="35"/>
    </row>
    <row r="234" spans="7:18" s="19" customFormat="1" x14ac:dyDescent="0.25">
      <c r="G234" s="41"/>
      <c r="H234" s="35"/>
      <c r="I234" s="35"/>
      <c r="J234" s="35"/>
      <c r="K234" s="35"/>
      <c r="L234" s="35"/>
      <c r="M234" s="35"/>
      <c r="N234" s="35"/>
      <c r="O234" s="57"/>
      <c r="P234" s="35"/>
      <c r="Q234" s="35"/>
      <c r="R234" s="35"/>
    </row>
    <row r="235" spans="7:18" s="19" customFormat="1" x14ac:dyDescent="0.25">
      <c r="G235" s="41"/>
      <c r="H235" s="35"/>
      <c r="I235" s="35"/>
      <c r="J235" s="35"/>
      <c r="K235" s="35"/>
      <c r="L235" s="35"/>
      <c r="M235" s="35"/>
      <c r="N235" s="35"/>
      <c r="O235" s="57"/>
      <c r="P235" s="35"/>
      <c r="Q235" s="35"/>
      <c r="R235" s="35"/>
    </row>
    <row r="236" spans="7:18" s="19" customFormat="1" x14ac:dyDescent="0.25">
      <c r="G236" s="41"/>
      <c r="H236" s="35"/>
      <c r="I236" s="35"/>
      <c r="J236" s="35"/>
      <c r="K236" s="35"/>
      <c r="L236" s="35"/>
      <c r="M236" s="35"/>
      <c r="N236" s="35"/>
      <c r="O236" s="57"/>
      <c r="P236" s="35"/>
      <c r="Q236" s="35"/>
      <c r="R236" s="35"/>
    </row>
    <row r="237" spans="7:18" s="19" customFormat="1" x14ac:dyDescent="0.25">
      <c r="G237" s="41"/>
      <c r="H237" s="35"/>
      <c r="I237" s="35"/>
      <c r="J237" s="35"/>
      <c r="K237" s="35"/>
      <c r="L237" s="35"/>
      <c r="M237" s="35"/>
      <c r="N237" s="35"/>
      <c r="O237" s="57"/>
      <c r="P237" s="35"/>
      <c r="Q237" s="35"/>
      <c r="R237" s="35"/>
    </row>
    <row r="238" spans="7:18" s="19" customFormat="1" x14ac:dyDescent="0.25">
      <c r="G238" s="41"/>
      <c r="H238" s="35"/>
      <c r="I238" s="35"/>
      <c r="J238" s="35"/>
      <c r="K238" s="35"/>
      <c r="L238" s="35"/>
      <c r="M238" s="35"/>
      <c r="N238" s="35"/>
      <c r="O238" s="57"/>
      <c r="P238" s="35"/>
      <c r="Q238" s="35"/>
      <c r="R238" s="35"/>
    </row>
    <row r="239" spans="7:18" s="19" customFormat="1" x14ac:dyDescent="0.25">
      <c r="G239" s="41"/>
      <c r="H239" s="35"/>
      <c r="I239" s="35"/>
      <c r="J239" s="35"/>
      <c r="K239" s="35"/>
      <c r="L239" s="35"/>
      <c r="M239" s="35"/>
      <c r="N239" s="35"/>
      <c r="O239" s="57"/>
      <c r="P239" s="35"/>
      <c r="Q239" s="35"/>
      <c r="R239" s="35"/>
    </row>
    <row r="240" spans="7:18" s="19" customFormat="1" x14ac:dyDescent="0.25">
      <c r="G240" s="41"/>
      <c r="H240" s="35"/>
      <c r="I240" s="35"/>
      <c r="J240" s="35"/>
      <c r="K240" s="35"/>
      <c r="L240" s="35"/>
      <c r="M240" s="35"/>
      <c r="N240" s="35"/>
      <c r="O240" s="57"/>
      <c r="P240" s="35"/>
      <c r="Q240" s="35"/>
      <c r="R240" s="35"/>
    </row>
    <row r="241" spans="7:18" s="19" customFormat="1" x14ac:dyDescent="0.25">
      <c r="G241" s="41"/>
      <c r="H241" s="35"/>
      <c r="I241" s="35"/>
      <c r="J241" s="35"/>
      <c r="K241" s="35"/>
      <c r="L241" s="35"/>
      <c r="M241" s="35"/>
      <c r="N241" s="35"/>
      <c r="O241" s="57"/>
      <c r="P241" s="35"/>
      <c r="Q241" s="35"/>
      <c r="R241" s="35"/>
    </row>
    <row r="242" spans="7:18" s="19" customFormat="1" x14ac:dyDescent="0.25">
      <c r="G242" s="41"/>
      <c r="H242" s="35"/>
      <c r="I242" s="35"/>
      <c r="J242" s="35"/>
      <c r="K242" s="35"/>
      <c r="L242" s="35"/>
      <c r="M242" s="35"/>
      <c r="N242" s="35"/>
      <c r="O242" s="57"/>
      <c r="P242" s="35"/>
      <c r="Q242" s="35"/>
      <c r="R242" s="35"/>
    </row>
    <row r="243" spans="7:18" s="19" customFormat="1" x14ac:dyDescent="0.25">
      <c r="G243" s="41"/>
      <c r="H243" s="35"/>
      <c r="I243" s="35"/>
      <c r="J243" s="35"/>
      <c r="K243" s="35"/>
      <c r="L243" s="35"/>
      <c r="M243" s="35"/>
      <c r="N243" s="35"/>
      <c r="O243" s="57"/>
      <c r="P243" s="35"/>
      <c r="Q243" s="35"/>
      <c r="R243" s="35"/>
    </row>
    <row r="244" spans="7:18" s="19" customFormat="1" x14ac:dyDescent="0.25">
      <c r="G244" s="41"/>
      <c r="H244" s="35"/>
      <c r="I244" s="35"/>
      <c r="J244" s="35"/>
      <c r="K244" s="35"/>
      <c r="L244" s="35"/>
      <c r="M244" s="35"/>
      <c r="N244" s="35"/>
      <c r="O244" s="57"/>
      <c r="P244" s="35"/>
      <c r="Q244" s="35"/>
      <c r="R244" s="35"/>
    </row>
    <row r="245" spans="7:18" s="19" customFormat="1" x14ac:dyDescent="0.25">
      <c r="G245" s="41"/>
      <c r="H245" s="35"/>
      <c r="I245" s="35"/>
      <c r="J245" s="35"/>
      <c r="K245" s="35"/>
      <c r="L245" s="35"/>
      <c r="M245" s="35"/>
      <c r="N245" s="35"/>
      <c r="O245" s="57"/>
      <c r="P245" s="35"/>
      <c r="Q245" s="35"/>
      <c r="R245" s="35"/>
    </row>
    <row r="246" spans="7:18" s="19" customFormat="1" x14ac:dyDescent="0.25">
      <c r="G246" s="41"/>
      <c r="H246" s="35"/>
      <c r="I246" s="35"/>
      <c r="J246" s="35"/>
      <c r="K246" s="35"/>
      <c r="L246" s="35"/>
      <c r="M246" s="35"/>
      <c r="N246" s="35"/>
      <c r="O246" s="57"/>
      <c r="P246" s="35"/>
      <c r="Q246" s="35"/>
      <c r="R246" s="35"/>
    </row>
    <row r="247" spans="7:18" s="19" customFormat="1" x14ac:dyDescent="0.25">
      <c r="G247" s="41"/>
      <c r="H247" s="35"/>
      <c r="I247" s="35"/>
      <c r="J247" s="35"/>
      <c r="K247" s="35"/>
      <c r="L247" s="35"/>
      <c r="M247" s="35"/>
      <c r="N247" s="35"/>
      <c r="O247" s="57"/>
      <c r="P247" s="35"/>
      <c r="Q247" s="35"/>
      <c r="R247" s="35"/>
    </row>
    <row r="248" spans="7:18" s="19" customFormat="1" x14ac:dyDescent="0.25">
      <c r="G248" s="41"/>
      <c r="H248" s="35"/>
      <c r="I248" s="35"/>
      <c r="J248" s="35"/>
      <c r="K248" s="35"/>
      <c r="L248" s="35"/>
      <c r="M248" s="35"/>
      <c r="N248" s="35"/>
      <c r="O248" s="57"/>
      <c r="P248" s="35"/>
      <c r="Q248" s="35"/>
      <c r="R248" s="35"/>
    </row>
    <row r="249" spans="7:18" s="19" customFormat="1" x14ac:dyDescent="0.25">
      <c r="G249" s="41"/>
      <c r="H249" s="35"/>
      <c r="I249" s="35"/>
      <c r="J249" s="35"/>
      <c r="K249" s="35"/>
      <c r="L249" s="35"/>
      <c r="M249" s="35"/>
      <c r="N249" s="35"/>
      <c r="O249" s="57"/>
      <c r="P249" s="35"/>
      <c r="Q249" s="35"/>
      <c r="R249" s="35"/>
    </row>
    <row r="250" spans="7:18" s="19" customFormat="1" x14ac:dyDescent="0.25">
      <c r="G250" s="41"/>
      <c r="H250" s="35"/>
      <c r="I250" s="35"/>
      <c r="J250" s="35"/>
      <c r="K250" s="35"/>
      <c r="L250" s="35"/>
      <c r="M250" s="35"/>
      <c r="N250" s="35"/>
      <c r="O250" s="57"/>
      <c r="P250" s="35"/>
      <c r="Q250" s="35"/>
      <c r="R250" s="35"/>
    </row>
    <row r="251" spans="7:18" s="19" customFormat="1" x14ac:dyDescent="0.25">
      <c r="G251" s="41"/>
      <c r="H251" s="35"/>
      <c r="I251" s="35"/>
      <c r="J251" s="35"/>
      <c r="K251" s="35"/>
      <c r="L251" s="35"/>
      <c r="M251" s="35"/>
      <c r="N251" s="35"/>
      <c r="O251" s="57"/>
      <c r="P251" s="35"/>
      <c r="Q251" s="35"/>
      <c r="R251" s="35"/>
    </row>
    <row r="252" spans="7:18" s="19" customFormat="1" x14ac:dyDescent="0.25">
      <c r="G252" s="41"/>
      <c r="H252" s="35"/>
      <c r="I252" s="35"/>
      <c r="J252" s="35"/>
      <c r="K252" s="35"/>
      <c r="L252" s="35"/>
      <c r="M252" s="35"/>
      <c r="N252" s="35"/>
      <c r="O252" s="57"/>
      <c r="P252" s="35"/>
      <c r="Q252" s="35"/>
      <c r="R252" s="35"/>
    </row>
    <row r="253" spans="7:18" s="19" customFormat="1" x14ac:dyDescent="0.25">
      <c r="G253" s="41"/>
      <c r="H253" s="35"/>
      <c r="I253" s="35"/>
      <c r="J253" s="35"/>
      <c r="K253" s="35"/>
      <c r="L253" s="35"/>
      <c r="M253" s="35"/>
      <c r="N253" s="35"/>
      <c r="O253" s="57"/>
      <c r="P253" s="35"/>
      <c r="Q253" s="35"/>
      <c r="R253" s="35"/>
    </row>
    <row r="254" spans="7:18" s="19" customFormat="1" x14ac:dyDescent="0.25">
      <c r="G254" s="41"/>
      <c r="H254" s="35"/>
      <c r="I254" s="35"/>
      <c r="J254" s="35"/>
      <c r="K254" s="35"/>
      <c r="L254" s="35"/>
      <c r="M254" s="35"/>
      <c r="N254" s="35"/>
      <c r="O254" s="57"/>
      <c r="P254" s="35"/>
      <c r="Q254" s="35"/>
      <c r="R254" s="35"/>
    </row>
    <row r="255" spans="7:18" s="19" customFormat="1" x14ac:dyDescent="0.25">
      <c r="G255" s="41"/>
      <c r="H255" s="35"/>
      <c r="I255" s="35"/>
      <c r="J255" s="35"/>
      <c r="K255" s="35"/>
      <c r="L255" s="35"/>
      <c r="M255" s="35"/>
      <c r="N255" s="35"/>
      <c r="O255" s="57"/>
      <c r="P255" s="35"/>
      <c r="Q255" s="35"/>
      <c r="R255" s="35"/>
    </row>
    <row r="256" spans="7:18" s="19" customFormat="1" x14ac:dyDescent="0.25">
      <c r="G256" s="41"/>
      <c r="H256" s="35"/>
      <c r="I256" s="35"/>
      <c r="J256" s="35"/>
      <c r="K256" s="35"/>
      <c r="L256" s="35"/>
      <c r="M256" s="35"/>
      <c r="N256" s="35"/>
      <c r="O256" s="57"/>
      <c r="P256" s="35"/>
      <c r="Q256" s="35"/>
      <c r="R256" s="35"/>
    </row>
    <row r="257" spans="7:18" s="19" customFormat="1" x14ac:dyDescent="0.25">
      <c r="G257" s="41"/>
      <c r="H257" s="35"/>
      <c r="I257" s="35"/>
      <c r="J257" s="35"/>
      <c r="K257" s="35"/>
      <c r="L257" s="35"/>
      <c r="M257" s="35"/>
      <c r="N257" s="35"/>
      <c r="O257" s="57"/>
      <c r="P257" s="35"/>
      <c r="Q257" s="35"/>
      <c r="R257" s="35"/>
    </row>
    <row r="258" spans="7:18" s="19" customFormat="1" x14ac:dyDescent="0.25">
      <c r="G258" s="41"/>
      <c r="H258" s="35"/>
      <c r="I258" s="35"/>
      <c r="J258" s="35"/>
      <c r="K258" s="35"/>
      <c r="L258" s="35"/>
      <c r="M258" s="35"/>
      <c r="N258" s="35"/>
      <c r="O258" s="57"/>
      <c r="P258" s="35"/>
      <c r="Q258" s="35"/>
      <c r="R258" s="35"/>
    </row>
    <row r="259" spans="7:18" s="19" customFormat="1" x14ac:dyDescent="0.25">
      <c r="G259" s="41"/>
      <c r="H259" s="35"/>
      <c r="I259" s="35"/>
      <c r="J259" s="35"/>
      <c r="K259" s="35"/>
      <c r="L259" s="35"/>
      <c r="M259" s="35"/>
      <c r="N259" s="35"/>
      <c r="O259" s="57"/>
      <c r="P259" s="35"/>
      <c r="Q259" s="35"/>
      <c r="R259" s="35"/>
    </row>
    <row r="260" spans="7:18" s="19" customFormat="1" x14ac:dyDescent="0.25">
      <c r="G260" s="41"/>
      <c r="H260" s="35"/>
      <c r="I260" s="35"/>
      <c r="J260" s="35"/>
      <c r="K260" s="35"/>
      <c r="L260" s="35"/>
      <c r="M260" s="35"/>
      <c r="N260" s="35"/>
      <c r="O260" s="57"/>
      <c r="P260" s="35"/>
      <c r="Q260" s="35"/>
      <c r="R260" s="35"/>
    </row>
    <row r="261" spans="7:18" s="19" customFormat="1" x14ac:dyDescent="0.25">
      <c r="G261" s="41"/>
      <c r="H261" s="35"/>
      <c r="I261" s="35"/>
      <c r="J261" s="35"/>
      <c r="K261" s="35"/>
      <c r="L261" s="35"/>
      <c r="M261" s="35"/>
      <c r="N261" s="35"/>
      <c r="O261" s="57"/>
      <c r="P261" s="35"/>
      <c r="Q261" s="35"/>
      <c r="R261" s="35"/>
    </row>
    <row r="262" spans="7:18" s="19" customFormat="1" x14ac:dyDescent="0.25">
      <c r="G262" s="41"/>
      <c r="H262" s="35"/>
      <c r="I262" s="35"/>
      <c r="J262" s="35"/>
      <c r="K262" s="35"/>
      <c r="L262" s="35"/>
      <c r="M262" s="35"/>
      <c r="N262" s="35"/>
      <c r="O262" s="57"/>
      <c r="P262" s="35"/>
      <c r="Q262" s="35"/>
      <c r="R262" s="35"/>
    </row>
    <row r="263" spans="7:18" s="19" customFormat="1" x14ac:dyDescent="0.25">
      <c r="G263" s="41"/>
      <c r="H263" s="35"/>
      <c r="I263" s="35"/>
      <c r="J263" s="35"/>
      <c r="K263" s="35"/>
      <c r="L263" s="35"/>
      <c r="M263" s="35"/>
      <c r="N263" s="35"/>
      <c r="O263" s="57"/>
      <c r="P263" s="35"/>
      <c r="Q263" s="35"/>
      <c r="R263" s="35"/>
    </row>
    <row r="264" spans="7:18" s="19" customFormat="1" x14ac:dyDescent="0.25">
      <c r="G264" s="41"/>
      <c r="H264" s="35"/>
      <c r="I264" s="35"/>
      <c r="J264" s="35"/>
      <c r="K264" s="35"/>
      <c r="L264" s="35"/>
      <c r="M264" s="35"/>
      <c r="N264" s="35"/>
      <c r="O264" s="57"/>
      <c r="P264" s="35"/>
      <c r="Q264" s="35"/>
      <c r="R264" s="35"/>
    </row>
    <row r="265" spans="7:18" s="19" customFormat="1" x14ac:dyDescent="0.25">
      <c r="G265" s="41"/>
      <c r="H265" s="35"/>
      <c r="I265" s="35"/>
      <c r="J265" s="35"/>
      <c r="K265" s="35"/>
      <c r="L265" s="35"/>
      <c r="M265" s="35"/>
      <c r="N265" s="35"/>
      <c r="O265" s="57"/>
      <c r="P265" s="35"/>
      <c r="Q265" s="35"/>
      <c r="R265" s="35"/>
    </row>
    <row r="266" spans="7:18" s="19" customFormat="1" x14ac:dyDescent="0.25">
      <c r="G266" s="41"/>
      <c r="H266" s="35"/>
      <c r="I266" s="35"/>
      <c r="J266" s="35"/>
      <c r="K266" s="35"/>
      <c r="L266" s="35"/>
      <c r="M266" s="35"/>
      <c r="N266" s="35"/>
      <c r="O266" s="57"/>
      <c r="P266" s="35"/>
      <c r="Q266" s="35"/>
      <c r="R266" s="35"/>
    </row>
    <row r="267" spans="7:18" s="19" customFormat="1" x14ac:dyDescent="0.25">
      <c r="G267" s="41"/>
      <c r="H267" s="35"/>
      <c r="I267" s="35"/>
      <c r="J267" s="35"/>
      <c r="K267" s="35"/>
      <c r="L267" s="35"/>
      <c r="M267" s="35"/>
      <c r="N267" s="35"/>
      <c r="O267" s="57"/>
      <c r="P267" s="35"/>
      <c r="Q267" s="35"/>
      <c r="R267" s="35"/>
    </row>
    <row r="268" spans="7:18" s="19" customFormat="1" x14ac:dyDescent="0.25">
      <c r="G268" s="41"/>
      <c r="H268" s="35"/>
      <c r="I268" s="35"/>
      <c r="J268" s="35"/>
      <c r="K268" s="35"/>
      <c r="L268" s="35"/>
      <c r="M268" s="35"/>
      <c r="N268" s="35"/>
      <c r="O268" s="57"/>
      <c r="P268" s="35"/>
      <c r="Q268" s="35"/>
      <c r="R268" s="35"/>
    </row>
    <row r="269" spans="7:18" s="19" customFormat="1" x14ac:dyDescent="0.25">
      <c r="G269" s="41"/>
      <c r="H269" s="35"/>
      <c r="I269" s="35"/>
      <c r="J269" s="35"/>
      <c r="K269" s="35"/>
      <c r="L269" s="35"/>
      <c r="M269" s="35"/>
      <c r="N269" s="35"/>
      <c r="O269" s="57"/>
      <c r="P269" s="35"/>
      <c r="Q269" s="35"/>
      <c r="R269" s="35"/>
    </row>
    <row r="270" spans="7:18" s="19" customFormat="1" x14ac:dyDescent="0.25">
      <c r="G270" s="41"/>
      <c r="H270" s="35"/>
      <c r="I270" s="35"/>
      <c r="J270" s="35"/>
      <c r="K270" s="35"/>
      <c r="L270" s="35"/>
      <c r="M270" s="35"/>
      <c r="N270" s="35"/>
      <c r="O270" s="57"/>
      <c r="P270" s="35"/>
      <c r="Q270" s="35"/>
      <c r="R270" s="35"/>
    </row>
    <row r="271" spans="7:18" s="19" customFormat="1" x14ac:dyDescent="0.25">
      <c r="G271" s="41"/>
      <c r="H271" s="35"/>
      <c r="I271" s="35"/>
      <c r="J271" s="35"/>
      <c r="K271" s="35"/>
      <c r="L271" s="35"/>
      <c r="M271" s="35"/>
      <c r="N271" s="35"/>
      <c r="O271" s="57"/>
      <c r="P271" s="35"/>
      <c r="Q271" s="35"/>
      <c r="R271" s="35"/>
    </row>
    <row r="272" spans="7:18" s="19" customFormat="1" x14ac:dyDescent="0.25">
      <c r="G272" s="41"/>
      <c r="H272" s="35"/>
      <c r="I272" s="35"/>
      <c r="J272" s="35"/>
      <c r="K272" s="35"/>
      <c r="L272" s="35"/>
      <c r="M272" s="35"/>
      <c r="N272" s="35"/>
      <c r="O272" s="57"/>
      <c r="P272" s="35"/>
      <c r="Q272" s="35"/>
      <c r="R272" s="35"/>
    </row>
    <row r="273" spans="7:18" s="19" customFormat="1" x14ac:dyDescent="0.25">
      <c r="G273" s="41"/>
      <c r="H273" s="35"/>
      <c r="I273" s="35"/>
      <c r="J273" s="35"/>
      <c r="K273" s="35"/>
      <c r="L273" s="35"/>
      <c r="M273" s="35"/>
      <c r="N273" s="35"/>
      <c r="O273" s="57"/>
      <c r="P273" s="35"/>
      <c r="Q273" s="35"/>
      <c r="R273" s="35"/>
    </row>
    <row r="274" spans="7:18" s="19" customFormat="1" x14ac:dyDescent="0.25">
      <c r="G274" s="41"/>
      <c r="H274" s="35"/>
      <c r="I274" s="35"/>
      <c r="J274" s="35"/>
      <c r="K274" s="35"/>
      <c r="L274" s="35"/>
      <c r="M274" s="35"/>
      <c r="N274" s="35"/>
      <c r="O274" s="57"/>
      <c r="P274" s="35"/>
      <c r="Q274" s="35"/>
      <c r="R274" s="35"/>
    </row>
    <row r="275" spans="7:18" s="19" customFormat="1" x14ac:dyDescent="0.25">
      <c r="G275" s="41"/>
      <c r="H275" s="35"/>
      <c r="I275" s="35"/>
      <c r="J275" s="35"/>
      <c r="K275" s="35"/>
      <c r="L275" s="35"/>
      <c r="M275" s="35"/>
      <c r="N275" s="35"/>
      <c r="O275" s="57"/>
      <c r="P275" s="35"/>
      <c r="Q275" s="35"/>
      <c r="R275" s="35"/>
    </row>
    <row r="276" spans="7:18" s="19" customFormat="1" x14ac:dyDescent="0.25">
      <c r="G276" s="41"/>
      <c r="H276" s="35"/>
      <c r="I276" s="35"/>
      <c r="J276" s="35"/>
      <c r="K276" s="35"/>
      <c r="L276" s="35"/>
      <c r="M276" s="35"/>
      <c r="N276" s="35"/>
      <c r="O276" s="57"/>
      <c r="P276" s="35"/>
      <c r="Q276" s="35"/>
      <c r="R276" s="35"/>
    </row>
    <row r="277" spans="7:18" s="19" customFormat="1" x14ac:dyDescent="0.25">
      <c r="G277" s="41"/>
      <c r="H277" s="35"/>
      <c r="I277" s="35"/>
      <c r="J277" s="35"/>
      <c r="K277" s="35"/>
      <c r="L277" s="35"/>
      <c r="M277" s="35"/>
      <c r="N277" s="35"/>
      <c r="O277" s="57"/>
      <c r="P277" s="35"/>
      <c r="Q277" s="35"/>
      <c r="R277" s="35"/>
    </row>
    <row r="278" spans="7:18" s="19" customFormat="1" x14ac:dyDescent="0.25">
      <c r="G278" s="41"/>
      <c r="H278" s="35"/>
      <c r="I278" s="35"/>
      <c r="J278" s="35"/>
      <c r="K278" s="35"/>
      <c r="L278" s="35"/>
      <c r="M278" s="35"/>
      <c r="N278" s="35"/>
      <c r="O278" s="57"/>
      <c r="P278" s="35"/>
      <c r="Q278" s="35"/>
      <c r="R278" s="35"/>
    </row>
    <row r="279" spans="7:18" s="19" customFormat="1" x14ac:dyDescent="0.25">
      <c r="G279" s="41"/>
      <c r="H279" s="35"/>
      <c r="I279" s="35"/>
      <c r="J279" s="35"/>
      <c r="K279" s="35"/>
      <c r="L279" s="35"/>
      <c r="M279" s="35"/>
      <c r="N279" s="35"/>
      <c r="O279" s="57"/>
      <c r="P279" s="35"/>
      <c r="Q279" s="35"/>
      <c r="R279" s="35"/>
    </row>
    <row r="280" spans="7:18" s="19" customFormat="1" x14ac:dyDescent="0.25">
      <c r="G280" s="41"/>
      <c r="H280" s="35"/>
      <c r="I280" s="35"/>
      <c r="J280" s="35"/>
      <c r="K280" s="35"/>
      <c r="L280" s="35"/>
      <c r="M280" s="35"/>
      <c r="N280" s="35"/>
      <c r="O280" s="57"/>
      <c r="P280" s="35"/>
      <c r="Q280" s="35"/>
      <c r="R280" s="35"/>
    </row>
    <row r="281" spans="7:18" s="19" customFormat="1" x14ac:dyDescent="0.25">
      <c r="G281" s="41"/>
      <c r="H281" s="35"/>
      <c r="I281" s="35"/>
      <c r="J281" s="35"/>
      <c r="K281" s="35"/>
      <c r="L281" s="35"/>
      <c r="M281" s="35"/>
      <c r="N281" s="35"/>
      <c r="O281" s="57"/>
      <c r="P281" s="35"/>
      <c r="Q281" s="35"/>
      <c r="R281" s="35"/>
    </row>
    <row r="282" spans="7:18" s="19" customFormat="1" x14ac:dyDescent="0.25">
      <c r="G282" s="41"/>
      <c r="H282" s="35"/>
      <c r="I282" s="35"/>
      <c r="J282" s="35"/>
      <c r="K282" s="35"/>
      <c r="L282" s="35"/>
      <c r="M282" s="35"/>
      <c r="N282" s="35"/>
      <c r="O282" s="57"/>
      <c r="P282" s="35"/>
      <c r="Q282" s="35"/>
      <c r="R282" s="35"/>
    </row>
    <row r="283" spans="7:18" s="19" customFormat="1" x14ac:dyDescent="0.25">
      <c r="G283" s="41"/>
      <c r="H283" s="35"/>
      <c r="I283" s="35"/>
      <c r="J283" s="35"/>
      <c r="K283" s="35"/>
      <c r="L283" s="35"/>
      <c r="M283" s="35"/>
      <c r="N283" s="35"/>
      <c r="O283" s="57"/>
      <c r="P283" s="35"/>
      <c r="Q283" s="35"/>
      <c r="R283" s="35"/>
    </row>
    <row r="284" spans="7:18" s="19" customFormat="1" x14ac:dyDescent="0.25">
      <c r="G284" s="41"/>
      <c r="H284" s="35"/>
      <c r="I284" s="35"/>
      <c r="J284" s="35"/>
      <c r="K284" s="35"/>
      <c r="L284" s="35"/>
      <c r="M284" s="35"/>
      <c r="N284" s="35"/>
      <c r="O284" s="57"/>
      <c r="P284" s="35"/>
      <c r="Q284" s="35"/>
      <c r="R284" s="35"/>
    </row>
    <row r="285" spans="7:18" s="19" customFormat="1" x14ac:dyDescent="0.25">
      <c r="G285" s="41"/>
      <c r="H285" s="35"/>
      <c r="I285" s="35"/>
      <c r="J285" s="35"/>
      <c r="K285" s="35"/>
      <c r="L285" s="35"/>
      <c r="M285" s="35"/>
      <c r="N285" s="35"/>
      <c r="O285" s="57"/>
      <c r="P285" s="35"/>
      <c r="Q285" s="35"/>
      <c r="R285" s="35"/>
    </row>
    <row r="286" spans="7:18" s="19" customFormat="1" x14ac:dyDescent="0.25">
      <c r="G286" s="41"/>
      <c r="H286" s="35"/>
      <c r="I286" s="35"/>
      <c r="J286" s="35"/>
      <c r="K286" s="35"/>
      <c r="L286" s="35"/>
      <c r="M286" s="35"/>
      <c r="N286" s="35"/>
      <c r="O286" s="57"/>
      <c r="P286" s="35"/>
      <c r="Q286" s="35"/>
      <c r="R286" s="35"/>
    </row>
    <row r="287" spans="7:18" s="19" customFormat="1" x14ac:dyDescent="0.25">
      <c r="G287" s="41"/>
      <c r="H287" s="35"/>
      <c r="I287" s="35"/>
      <c r="J287" s="35"/>
      <c r="K287" s="35"/>
      <c r="L287" s="35"/>
      <c r="M287" s="35"/>
      <c r="N287" s="35"/>
      <c r="O287" s="57"/>
      <c r="P287" s="35"/>
      <c r="Q287" s="35"/>
      <c r="R287" s="35"/>
    </row>
    <row r="288" spans="7:18" s="19" customFormat="1" x14ac:dyDescent="0.25">
      <c r="G288" s="41"/>
      <c r="H288" s="35"/>
      <c r="I288" s="35"/>
      <c r="J288" s="35"/>
      <c r="K288" s="35"/>
      <c r="L288" s="35"/>
      <c r="M288" s="35"/>
      <c r="N288" s="35"/>
      <c r="O288" s="57"/>
      <c r="P288" s="35"/>
      <c r="Q288" s="35"/>
      <c r="R288" s="35"/>
    </row>
    <row r="289" spans="7:18" s="19" customFormat="1" x14ac:dyDescent="0.25">
      <c r="G289" s="41"/>
      <c r="H289" s="35"/>
      <c r="I289" s="35"/>
      <c r="J289" s="35"/>
      <c r="K289" s="35"/>
      <c r="L289" s="35"/>
      <c r="M289" s="35"/>
      <c r="N289" s="35"/>
      <c r="O289" s="57"/>
      <c r="P289" s="35"/>
      <c r="Q289" s="35"/>
      <c r="R289" s="35"/>
    </row>
    <row r="290" spans="7:18" s="19" customFormat="1" x14ac:dyDescent="0.25">
      <c r="G290" s="41"/>
      <c r="H290" s="35"/>
      <c r="I290" s="35"/>
      <c r="J290" s="35"/>
      <c r="K290" s="35"/>
      <c r="L290" s="35"/>
      <c r="M290" s="35"/>
      <c r="N290" s="35"/>
      <c r="O290" s="57"/>
      <c r="P290" s="35"/>
      <c r="Q290" s="35"/>
      <c r="R290" s="35"/>
    </row>
    <row r="291" spans="7:18" s="19" customFormat="1" x14ac:dyDescent="0.25">
      <c r="G291" s="41"/>
      <c r="H291" s="35"/>
      <c r="I291" s="35"/>
      <c r="J291" s="35"/>
      <c r="K291" s="35"/>
      <c r="L291" s="35"/>
      <c r="M291" s="35"/>
      <c r="N291" s="35"/>
      <c r="O291" s="57"/>
      <c r="P291" s="35"/>
      <c r="Q291" s="35"/>
      <c r="R291" s="35"/>
    </row>
    <row r="292" spans="7:18" s="19" customFormat="1" x14ac:dyDescent="0.25">
      <c r="G292" s="41"/>
      <c r="H292" s="35"/>
      <c r="I292" s="35"/>
      <c r="J292" s="35"/>
      <c r="K292" s="35"/>
      <c r="L292" s="35"/>
      <c r="M292" s="35"/>
      <c r="N292" s="35"/>
      <c r="O292" s="57"/>
      <c r="P292" s="35"/>
      <c r="Q292" s="35"/>
      <c r="R292" s="35"/>
    </row>
    <row r="293" spans="7:18" s="19" customFormat="1" x14ac:dyDescent="0.25">
      <c r="G293" s="41"/>
      <c r="H293" s="35"/>
      <c r="I293" s="35"/>
      <c r="J293" s="35"/>
      <c r="K293" s="35"/>
      <c r="L293" s="35"/>
      <c r="M293" s="35"/>
      <c r="N293" s="35"/>
      <c r="O293" s="57"/>
      <c r="P293" s="35"/>
      <c r="Q293" s="35"/>
      <c r="R293" s="35"/>
    </row>
    <row r="294" spans="7:18" s="19" customFormat="1" x14ac:dyDescent="0.25">
      <c r="G294" s="41"/>
      <c r="H294" s="35"/>
      <c r="I294" s="35"/>
      <c r="J294" s="35"/>
      <c r="K294" s="35"/>
      <c r="L294" s="35"/>
      <c r="M294" s="35"/>
      <c r="N294" s="35"/>
      <c r="O294" s="57"/>
      <c r="P294" s="35"/>
      <c r="Q294" s="35"/>
      <c r="R294" s="35"/>
    </row>
    <row r="295" spans="7:18" s="19" customFormat="1" x14ac:dyDescent="0.25">
      <c r="G295" s="41"/>
      <c r="H295" s="35"/>
      <c r="I295" s="35"/>
      <c r="J295" s="35"/>
      <c r="K295" s="35"/>
      <c r="L295" s="35"/>
      <c r="M295" s="35"/>
      <c r="N295" s="35"/>
      <c r="O295" s="57"/>
      <c r="P295" s="35"/>
      <c r="Q295" s="35"/>
      <c r="R295" s="35"/>
    </row>
    <row r="296" spans="7:18" s="19" customFormat="1" x14ac:dyDescent="0.25">
      <c r="G296" s="41"/>
      <c r="H296" s="35"/>
      <c r="I296" s="35"/>
      <c r="J296" s="35"/>
      <c r="K296" s="35"/>
      <c r="L296" s="35"/>
      <c r="M296" s="35"/>
      <c r="N296" s="35"/>
      <c r="O296" s="57"/>
      <c r="P296" s="35"/>
      <c r="Q296" s="35"/>
      <c r="R296" s="35"/>
    </row>
    <row r="297" spans="7:18" s="19" customFormat="1" x14ac:dyDescent="0.25">
      <c r="G297" s="41"/>
      <c r="H297" s="35"/>
      <c r="I297" s="35"/>
      <c r="J297" s="35"/>
      <c r="K297" s="35"/>
      <c r="L297" s="35"/>
      <c r="M297" s="35"/>
      <c r="N297" s="35"/>
      <c r="O297" s="57"/>
      <c r="P297" s="35"/>
      <c r="Q297" s="35"/>
      <c r="R297" s="35"/>
    </row>
    <row r="298" spans="7:18" s="19" customFormat="1" x14ac:dyDescent="0.25">
      <c r="G298" s="41"/>
      <c r="H298" s="35"/>
      <c r="I298" s="35"/>
      <c r="J298" s="35"/>
      <c r="K298" s="35"/>
      <c r="L298" s="35"/>
      <c r="M298" s="35"/>
      <c r="N298" s="35"/>
      <c r="O298" s="57"/>
      <c r="P298" s="35"/>
      <c r="Q298" s="35"/>
      <c r="R298" s="35"/>
    </row>
    <row r="299" spans="7:18" s="19" customFormat="1" x14ac:dyDescent="0.25">
      <c r="G299" s="41"/>
      <c r="H299" s="35"/>
      <c r="I299" s="35"/>
      <c r="J299" s="35"/>
      <c r="K299" s="35"/>
      <c r="L299" s="35"/>
      <c r="M299" s="35"/>
      <c r="N299" s="35"/>
      <c r="O299" s="57"/>
      <c r="P299" s="35"/>
      <c r="Q299" s="35"/>
      <c r="R299" s="35"/>
    </row>
    <row r="300" spans="7:18" s="19" customFormat="1" x14ac:dyDescent="0.25">
      <c r="G300" s="41"/>
      <c r="H300" s="35"/>
      <c r="I300" s="35"/>
      <c r="J300" s="35"/>
      <c r="K300" s="35"/>
      <c r="L300" s="35"/>
      <c r="M300" s="35"/>
      <c r="N300" s="35"/>
      <c r="O300" s="57"/>
      <c r="P300" s="35"/>
      <c r="Q300" s="35"/>
      <c r="R300" s="35"/>
    </row>
    <row r="301" spans="7:18" s="19" customFormat="1" x14ac:dyDescent="0.25">
      <c r="G301" s="41"/>
      <c r="H301" s="35"/>
      <c r="I301" s="35"/>
      <c r="J301" s="35"/>
      <c r="K301" s="35"/>
      <c r="L301" s="35"/>
      <c r="M301" s="35"/>
      <c r="N301" s="35"/>
      <c r="O301" s="57"/>
      <c r="P301" s="35"/>
      <c r="Q301" s="35"/>
      <c r="R301" s="35"/>
    </row>
    <row r="302" spans="7:18" s="19" customFormat="1" x14ac:dyDescent="0.25">
      <c r="G302" s="41"/>
      <c r="H302" s="35"/>
      <c r="I302" s="35"/>
      <c r="J302" s="35"/>
      <c r="K302" s="35"/>
      <c r="L302" s="35"/>
      <c r="M302" s="35"/>
      <c r="N302" s="35"/>
      <c r="O302" s="57"/>
      <c r="P302" s="35"/>
      <c r="Q302" s="35"/>
      <c r="R302" s="35"/>
    </row>
    <row r="303" spans="7:18" s="19" customFormat="1" x14ac:dyDescent="0.25">
      <c r="G303" s="41"/>
      <c r="H303" s="35"/>
      <c r="I303" s="35"/>
      <c r="J303" s="35"/>
      <c r="K303" s="35"/>
      <c r="L303" s="35"/>
      <c r="M303" s="35"/>
      <c r="N303" s="35"/>
      <c r="O303" s="57"/>
      <c r="P303" s="35"/>
      <c r="Q303" s="35"/>
      <c r="R303" s="35"/>
    </row>
    <row r="304" spans="7:18" s="19" customFormat="1" x14ac:dyDescent="0.25">
      <c r="G304" s="41"/>
      <c r="H304" s="35"/>
      <c r="I304" s="35"/>
      <c r="J304" s="35"/>
      <c r="K304" s="35"/>
      <c r="L304" s="35"/>
      <c r="M304" s="35"/>
      <c r="N304" s="35"/>
      <c r="O304" s="57"/>
      <c r="P304" s="35"/>
      <c r="Q304" s="35"/>
      <c r="R304" s="35"/>
    </row>
    <row r="305" spans="7:18" s="19" customFormat="1" x14ac:dyDescent="0.25">
      <c r="G305" s="41"/>
      <c r="H305" s="35"/>
      <c r="I305" s="35"/>
      <c r="J305" s="35"/>
      <c r="K305" s="35"/>
      <c r="L305" s="35"/>
      <c r="M305" s="35"/>
      <c r="N305" s="35"/>
      <c r="O305" s="57"/>
      <c r="P305" s="35"/>
      <c r="Q305" s="35"/>
      <c r="R305" s="35"/>
    </row>
    <row r="306" spans="7:18" s="19" customFormat="1" x14ac:dyDescent="0.25">
      <c r="G306" s="41"/>
      <c r="H306" s="35"/>
      <c r="I306" s="35"/>
      <c r="J306" s="35"/>
      <c r="K306" s="35"/>
      <c r="L306" s="35"/>
      <c r="M306" s="35"/>
      <c r="N306" s="35"/>
      <c r="O306" s="57"/>
      <c r="P306" s="35"/>
      <c r="Q306" s="35"/>
      <c r="R306" s="35"/>
    </row>
    <row r="307" spans="7:18" s="19" customFormat="1" x14ac:dyDescent="0.25">
      <c r="G307" s="41"/>
      <c r="H307" s="35"/>
      <c r="I307" s="35"/>
      <c r="J307" s="35"/>
      <c r="K307" s="35"/>
      <c r="L307" s="35"/>
      <c r="M307" s="35"/>
      <c r="N307" s="35"/>
      <c r="O307" s="57"/>
      <c r="P307" s="35"/>
      <c r="Q307" s="35"/>
      <c r="R307" s="35"/>
    </row>
    <row r="308" spans="7:18" s="19" customFormat="1" x14ac:dyDescent="0.25">
      <c r="G308" s="41"/>
      <c r="H308" s="35"/>
      <c r="I308" s="35"/>
      <c r="J308" s="35"/>
      <c r="K308" s="35"/>
      <c r="L308" s="35"/>
      <c r="M308" s="35"/>
      <c r="N308" s="35"/>
      <c r="O308" s="57"/>
      <c r="P308" s="35"/>
      <c r="Q308" s="35"/>
      <c r="R308" s="35"/>
    </row>
    <row r="309" spans="7:18" s="19" customFormat="1" x14ac:dyDescent="0.25">
      <c r="G309" s="41"/>
      <c r="H309" s="35"/>
      <c r="I309" s="35"/>
      <c r="J309" s="35"/>
      <c r="K309" s="35"/>
      <c r="L309" s="35"/>
      <c r="M309" s="35"/>
      <c r="N309" s="35"/>
      <c r="O309" s="57"/>
      <c r="P309" s="35"/>
      <c r="Q309" s="35"/>
      <c r="R309" s="35"/>
    </row>
    <row r="310" spans="7:18" s="19" customFormat="1" x14ac:dyDescent="0.25">
      <c r="G310" s="41"/>
      <c r="H310" s="35"/>
      <c r="I310" s="35"/>
      <c r="J310" s="35"/>
      <c r="K310" s="35"/>
      <c r="L310" s="35"/>
      <c r="M310" s="35"/>
      <c r="N310" s="35"/>
      <c r="O310" s="57"/>
      <c r="P310" s="35"/>
      <c r="Q310" s="35"/>
      <c r="R310" s="35"/>
    </row>
    <row r="311" spans="7:18" s="19" customFormat="1" x14ac:dyDescent="0.25">
      <c r="G311" s="41"/>
      <c r="H311" s="35"/>
      <c r="I311" s="35"/>
      <c r="J311" s="35"/>
      <c r="K311" s="35"/>
      <c r="L311" s="35"/>
      <c r="M311" s="35"/>
      <c r="N311" s="35"/>
      <c r="O311" s="57"/>
      <c r="P311" s="35"/>
      <c r="Q311" s="35"/>
      <c r="R311" s="35"/>
    </row>
    <row r="312" spans="7:18" s="19" customFormat="1" x14ac:dyDescent="0.25">
      <c r="G312" s="41"/>
      <c r="H312" s="35"/>
      <c r="I312" s="35"/>
      <c r="J312" s="35"/>
      <c r="K312" s="35"/>
      <c r="L312" s="35"/>
      <c r="M312" s="35"/>
      <c r="N312" s="35"/>
      <c r="O312" s="57"/>
      <c r="P312" s="35"/>
      <c r="Q312" s="35"/>
      <c r="R312" s="35"/>
    </row>
    <row r="313" spans="7:18" s="19" customFormat="1" x14ac:dyDescent="0.25">
      <c r="G313" s="41"/>
      <c r="H313" s="35"/>
      <c r="I313" s="35"/>
      <c r="J313" s="35"/>
      <c r="K313" s="35"/>
      <c r="L313" s="35"/>
      <c r="M313" s="35"/>
      <c r="N313" s="35"/>
      <c r="O313" s="57"/>
      <c r="P313" s="35"/>
      <c r="Q313" s="35"/>
      <c r="R313" s="35"/>
    </row>
    <row r="314" spans="7:18" s="19" customFormat="1" x14ac:dyDescent="0.25">
      <c r="G314" s="41"/>
      <c r="H314" s="35"/>
      <c r="I314" s="35"/>
      <c r="J314" s="35"/>
      <c r="K314" s="35"/>
      <c r="L314" s="35"/>
      <c r="M314" s="35"/>
      <c r="N314" s="35"/>
      <c r="O314" s="57"/>
      <c r="P314" s="35"/>
      <c r="Q314" s="35"/>
      <c r="R314" s="35"/>
    </row>
    <row r="315" spans="7:18" s="19" customFormat="1" x14ac:dyDescent="0.25">
      <c r="G315" s="41"/>
      <c r="H315" s="35"/>
      <c r="I315" s="35"/>
      <c r="J315" s="35"/>
      <c r="K315" s="35"/>
      <c r="L315" s="35"/>
      <c r="M315" s="35"/>
      <c r="N315" s="35"/>
      <c r="O315" s="57"/>
      <c r="P315" s="35"/>
      <c r="Q315" s="35"/>
      <c r="R315" s="35"/>
    </row>
    <row r="316" spans="7:18" s="19" customFormat="1" x14ac:dyDescent="0.25">
      <c r="G316" s="41"/>
      <c r="H316" s="35"/>
      <c r="I316" s="35"/>
      <c r="J316" s="35"/>
      <c r="K316" s="35"/>
      <c r="L316" s="35"/>
      <c r="M316" s="35"/>
      <c r="N316" s="35"/>
      <c r="O316" s="57"/>
      <c r="P316" s="35"/>
      <c r="Q316" s="35"/>
      <c r="R316" s="35"/>
    </row>
  </sheetData>
  <mergeCells count="20">
    <mergeCell ref="P2:P3"/>
    <mergeCell ref="Q2:Q3"/>
    <mergeCell ref="R2:R3"/>
    <mergeCell ref="S2:S3"/>
    <mergeCell ref="J2:J3"/>
    <mergeCell ref="K2:K3"/>
    <mergeCell ref="L2:L3"/>
    <mergeCell ref="M2:M3"/>
    <mergeCell ref="N2:N3"/>
    <mergeCell ref="O2:O3"/>
    <mergeCell ref="A1:N1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rintOptions horizontalCentered="1"/>
  <pageMargins left="1.07" right="0.11811023622047245" top="0.74803149606299213" bottom="0.74803149606299213" header="0.31496062992125984" footer="0.31496062992125984"/>
  <pageSetup paperSize="5" scale="65"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58"/>
  <sheetViews>
    <sheetView zoomScale="98" zoomScaleNormal="98" workbookViewId="0">
      <pane xSplit="6" ySplit="5" topLeftCell="G39" activePane="bottomRight" state="frozen"/>
      <selection pane="topRight" activeCell="G1" sqref="G1"/>
      <selection pane="bottomLeft" activeCell="A6" sqref="A6"/>
      <selection pane="bottomRight" activeCell="Y16" sqref="Y16"/>
    </sheetView>
  </sheetViews>
  <sheetFormatPr baseColWidth="10" defaultColWidth="10.85546875" defaultRowHeight="15" x14ac:dyDescent="0.25"/>
  <cols>
    <col min="1" max="1" width="6.7109375" style="16" customWidth="1"/>
    <col min="2" max="2" width="11" style="16" hidden="1" customWidth="1"/>
    <col min="3" max="4" width="17.140625" style="16" hidden="1" customWidth="1"/>
    <col min="5" max="5" width="16" style="16" hidden="1" customWidth="1"/>
    <col min="6" max="6" width="15.42578125" style="16" customWidth="1"/>
    <col min="7" max="7" width="13" style="38" customWidth="1"/>
    <col min="8" max="8" width="8.140625" style="38" customWidth="1"/>
    <col min="9" max="9" width="18.28515625" style="32" hidden="1" customWidth="1"/>
    <col min="10" max="10" width="16" style="32" customWidth="1"/>
    <col min="11" max="13" width="9.7109375" style="32" hidden="1" customWidth="1"/>
    <col min="14" max="14" width="9.7109375" style="32" customWidth="1"/>
    <col min="15" max="15" width="9.140625" style="32" hidden="1" customWidth="1"/>
    <col min="16" max="16" width="11" style="32" customWidth="1"/>
    <col min="17" max="17" width="8" style="32" hidden="1" customWidth="1"/>
    <col min="18" max="18" width="8" style="32" customWidth="1"/>
    <col min="19" max="19" width="11.42578125" style="32" hidden="1" customWidth="1"/>
    <col min="20" max="20" width="11.140625" style="32" customWidth="1"/>
    <col min="21" max="21" width="14.140625" style="55" hidden="1" customWidth="1"/>
    <col min="22" max="22" width="11.85546875" style="32" customWidth="1"/>
    <col min="23" max="23" width="12.85546875" style="32" customWidth="1"/>
    <col min="24" max="24" width="10.5703125" style="32" customWidth="1"/>
    <col min="25" max="25" width="17" style="16" customWidth="1"/>
    <col min="26" max="16384" width="10.85546875" style="16"/>
  </cols>
  <sheetData>
    <row r="1" spans="1:25" ht="21" x14ac:dyDescent="0.25">
      <c r="A1" s="214" t="s">
        <v>186</v>
      </c>
      <c r="B1" s="214"/>
      <c r="C1" s="214"/>
      <c r="D1" s="214"/>
      <c r="E1" s="214"/>
      <c r="F1" s="214"/>
      <c r="G1" s="214"/>
      <c r="H1" s="214"/>
      <c r="I1" s="214"/>
      <c r="J1" s="214"/>
      <c r="K1" s="214"/>
      <c r="L1" s="214"/>
      <c r="M1" s="214"/>
      <c r="N1" s="214"/>
      <c r="O1" s="214"/>
      <c r="P1" s="214"/>
      <c r="Q1" s="214"/>
      <c r="R1" s="214"/>
      <c r="S1" s="214"/>
      <c r="T1" s="86"/>
    </row>
    <row r="2" spans="1:25" s="38" customFormat="1" ht="15" customHeight="1" x14ac:dyDescent="0.25">
      <c r="A2" s="215" t="s">
        <v>0</v>
      </c>
      <c r="B2" s="217" t="s">
        <v>1</v>
      </c>
      <c r="C2" s="217" t="s">
        <v>10</v>
      </c>
      <c r="D2" s="217" t="s">
        <v>117</v>
      </c>
      <c r="E2" s="215" t="s">
        <v>2</v>
      </c>
      <c r="F2" s="215" t="s">
        <v>3</v>
      </c>
      <c r="G2" s="219" t="s">
        <v>73</v>
      </c>
      <c r="H2" s="219" t="s">
        <v>215</v>
      </c>
      <c r="I2" s="212" t="s">
        <v>125</v>
      </c>
      <c r="J2" s="223" t="s">
        <v>210</v>
      </c>
      <c r="K2" s="221" t="s">
        <v>126</v>
      </c>
      <c r="L2" s="222" t="s">
        <v>128</v>
      </c>
      <c r="M2" s="212" t="s">
        <v>130</v>
      </c>
      <c r="N2" s="223" t="s">
        <v>211</v>
      </c>
      <c r="O2" s="222" t="s">
        <v>127</v>
      </c>
      <c r="P2" s="223" t="s">
        <v>212</v>
      </c>
      <c r="Q2" s="222" t="s">
        <v>129</v>
      </c>
      <c r="R2" s="229" t="s">
        <v>213</v>
      </c>
      <c r="S2" s="212" t="s">
        <v>131</v>
      </c>
      <c r="T2" s="223" t="s">
        <v>214</v>
      </c>
      <c r="U2" s="213" t="s">
        <v>190</v>
      </c>
      <c r="V2" s="208" t="s">
        <v>132</v>
      </c>
      <c r="W2" s="208" t="s">
        <v>134</v>
      </c>
      <c r="X2" s="208" t="s">
        <v>133</v>
      </c>
      <c r="Y2" s="210" t="s">
        <v>4</v>
      </c>
    </row>
    <row r="3" spans="1:25" s="38" customFormat="1" ht="58.5" customHeight="1" x14ac:dyDescent="0.25">
      <c r="A3" s="216"/>
      <c r="B3" s="218"/>
      <c r="C3" s="218"/>
      <c r="D3" s="218"/>
      <c r="E3" s="216"/>
      <c r="F3" s="216"/>
      <c r="G3" s="220"/>
      <c r="H3" s="225"/>
      <c r="I3" s="212"/>
      <c r="J3" s="223"/>
      <c r="K3" s="221"/>
      <c r="L3" s="222"/>
      <c r="M3" s="212"/>
      <c r="N3" s="223"/>
      <c r="O3" s="222"/>
      <c r="P3" s="223"/>
      <c r="Q3" s="222"/>
      <c r="R3" s="229"/>
      <c r="S3" s="212"/>
      <c r="T3" s="223"/>
      <c r="U3" s="213"/>
      <c r="V3" s="209"/>
      <c r="W3" s="209"/>
      <c r="X3" s="209"/>
      <c r="Y3" s="211"/>
    </row>
    <row r="4" spans="1:25" s="14" customFormat="1" ht="24.75" x14ac:dyDescent="0.25">
      <c r="A4" s="15">
        <v>1</v>
      </c>
      <c r="B4" s="97" t="s">
        <v>20</v>
      </c>
      <c r="C4" s="98" t="s">
        <v>26</v>
      </c>
      <c r="D4" s="99" t="s">
        <v>177</v>
      </c>
      <c r="E4" s="99" t="s">
        <v>23</v>
      </c>
      <c r="F4" s="99" t="s">
        <v>148</v>
      </c>
      <c r="G4" s="100" t="s">
        <v>74</v>
      </c>
      <c r="H4" s="100" t="s">
        <v>216</v>
      </c>
      <c r="I4" s="51">
        <v>2441</v>
      </c>
      <c r="J4" s="37">
        <f t="shared" ref="J4:J29" si="0">I4*12</f>
        <v>29292</v>
      </c>
      <c r="K4" s="50">
        <v>250</v>
      </c>
      <c r="L4" s="50">
        <v>1500</v>
      </c>
      <c r="M4" s="50">
        <v>0</v>
      </c>
      <c r="N4" s="37">
        <f t="shared" ref="N4:N29" si="1">SUM(K4:M4)*12</f>
        <v>21000</v>
      </c>
      <c r="O4" s="50">
        <v>0</v>
      </c>
      <c r="P4" s="37">
        <f t="shared" ref="P4:P29" si="2">O4*12</f>
        <v>0</v>
      </c>
      <c r="Q4" s="50">
        <v>0</v>
      </c>
      <c r="R4" s="37">
        <f t="shared" ref="R4:R29" si="3">Q4*12</f>
        <v>0</v>
      </c>
      <c r="S4" s="62">
        <v>1500</v>
      </c>
      <c r="T4" s="56">
        <f t="shared" ref="T4:T29" si="4">S4*12</f>
        <v>18000</v>
      </c>
      <c r="U4" s="56">
        <f>I4+K4+L4+M4+O4+Q4+S4</f>
        <v>5691</v>
      </c>
      <c r="V4" s="54">
        <f>U4-250</f>
        <v>5441</v>
      </c>
      <c r="W4" s="54">
        <f t="shared" ref="W4:W13" si="5">U4-250</f>
        <v>5441</v>
      </c>
      <c r="X4" s="53">
        <v>200</v>
      </c>
      <c r="Y4" s="11"/>
    </row>
    <row r="5" spans="1:25" s="14" customFormat="1" ht="24.75" x14ac:dyDescent="0.25">
      <c r="A5" s="102">
        <v>3</v>
      </c>
      <c r="B5" s="97" t="s">
        <v>20</v>
      </c>
      <c r="C5" s="98" t="s">
        <v>147</v>
      </c>
      <c r="D5" s="99" t="s">
        <v>177</v>
      </c>
      <c r="E5" s="99" t="s">
        <v>23</v>
      </c>
      <c r="F5" s="99" t="s">
        <v>148</v>
      </c>
      <c r="G5" s="100" t="s">
        <v>74</v>
      </c>
      <c r="H5" s="100" t="s">
        <v>216</v>
      </c>
      <c r="I5" s="51">
        <v>2441</v>
      </c>
      <c r="J5" s="37">
        <f t="shared" si="0"/>
        <v>29292</v>
      </c>
      <c r="K5" s="50">
        <v>250</v>
      </c>
      <c r="L5" s="50">
        <v>1500</v>
      </c>
      <c r="M5" s="50">
        <v>0</v>
      </c>
      <c r="N5" s="37">
        <f t="shared" si="1"/>
        <v>21000</v>
      </c>
      <c r="O5" s="50">
        <v>0</v>
      </c>
      <c r="P5" s="37">
        <f t="shared" si="2"/>
        <v>0</v>
      </c>
      <c r="Q5" s="50">
        <v>0</v>
      </c>
      <c r="R5" s="37">
        <f t="shared" si="3"/>
        <v>0</v>
      </c>
      <c r="S5" s="62">
        <v>1500</v>
      </c>
      <c r="T5" s="56">
        <f t="shared" si="4"/>
        <v>18000</v>
      </c>
      <c r="U5" s="56">
        <f t="shared" ref="U5:U29" si="6">I5+K5+L5+M5+O5+Q5+S5</f>
        <v>5691</v>
      </c>
      <c r="V5" s="54">
        <f t="shared" ref="V5:V29" si="7">U5-250</f>
        <v>5441</v>
      </c>
      <c r="W5" s="54">
        <f t="shared" si="5"/>
        <v>5441</v>
      </c>
      <c r="X5" s="53">
        <v>200</v>
      </c>
      <c r="Y5" s="11"/>
    </row>
    <row r="6" spans="1:25" s="14" customFormat="1" ht="24" x14ac:dyDescent="0.25">
      <c r="A6" s="15">
        <v>5</v>
      </c>
      <c r="B6" s="97" t="s">
        <v>20</v>
      </c>
      <c r="C6" s="101" t="s">
        <v>152</v>
      </c>
      <c r="D6" s="99" t="s">
        <v>178</v>
      </c>
      <c r="E6" s="99"/>
      <c r="F6" s="99" t="s">
        <v>153</v>
      </c>
      <c r="G6" s="100" t="s">
        <v>74</v>
      </c>
      <c r="H6" s="100" t="s">
        <v>216</v>
      </c>
      <c r="I6" s="51">
        <v>2490</v>
      </c>
      <c r="J6" s="37">
        <f t="shared" si="0"/>
        <v>29880</v>
      </c>
      <c r="K6" s="50">
        <v>250</v>
      </c>
      <c r="L6" s="50">
        <v>1500</v>
      </c>
      <c r="M6" s="50">
        <v>0</v>
      </c>
      <c r="N6" s="37">
        <f t="shared" si="1"/>
        <v>21000</v>
      </c>
      <c r="O6" s="50">
        <v>0</v>
      </c>
      <c r="P6" s="37">
        <f t="shared" si="2"/>
        <v>0</v>
      </c>
      <c r="Q6" s="50">
        <v>0</v>
      </c>
      <c r="R6" s="37">
        <f t="shared" si="3"/>
        <v>0</v>
      </c>
      <c r="S6" s="62">
        <v>1500</v>
      </c>
      <c r="T6" s="56">
        <f t="shared" si="4"/>
        <v>18000</v>
      </c>
      <c r="U6" s="56">
        <f t="shared" si="6"/>
        <v>5740</v>
      </c>
      <c r="V6" s="54">
        <f t="shared" si="7"/>
        <v>5490</v>
      </c>
      <c r="W6" s="54">
        <f t="shared" si="5"/>
        <v>5490</v>
      </c>
      <c r="X6" s="53">
        <v>200</v>
      </c>
      <c r="Y6" s="11"/>
    </row>
    <row r="7" spans="1:25" s="14" customFormat="1" ht="24.75" x14ac:dyDescent="0.25">
      <c r="A7" s="102">
        <v>6</v>
      </c>
      <c r="B7" s="97" t="s">
        <v>20</v>
      </c>
      <c r="C7" s="98" t="s">
        <v>26</v>
      </c>
      <c r="D7" s="99" t="s">
        <v>177</v>
      </c>
      <c r="E7" s="99" t="s">
        <v>23</v>
      </c>
      <c r="F7" s="99" t="s">
        <v>150</v>
      </c>
      <c r="G7" s="100" t="s">
        <v>74</v>
      </c>
      <c r="H7" s="100" t="s">
        <v>216</v>
      </c>
      <c r="I7" s="51">
        <v>2441</v>
      </c>
      <c r="J7" s="37">
        <f t="shared" si="0"/>
        <v>29292</v>
      </c>
      <c r="K7" s="50">
        <v>250</v>
      </c>
      <c r="L7" s="50">
        <v>1500</v>
      </c>
      <c r="M7" s="50">
        <v>0</v>
      </c>
      <c r="N7" s="37">
        <f t="shared" si="1"/>
        <v>21000</v>
      </c>
      <c r="O7" s="50">
        <v>0</v>
      </c>
      <c r="P7" s="37">
        <f t="shared" si="2"/>
        <v>0</v>
      </c>
      <c r="Q7" s="50">
        <v>0</v>
      </c>
      <c r="R7" s="37">
        <f t="shared" si="3"/>
        <v>0</v>
      </c>
      <c r="S7" s="62">
        <v>1500</v>
      </c>
      <c r="T7" s="56">
        <f t="shared" si="4"/>
        <v>18000</v>
      </c>
      <c r="U7" s="56">
        <f t="shared" si="6"/>
        <v>5691</v>
      </c>
      <c r="V7" s="54">
        <f t="shared" si="7"/>
        <v>5441</v>
      </c>
      <c r="W7" s="54">
        <f t="shared" si="5"/>
        <v>5441</v>
      </c>
      <c r="X7" s="53">
        <v>200</v>
      </c>
      <c r="Y7" s="11"/>
    </row>
    <row r="8" spans="1:25" s="14" customFormat="1" ht="24.75" x14ac:dyDescent="0.25">
      <c r="A8" s="15">
        <v>7</v>
      </c>
      <c r="B8" s="97" t="s">
        <v>20</v>
      </c>
      <c r="C8" s="98" t="s">
        <v>26</v>
      </c>
      <c r="D8" s="99" t="s">
        <v>177</v>
      </c>
      <c r="E8" s="99" t="s">
        <v>23</v>
      </c>
      <c r="F8" s="99" t="s">
        <v>151</v>
      </c>
      <c r="G8" s="100" t="s">
        <v>74</v>
      </c>
      <c r="H8" s="100" t="s">
        <v>216</v>
      </c>
      <c r="I8" s="51">
        <v>2441</v>
      </c>
      <c r="J8" s="37">
        <f t="shared" si="0"/>
        <v>29292</v>
      </c>
      <c r="K8" s="50">
        <v>250</v>
      </c>
      <c r="L8" s="50">
        <v>1500</v>
      </c>
      <c r="M8" s="50">
        <v>0</v>
      </c>
      <c r="N8" s="37">
        <f t="shared" si="1"/>
        <v>21000</v>
      </c>
      <c r="O8" s="50">
        <v>0</v>
      </c>
      <c r="P8" s="37">
        <f t="shared" si="2"/>
        <v>0</v>
      </c>
      <c r="Q8" s="50">
        <v>0</v>
      </c>
      <c r="R8" s="37">
        <f t="shared" si="3"/>
        <v>0</v>
      </c>
      <c r="S8" s="62">
        <v>1500</v>
      </c>
      <c r="T8" s="56">
        <f t="shared" si="4"/>
        <v>18000</v>
      </c>
      <c r="U8" s="56">
        <f t="shared" si="6"/>
        <v>5691</v>
      </c>
      <c r="V8" s="54">
        <f t="shared" si="7"/>
        <v>5441</v>
      </c>
      <c r="W8" s="54">
        <f t="shared" si="5"/>
        <v>5441</v>
      </c>
      <c r="X8" s="53">
        <v>200</v>
      </c>
      <c r="Y8" s="11"/>
    </row>
    <row r="9" spans="1:25" s="14" customFormat="1" ht="24.75" x14ac:dyDescent="0.25">
      <c r="A9" s="15">
        <v>8</v>
      </c>
      <c r="B9" s="97" t="s">
        <v>20</v>
      </c>
      <c r="C9" s="98" t="s">
        <v>26</v>
      </c>
      <c r="D9" s="99" t="s">
        <v>177</v>
      </c>
      <c r="E9" s="99" t="s">
        <v>23</v>
      </c>
      <c r="F9" s="99" t="s">
        <v>149</v>
      </c>
      <c r="G9" s="100" t="s">
        <v>74</v>
      </c>
      <c r="H9" s="100" t="s">
        <v>216</v>
      </c>
      <c r="I9" s="51">
        <v>2441</v>
      </c>
      <c r="J9" s="37">
        <f t="shared" si="0"/>
        <v>29292</v>
      </c>
      <c r="K9" s="50">
        <v>250</v>
      </c>
      <c r="L9" s="50">
        <v>1500</v>
      </c>
      <c r="M9" s="50">
        <v>0</v>
      </c>
      <c r="N9" s="37">
        <f t="shared" si="1"/>
        <v>21000</v>
      </c>
      <c r="O9" s="50">
        <v>0</v>
      </c>
      <c r="P9" s="37">
        <f t="shared" si="2"/>
        <v>0</v>
      </c>
      <c r="Q9" s="50">
        <v>0</v>
      </c>
      <c r="R9" s="37">
        <f t="shared" si="3"/>
        <v>0</v>
      </c>
      <c r="S9" s="62">
        <v>1500</v>
      </c>
      <c r="T9" s="56">
        <f t="shared" si="4"/>
        <v>18000</v>
      </c>
      <c r="U9" s="56">
        <f t="shared" si="6"/>
        <v>5691</v>
      </c>
      <c r="V9" s="54">
        <f t="shared" si="7"/>
        <v>5441</v>
      </c>
      <c r="W9" s="54">
        <f t="shared" si="5"/>
        <v>5441</v>
      </c>
      <c r="X9" s="53">
        <v>200</v>
      </c>
      <c r="Y9" s="11"/>
    </row>
    <row r="10" spans="1:25" s="14" customFormat="1" ht="24.75" x14ac:dyDescent="0.25">
      <c r="A10" s="102">
        <v>9</v>
      </c>
      <c r="B10" s="97" t="s">
        <v>20</v>
      </c>
      <c r="C10" s="101" t="s">
        <v>158</v>
      </c>
      <c r="D10" s="99" t="s">
        <v>155</v>
      </c>
      <c r="E10" s="99" t="s">
        <v>155</v>
      </c>
      <c r="F10" s="99" t="s">
        <v>39</v>
      </c>
      <c r="G10" s="100" t="s">
        <v>74</v>
      </c>
      <c r="H10" s="100" t="s">
        <v>216</v>
      </c>
      <c r="I10" s="51">
        <v>1105</v>
      </c>
      <c r="J10" s="37">
        <f t="shared" si="0"/>
        <v>13260</v>
      </c>
      <c r="K10" s="50">
        <v>250</v>
      </c>
      <c r="L10" s="50">
        <v>1000</v>
      </c>
      <c r="M10" s="50">
        <v>0</v>
      </c>
      <c r="N10" s="37">
        <f t="shared" si="1"/>
        <v>15000</v>
      </c>
      <c r="O10" s="50">
        <v>0</v>
      </c>
      <c r="P10" s="37">
        <f t="shared" si="2"/>
        <v>0</v>
      </c>
      <c r="Q10" s="50">
        <v>0</v>
      </c>
      <c r="R10" s="37">
        <f t="shared" si="3"/>
        <v>0</v>
      </c>
      <c r="S10" s="62">
        <v>1000</v>
      </c>
      <c r="T10" s="56">
        <f t="shared" si="4"/>
        <v>12000</v>
      </c>
      <c r="U10" s="56">
        <f t="shared" si="6"/>
        <v>3355</v>
      </c>
      <c r="V10" s="54">
        <f t="shared" si="7"/>
        <v>3105</v>
      </c>
      <c r="W10" s="54">
        <f t="shared" si="5"/>
        <v>3105</v>
      </c>
      <c r="X10" s="53">
        <v>200</v>
      </c>
      <c r="Y10" s="11"/>
    </row>
    <row r="11" spans="1:25" s="14" customFormat="1" ht="24.75" x14ac:dyDescent="0.25">
      <c r="A11" s="15">
        <v>10</v>
      </c>
      <c r="B11" s="97" t="s">
        <v>20</v>
      </c>
      <c r="C11" s="101" t="s">
        <v>156</v>
      </c>
      <c r="D11" s="99" t="s">
        <v>157</v>
      </c>
      <c r="E11" s="99" t="s">
        <v>157</v>
      </c>
      <c r="F11" s="99" t="s">
        <v>39</v>
      </c>
      <c r="G11" s="100" t="s">
        <v>74</v>
      </c>
      <c r="H11" s="100" t="s">
        <v>216</v>
      </c>
      <c r="I11" s="51">
        <v>1168</v>
      </c>
      <c r="J11" s="37">
        <f t="shared" si="0"/>
        <v>14016</v>
      </c>
      <c r="K11" s="50">
        <v>250</v>
      </c>
      <c r="L11" s="50">
        <v>1000</v>
      </c>
      <c r="M11" s="50">
        <v>0</v>
      </c>
      <c r="N11" s="37">
        <f t="shared" si="1"/>
        <v>15000</v>
      </c>
      <c r="O11" s="50">
        <v>0</v>
      </c>
      <c r="P11" s="37">
        <f t="shared" si="2"/>
        <v>0</v>
      </c>
      <c r="Q11" s="50">
        <v>0</v>
      </c>
      <c r="R11" s="37">
        <f t="shared" si="3"/>
        <v>0</v>
      </c>
      <c r="S11" s="62">
        <v>1000</v>
      </c>
      <c r="T11" s="56">
        <f t="shared" si="4"/>
        <v>12000</v>
      </c>
      <c r="U11" s="56">
        <f t="shared" si="6"/>
        <v>3418</v>
      </c>
      <c r="V11" s="54">
        <f t="shared" si="7"/>
        <v>3168</v>
      </c>
      <c r="W11" s="54">
        <f t="shared" si="5"/>
        <v>3168</v>
      </c>
      <c r="X11" s="53">
        <v>200</v>
      </c>
      <c r="Y11" s="11"/>
    </row>
    <row r="12" spans="1:25" s="14" customFormat="1" ht="24.75" x14ac:dyDescent="0.25">
      <c r="A12" s="15">
        <v>11</v>
      </c>
      <c r="B12" s="97" t="s">
        <v>20</v>
      </c>
      <c r="C12" s="101" t="s">
        <v>156</v>
      </c>
      <c r="D12" s="99" t="s">
        <v>157</v>
      </c>
      <c r="E12" s="99" t="s">
        <v>157</v>
      </c>
      <c r="F12" s="99" t="s">
        <v>39</v>
      </c>
      <c r="G12" s="100" t="s">
        <v>74</v>
      </c>
      <c r="H12" s="100" t="s">
        <v>216</v>
      </c>
      <c r="I12" s="51">
        <v>1168</v>
      </c>
      <c r="J12" s="37">
        <f t="shared" si="0"/>
        <v>14016</v>
      </c>
      <c r="K12" s="50">
        <v>250</v>
      </c>
      <c r="L12" s="50">
        <v>1000</v>
      </c>
      <c r="M12" s="50">
        <v>0</v>
      </c>
      <c r="N12" s="37">
        <f t="shared" si="1"/>
        <v>15000</v>
      </c>
      <c r="O12" s="50">
        <v>0</v>
      </c>
      <c r="P12" s="37">
        <f t="shared" si="2"/>
        <v>0</v>
      </c>
      <c r="Q12" s="50">
        <v>0</v>
      </c>
      <c r="R12" s="37">
        <f t="shared" si="3"/>
        <v>0</v>
      </c>
      <c r="S12" s="62">
        <v>1000</v>
      </c>
      <c r="T12" s="56">
        <f t="shared" si="4"/>
        <v>12000</v>
      </c>
      <c r="U12" s="56">
        <f t="shared" si="6"/>
        <v>3418</v>
      </c>
      <c r="V12" s="54">
        <f t="shared" si="7"/>
        <v>3168</v>
      </c>
      <c r="W12" s="54">
        <f t="shared" si="5"/>
        <v>3168</v>
      </c>
      <c r="X12" s="53">
        <v>200</v>
      </c>
      <c r="Y12" s="11"/>
    </row>
    <row r="13" spans="1:25" s="14" customFormat="1" ht="24" x14ac:dyDescent="0.25">
      <c r="A13" s="102">
        <v>12</v>
      </c>
      <c r="B13" s="97" t="s">
        <v>20</v>
      </c>
      <c r="C13" s="101" t="s">
        <v>158</v>
      </c>
      <c r="D13" s="99" t="s">
        <v>159</v>
      </c>
      <c r="E13" s="99" t="s">
        <v>159</v>
      </c>
      <c r="F13" s="99" t="s">
        <v>39</v>
      </c>
      <c r="G13" s="100" t="s">
        <v>74</v>
      </c>
      <c r="H13" s="100" t="s">
        <v>216</v>
      </c>
      <c r="I13" s="51">
        <v>1105</v>
      </c>
      <c r="J13" s="37">
        <f t="shared" si="0"/>
        <v>13260</v>
      </c>
      <c r="K13" s="50">
        <v>250</v>
      </c>
      <c r="L13" s="50">
        <v>1000</v>
      </c>
      <c r="M13" s="50">
        <v>0</v>
      </c>
      <c r="N13" s="37">
        <f>SUM(K13:M13)*12</f>
        <v>15000</v>
      </c>
      <c r="O13" s="50">
        <v>0</v>
      </c>
      <c r="P13" s="37">
        <f t="shared" si="2"/>
        <v>0</v>
      </c>
      <c r="Q13" s="50">
        <v>0</v>
      </c>
      <c r="R13" s="37">
        <f t="shared" si="3"/>
        <v>0</v>
      </c>
      <c r="S13" s="62">
        <v>1000</v>
      </c>
      <c r="T13" s="56">
        <f t="shared" si="4"/>
        <v>12000</v>
      </c>
      <c r="U13" s="56">
        <f t="shared" si="6"/>
        <v>3355</v>
      </c>
      <c r="V13" s="54">
        <f t="shared" si="7"/>
        <v>3105</v>
      </c>
      <c r="W13" s="54">
        <f t="shared" si="5"/>
        <v>3105</v>
      </c>
      <c r="X13" s="53">
        <v>200</v>
      </c>
      <c r="Y13" s="11"/>
    </row>
    <row r="14" spans="1:25" s="14" customFormat="1" x14ac:dyDescent="0.25">
      <c r="A14" s="102"/>
      <c r="B14" s="226" t="s">
        <v>218</v>
      </c>
      <c r="C14" s="227"/>
      <c r="D14" s="227"/>
      <c r="E14" s="227"/>
      <c r="F14" s="227"/>
      <c r="G14" s="228"/>
      <c r="H14" s="105"/>
      <c r="I14" s="106"/>
      <c r="J14" s="107"/>
      <c r="K14" s="108"/>
      <c r="L14" s="108"/>
      <c r="M14" s="108"/>
      <c r="N14" s="107"/>
      <c r="O14" s="108"/>
      <c r="P14" s="107"/>
      <c r="Q14" s="108"/>
      <c r="R14" s="107"/>
      <c r="S14" s="109">
        <v>37400</v>
      </c>
      <c r="T14" s="110">
        <f t="shared" si="4"/>
        <v>448800</v>
      </c>
      <c r="U14" s="110"/>
      <c r="V14" s="106">
        <v>75000</v>
      </c>
      <c r="W14" s="106">
        <v>294540</v>
      </c>
      <c r="X14" s="108"/>
      <c r="Y14" s="11"/>
    </row>
    <row r="15" spans="1:25" s="14" customFormat="1" x14ac:dyDescent="0.25">
      <c r="A15" s="102"/>
      <c r="B15" s="97"/>
      <c r="C15" s="101"/>
      <c r="D15" s="99"/>
      <c r="E15" s="99"/>
      <c r="F15" s="99"/>
      <c r="G15" s="100"/>
      <c r="H15" s="100"/>
      <c r="I15" s="103">
        <f>SUM(I4:I14)</f>
        <v>19241</v>
      </c>
      <c r="J15" s="103">
        <f t="shared" ref="J15:T15" si="8">SUM(J4:J14)</f>
        <v>230892</v>
      </c>
      <c r="K15" s="103">
        <f t="shared" si="8"/>
        <v>2500</v>
      </c>
      <c r="L15" s="103">
        <f t="shared" si="8"/>
        <v>13000</v>
      </c>
      <c r="M15" s="103">
        <f t="shared" si="8"/>
        <v>0</v>
      </c>
      <c r="N15" s="103">
        <f t="shared" si="8"/>
        <v>186000</v>
      </c>
      <c r="O15" s="103">
        <f t="shared" si="8"/>
        <v>0</v>
      </c>
      <c r="P15" s="103">
        <f t="shared" si="8"/>
        <v>0</v>
      </c>
      <c r="Q15" s="103">
        <f t="shared" si="8"/>
        <v>0</v>
      </c>
      <c r="R15" s="103">
        <f t="shared" si="8"/>
        <v>0</v>
      </c>
      <c r="S15" s="103">
        <f t="shared" si="8"/>
        <v>50400</v>
      </c>
      <c r="T15" s="103">
        <f t="shared" si="8"/>
        <v>604800</v>
      </c>
      <c r="U15" s="103">
        <f>SUM(U4:U14)</f>
        <v>47741</v>
      </c>
      <c r="V15" s="103">
        <f>SUM(V4:V14)</f>
        <v>120241</v>
      </c>
      <c r="W15" s="103">
        <f>SUM(W4:W14)</f>
        <v>339781</v>
      </c>
      <c r="X15" s="103">
        <f>SUM(X4:X14)</f>
        <v>2000</v>
      </c>
      <c r="Y15" s="11"/>
    </row>
    <row r="16" spans="1:25" s="14" customFormat="1" ht="24.75" x14ac:dyDescent="0.25">
      <c r="A16" s="15">
        <v>2</v>
      </c>
      <c r="B16" s="97" t="s">
        <v>20</v>
      </c>
      <c r="C16" s="101" t="s">
        <v>14</v>
      </c>
      <c r="D16" s="99" t="s">
        <v>176</v>
      </c>
      <c r="E16" s="99" t="s">
        <v>189</v>
      </c>
      <c r="F16" s="99" t="s">
        <v>154</v>
      </c>
      <c r="G16" s="100" t="s">
        <v>74</v>
      </c>
      <c r="H16" s="100" t="s">
        <v>217</v>
      </c>
      <c r="I16" s="51">
        <v>6297</v>
      </c>
      <c r="J16" s="37">
        <f>I16*12</f>
        <v>75564</v>
      </c>
      <c r="K16" s="50">
        <v>250</v>
      </c>
      <c r="L16" s="50">
        <v>0</v>
      </c>
      <c r="M16" s="50">
        <v>0</v>
      </c>
      <c r="N16" s="37">
        <f>SUM(K16:M16)*12</f>
        <v>3000</v>
      </c>
      <c r="O16" s="50">
        <v>375</v>
      </c>
      <c r="P16" s="37">
        <f>O16*12</f>
        <v>4500</v>
      </c>
      <c r="Q16" s="50">
        <v>0</v>
      </c>
      <c r="R16" s="37">
        <f>Q16*12</f>
        <v>0</v>
      </c>
      <c r="S16" s="62">
        <v>1800</v>
      </c>
      <c r="T16" s="56">
        <f>S16*12</f>
        <v>21600</v>
      </c>
      <c r="U16" s="56">
        <f>I16+K16+L16+M16+O16+Q16+S16</f>
        <v>8722</v>
      </c>
      <c r="V16" s="54">
        <f>U16-250</f>
        <v>8472</v>
      </c>
      <c r="W16" s="54">
        <f>U16-250</f>
        <v>8472</v>
      </c>
      <c r="X16" s="53">
        <v>200</v>
      </c>
      <c r="Y16" s="11"/>
    </row>
    <row r="17" spans="1:25" s="14" customFormat="1" ht="24" x14ac:dyDescent="0.25">
      <c r="A17" s="15">
        <v>4</v>
      </c>
      <c r="B17" s="97" t="s">
        <v>20</v>
      </c>
      <c r="C17" s="101" t="s">
        <v>26</v>
      </c>
      <c r="D17" s="99" t="s">
        <v>160</v>
      </c>
      <c r="E17" s="99"/>
      <c r="F17" s="99" t="s">
        <v>161</v>
      </c>
      <c r="G17" s="100" t="s">
        <v>74</v>
      </c>
      <c r="H17" s="100" t="s">
        <v>217</v>
      </c>
      <c r="I17" s="51">
        <v>2441</v>
      </c>
      <c r="J17" s="37">
        <f>I17*12</f>
        <v>29292</v>
      </c>
      <c r="K17" s="50">
        <v>250</v>
      </c>
      <c r="L17" s="50">
        <v>1500</v>
      </c>
      <c r="M17" s="50">
        <v>0</v>
      </c>
      <c r="N17" s="37">
        <f>SUM(K17:M17)*12</f>
        <v>21000</v>
      </c>
      <c r="O17" s="50">
        <v>0</v>
      </c>
      <c r="P17" s="37">
        <f>O17*12</f>
        <v>0</v>
      </c>
      <c r="Q17" s="50">
        <v>0</v>
      </c>
      <c r="R17" s="37">
        <f>Q17*12</f>
        <v>0</v>
      </c>
      <c r="S17" s="62">
        <v>1500</v>
      </c>
      <c r="T17" s="56">
        <f>S17*12</f>
        <v>18000</v>
      </c>
      <c r="U17" s="56">
        <f>I17+K17+L17+M17+O17+Q17+S17</f>
        <v>5691</v>
      </c>
      <c r="V17" s="54">
        <f>U17-250</f>
        <v>5441</v>
      </c>
      <c r="W17" s="54">
        <f>U17-250</f>
        <v>5441</v>
      </c>
      <c r="X17" s="53">
        <v>200</v>
      </c>
      <c r="Y17" s="11"/>
    </row>
    <row r="18" spans="1:25" s="14" customFormat="1" x14ac:dyDescent="0.25">
      <c r="A18" s="15"/>
      <c r="B18" s="226" t="s">
        <v>220</v>
      </c>
      <c r="C18" s="227"/>
      <c r="D18" s="227"/>
      <c r="E18" s="227"/>
      <c r="F18" s="227"/>
      <c r="G18" s="228"/>
      <c r="H18" s="105"/>
      <c r="I18" s="106"/>
      <c r="J18" s="107"/>
      <c r="K18" s="108"/>
      <c r="L18" s="108"/>
      <c r="M18" s="108"/>
      <c r="N18" s="107"/>
      <c r="O18" s="108"/>
      <c r="P18" s="107"/>
      <c r="Q18" s="108"/>
      <c r="R18" s="107"/>
      <c r="S18" s="109">
        <v>1800</v>
      </c>
      <c r="T18" s="110">
        <f>S18*12</f>
        <v>21600</v>
      </c>
      <c r="U18" s="110"/>
      <c r="V18" s="106"/>
      <c r="W18" s="106"/>
      <c r="X18" s="108"/>
      <c r="Y18" s="11"/>
    </row>
    <row r="19" spans="1:25" s="14" customFormat="1" x14ac:dyDescent="0.25">
      <c r="A19" s="15"/>
      <c r="B19" s="97"/>
      <c r="C19" s="101"/>
      <c r="D19" s="99"/>
      <c r="E19" s="99"/>
      <c r="F19" s="99"/>
      <c r="G19" s="100"/>
      <c r="H19" s="100"/>
      <c r="I19" s="103">
        <f>SUM(I16:I18)</f>
        <v>8738</v>
      </c>
      <c r="J19" s="104">
        <f>SUM(J16:J18)</f>
        <v>104856</v>
      </c>
      <c r="K19" s="104">
        <f t="shared" ref="K19:X19" si="9">SUM(K16:K18)</f>
        <v>500</v>
      </c>
      <c r="L19" s="104">
        <f t="shared" si="9"/>
        <v>1500</v>
      </c>
      <c r="M19" s="104">
        <f t="shared" si="9"/>
        <v>0</v>
      </c>
      <c r="N19" s="104">
        <f>SUM(N16:N18)</f>
        <v>24000</v>
      </c>
      <c r="O19" s="104">
        <f t="shared" si="9"/>
        <v>375</v>
      </c>
      <c r="P19" s="104">
        <f t="shared" si="9"/>
        <v>4500</v>
      </c>
      <c r="Q19" s="104">
        <f t="shared" si="9"/>
        <v>0</v>
      </c>
      <c r="R19" s="104">
        <f t="shared" si="9"/>
        <v>0</v>
      </c>
      <c r="S19" s="104">
        <f t="shared" si="9"/>
        <v>5100</v>
      </c>
      <c r="T19" s="104">
        <f>SUM(T16:T18)</f>
        <v>61200</v>
      </c>
      <c r="U19" s="104">
        <f t="shared" si="9"/>
        <v>14413</v>
      </c>
      <c r="V19" s="104">
        <f>SUM(V16:V18)</f>
        <v>13913</v>
      </c>
      <c r="W19" s="104">
        <f t="shared" si="9"/>
        <v>13913</v>
      </c>
      <c r="X19" s="104">
        <f t="shared" si="9"/>
        <v>400</v>
      </c>
      <c r="Y19" s="11"/>
    </row>
    <row r="20" spans="1:25" s="14" customFormat="1" ht="24.75" x14ac:dyDescent="0.25">
      <c r="A20" s="15">
        <v>13</v>
      </c>
      <c r="B20" s="97" t="s">
        <v>20</v>
      </c>
      <c r="C20" s="101" t="s">
        <v>14</v>
      </c>
      <c r="D20" s="99" t="s">
        <v>176</v>
      </c>
      <c r="E20" s="99" t="s">
        <v>116</v>
      </c>
      <c r="F20" s="99" t="s">
        <v>163</v>
      </c>
      <c r="G20" s="100" t="s">
        <v>74</v>
      </c>
      <c r="H20" s="100" t="s">
        <v>217</v>
      </c>
      <c r="I20" s="51">
        <v>6297</v>
      </c>
      <c r="J20" s="37">
        <f t="shared" si="0"/>
        <v>75564</v>
      </c>
      <c r="K20" s="50">
        <v>250</v>
      </c>
      <c r="L20" s="50">
        <v>0</v>
      </c>
      <c r="M20" s="50">
        <v>0</v>
      </c>
      <c r="N20" s="37">
        <f t="shared" si="1"/>
        <v>3000</v>
      </c>
      <c r="O20" s="50">
        <v>375</v>
      </c>
      <c r="P20" s="37">
        <f t="shared" si="2"/>
        <v>4500</v>
      </c>
      <c r="Q20" s="50">
        <v>0</v>
      </c>
      <c r="R20" s="37">
        <f t="shared" si="3"/>
        <v>0</v>
      </c>
      <c r="S20" s="62">
        <v>1800</v>
      </c>
      <c r="T20" s="56">
        <f t="shared" si="4"/>
        <v>21600</v>
      </c>
      <c r="U20" s="56">
        <f t="shared" si="6"/>
        <v>8722</v>
      </c>
      <c r="V20" s="54">
        <f t="shared" si="7"/>
        <v>8472</v>
      </c>
      <c r="W20" s="54">
        <f>U20-250</f>
        <v>8472</v>
      </c>
      <c r="X20" s="53">
        <v>200</v>
      </c>
      <c r="Y20" s="11"/>
    </row>
    <row r="21" spans="1:25" s="14" customFormat="1" ht="24.75" x14ac:dyDescent="0.25">
      <c r="A21" s="15">
        <v>14</v>
      </c>
      <c r="B21" s="97" t="s">
        <v>20</v>
      </c>
      <c r="C21" s="101" t="s">
        <v>14</v>
      </c>
      <c r="D21" s="99" t="s">
        <v>176</v>
      </c>
      <c r="E21" s="99" t="s">
        <v>91</v>
      </c>
      <c r="F21" s="99" t="s">
        <v>163</v>
      </c>
      <c r="G21" s="100" t="s">
        <v>74</v>
      </c>
      <c r="H21" s="100" t="s">
        <v>217</v>
      </c>
      <c r="I21" s="51">
        <v>6297</v>
      </c>
      <c r="J21" s="37">
        <f t="shared" si="0"/>
        <v>75564</v>
      </c>
      <c r="K21" s="50">
        <v>250</v>
      </c>
      <c r="L21" s="50">
        <v>0</v>
      </c>
      <c r="M21" s="50">
        <v>0</v>
      </c>
      <c r="N21" s="37">
        <f t="shared" si="1"/>
        <v>3000</v>
      </c>
      <c r="O21" s="50">
        <v>375</v>
      </c>
      <c r="P21" s="37">
        <f t="shared" si="2"/>
        <v>4500</v>
      </c>
      <c r="Q21" s="50">
        <v>0</v>
      </c>
      <c r="R21" s="37">
        <f t="shared" si="3"/>
        <v>0</v>
      </c>
      <c r="S21" s="62">
        <v>1800</v>
      </c>
      <c r="T21" s="56">
        <f t="shared" si="4"/>
        <v>21600</v>
      </c>
      <c r="U21" s="56">
        <f t="shared" si="6"/>
        <v>8722</v>
      </c>
      <c r="V21" s="54">
        <f t="shared" si="7"/>
        <v>8472</v>
      </c>
      <c r="W21" s="54">
        <f>U21-250</f>
        <v>8472</v>
      </c>
      <c r="X21" s="53">
        <v>200</v>
      </c>
      <c r="Y21" s="11"/>
    </row>
    <row r="22" spans="1:25" s="14" customFormat="1" ht="15" customHeight="1" x14ac:dyDescent="0.25">
      <c r="A22" s="15"/>
      <c r="B22" s="226" t="s">
        <v>221</v>
      </c>
      <c r="C22" s="227"/>
      <c r="D22" s="227"/>
      <c r="E22" s="227"/>
      <c r="F22" s="227"/>
      <c r="G22" s="228"/>
      <c r="H22" s="105"/>
      <c r="I22" s="106"/>
      <c r="J22" s="107"/>
      <c r="K22" s="108"/>
      <c r="L22" s="108"/>
      <c r="M22" s="108"/>
      <c r="N22" s="107"/>
      <c r="O22" s="108"/>
      <c r="P22" s="107"/>
      <c r="Q22" s="108"/>
      <c r="R22" s="107"/>
      <c r="S22" s="109">
        <v>3000</v>
      </c>
      <c r="T22" s="110">
        <f t="shared" si="4"/>
        <v>36000</v>
      </c>
      <c r="U22" s="110"/>
      <c r="V22" s="106"/>
      <c r="W22" s="106"/>
      <c r="X22" s="108"/>
      <c r="Y22" s="11"/>
    </row>
    <row r="23" spans="1:25" s="14" customFormat="1" x14ac:dyDescent="0.25">
      <c r="A23" s="15"/>
      <c r="B23" s="97"/>
      <c r="C23" s="101"/>
      <c r="D23" s="99"/>
      <c r="E23" s="99"/>
      <c r="F23" s="99"/>
      <c r="G23" s="100"/>
      <c r="H23" s="100"/>
      <c r="I23" s="103">
        <f>SUM(I20:I22)</f>
        <v>12594</v>
      </c>
      <c r="J23" s="104">
        <f>SUM(J20:J22)</f>
        <v>151128</v>
      </c>
      <c r="K23" s="104">
        <f t="shared" ref="K23:X23" si="10">SUM(K20:K22)</f>
        <v>500</v>
      </c>
      <c r="L23" s="104">
        <f t="shared" si="10"/>
        <v>0</v>
      </c>
      <c r="M23" s="104">
        <f t="shared" si="10"/>
        <v>0</v>
      </c>
      <c r="N23" s="104">
        <f>SUM(N20:N22)</f>
        <v>6000</v>
      </c>
      <c r="O23" s="104">
        <f t="shared" si="10"/>
        <v>750</v>
      </c>
      <c r="P23" s="104">
        <f>SUM(P20:P22)</f>
        <v>9000</v>
      </c>
      <c r="Q23" s="104">
        <f t="shared" si="10"/>
        <v>0</v>
      </c>
      <c r="R23" s="104">
        <f t="shared" si="10"/>
        <v>0</v>
      </c>
      <c r="S23" s="104">
        <f t="shared" si="10"/>
        <v>6600</v>
      </c>
      <c r="T23" s="104">
        <f t="shared" si="10"/>
        <v>79200</v>
      </c>
      <c r="U23" s="104">
        <f t="shared" si="10"/>
        <v>17444</v>
      </c>
      <c r="V23" s="104">
        <f t="shared" si="10"/>
        <v>16944</v>
      </c>
      <c r="W23" s="104">
        <f t="shared" si="10"/>
        <v>16944</v>
      </c>
      <c r="X23" s="104">
        <f t="shared" si="10"/>
        <v>400</v>
      </c>
      <c r="Y23" s="11"/>
    </row>
    <row r="24" spans="1:25" s="14" customFormat="1" ht="24.75" x14ac:dyDescent="0.25">
      <c r="A24" s="102">
        <v>15</v>
      </c>
      <c r="B24" s="97" t="s">
        <v>20</v>
      </c>
      <c r="C24" s="101" t="s">
        <v>14</v>
      </c>
      <c r="D24" s="99" t="s">
        <v>176</v>
      </c>
      <c r="E24" s="99" t="s">
        <v>80</v>
      </c>
      <c r="F24" s="99" t="s">
        <v>170</v>
      </c>
      <c r="G24" s="100" t="s">
        <v>74</v>
      </c>
      <c r="H24" s="100" t="s">
        <v>217</v>
      </c>
      <c r="I24" s="51">
        <v>6297</v>
      </c>
      <c r="J24" s="37">
        <f t="shared" si="0"/>
        <v>75564</v>
      </c>
      <c r="K24" s="50">
        <v>250</v>
      </c>
      <c r="L24" s="50">
        <v>0</v>
      </c>
      <c r="M24" s="50">
        <v>0</v>
      </c>
      <c r="N24" s="37">
        <f t="shared" si="1"/>
        <v>3000</v>
      </c>
      <c r="O24" s="50">
        <v>375</v>
      </c>
      <c r="P24" s="37">
        <f t="shared" si="2"/>
        <v>4500</v>
      </c>
      <c r="Q24" s="50">
        <v>0</v>
      </c>
      <c r="R24" s="37">
        <f t="shared" si="3"/>
        <v>0</v>
      </c>
      <c r="S24" s="62">
        <v>1800</v>
      </c>
      <c r="T24" s="56">
        <f t="shared" si="4"/>
        <v>21600</v>
      </c>
      <c r="U24" s="56">
        <f t="shared" si="6"/>
        <v>8722</v>
      </c>
      <c r="V24" s="54">
        <f t="shared" si="7"/>
        <v>8472</v>
      </c>
      <c r="W24" s="54">
        <f>U24-250</f>
        <v>8472</v>
      </c>
      <c r="X24" s="53">
        <v>200</v>
      </c>
      <c r="Y24" s="11"/>
    </row>
    <row r="25" spans="1:25" s="14" customFormat="1" x14ac:dyDescent="0.25">
      <c r="A25" s="102"/>
      <c r="B25" s="97"/>
      <c r="C25" s="101"/>
      <c r="D25" s="99"/>
      <c r="E25" s="99"/>
      <c r="F25" s="99"/>
      <c r="G25" s="100"/>
      <c r="H25" s="100"/>
      <c r="I25" s="103">
        <f>SUM(I24)</f>
        <v>6297</v>
      </c>
      <c r="J25" s="104">
        <f>SUM(J24)</f>
        <v>75564</v>
      </c>
      <c r="K25" s="104">
        <f t="shared" ref="K25:X25" si="11">SUM(K24)</f>
        <v>250</v>
      </c>
      <c r="L25" s="104">
        <f t="shared" si="11"/>
        <v>0</v>
      </c>
      <c r="M25" s="104">
        <f t="shared" si="11"/>
        <v>0</v>
      </c>
      <c r="N25" s="104">
        <f t="shared" si="11"/>
        <v>3000</v>
      </c>
      <c r="O25" s="104">
        <f t="shared" si="11"/>
        <v>375</v>
      </c>
      <c r="P25" s="104">
        <f t="shared" si="11"/>
        <v>4500</v>
      </c>
      <c r="Q25" s="104">
        <f t="shared" si="11"/>
        <v>0</v>
      </c>
      <c r="R25" s="104">
        <f t="shared" si="11"/>
        <v>0</v>
      </c>
      <c r="S25" s="104">
        <f t="shared" si="11"/>
        <v>1800</v>
      </c>
      <c r="T25" s="104">
        <f t="shared" si="11"/>
        <v>21600</v>
      </c>
      <c r="U25" s="104">
        <f t="shared" si="11"/>
        <v>8722</v>
      </c>
      <c r="V25" s="104">
        <f t="shared" si="11"/>
        <v>8472</v>
      </c>
      <c r="W25" s="104">
        <f t="shared" si="11"/>
        <v>8472</v>
      </c>
      <c r="X25" s="104">
        <f t="shared" si="11"/>
        <v>200</v>
      </c>
      <c r="Y25" s="11"/>
    </row>
    <row r="26" spans="1:25" s="14" customFormat="1" ht="24.75" x14ac:dyDescent="0.25">
      <c r="A26" s="15">
        <v>16</v>
      </c>
      <c r="B26" s="97" t="s">
        <v>20</v>
      </c>
      <c r="C26" s="101" t="s">
        <v>14</v>
      </c>
      <c r="D26" s="99" t="s">
        <v>176</v>
      </c>
      <c r="E26" s="99" t="s">
        <v>164</v>
      </c>
      <c r="F26" s="99" t="s">
        <v>168</v>
      </c>
      <c r="G26" s="100" t="s">
        <v>74</v>
      </c>
      <c r="H26" s="100" t="s">
        <v>217</v>
      </c>
      <c r="I26" s="51">
        <v>6297</v>
      </c>
      <c r="J26" s="37">
        <f t="shared" si="0"/>
        <v>75564</v>
      </c>
      <c r="K26" s="50">
        <v>250</v>
      </c>
      <c r="L26" s="50">
        <v>0</v>
      </c>
      <c r="M26" s="50">
        <v>0</v>
      </c>
      <c r="N26" s="37">
        <f t="shared" si="1"/>
        <v>3000</v>
      </c>
      <c r="O26" s="50">
        <v>375</v>
      </c>
      <c r="P26" s="37">
        <f t="shared" si="2"/>
        <v>4500</v>
      </c>
      <c r="Q26" s="50">
        <v>0</v>
      </c>
      <c r="R26" s="37">
        <f t="shared" si="3"/>
        <v>0</v>
      </c>
      <c r="S26" s="62">
        <v>1800</v>
      </c>
      <c r="T26" s="56">
        <f t="shared" si="4"/>
        <v>21600</v>
      </c>
      <c r="U26" s="56">
        <f t="shared" si="6"/>
        <v>8722</v>
      </c>
      <c r="V26" s="54">
        <f t="shared" si="7"/>
        <v>8472</v>
      </c>
      <c r="W26" s="54">
        <f>U26-250</f>
        <v>8472</v>
      </c>
      <c r="X26" s="53">
        <v>200</v>
      </c>
      <c r="Y26" s="11"/>
    </row>
    <row r="27" spans="1:25" s="14" customFormat="1" x14ac:dyDescent="0.25">
      <c r="A27" s="15"/>
      <c r="B27" s="226" t="s">
        <v>222</v>
      </c>
      <c r="C27" s="227"/>
      <c r="D27" s="227"/>
      <c r="E27" s="227"/>
      <c r="F27" s="227"/>
      <c r="G27" s="228"/>
      <c r="H27" s="105"/>
      <c r="I27" s="106"/>
      <c r="J27" s="107"/>
      <c r="K27" s="108"/>
      <c r="L27" s="108"/>
      <c r="M27" s="108"/>
      <c r="N27" s="107"/>
      <c r="O27" s="108"/>
      <c r="P27" s="107"/>
      <c r="Q27" s="108"/>
      <c r="R27" s="107"/>
      <c r="S27" s="109">
        <v>1800</v>
      </c>
      <c r="T27" s="110">
        <v>21600</v>
      </c>
      <c r="U27" s="110"/>
      <c r="V27" s="106"/>
      <c r="W27" s="106"/>
      <c r="X27" s="108"/>
      <c r="Y27" s="11"/>
    </row>
    <row r="28" spans="1:25" s="14" customFormat="1" x14ac:dyDescent="0.25">
      <c r="A28" s="15"/>
      <c r="B28" s="97"/>
      <c r="C28" s="101"/>
      <c r="D28" s="99"/>
      <c r="E28" s="99"/>
      <c r="F28" s="99"/>
      <c r="G28" s="100"/>
      <c r="H28" s="100"/>
      <c r="I28" s="103">
        <f>SUM(I26:I27)</f>
        <v>6297</v>
      </c>
      <c r="J28" s="103">
        <f t="shared" ref="J28:X28" si="12">SUM(J26:J27)</f>
        <v>75564</v>
      </c>
      <c r="K28" s="103">
        <f t="shared" si="12"/>
        <v>250</v>
      </c>
      <c r="L28" s="103">
        <f t="shared" si="12"/>
        <v>0</v>
      </c>
      <c r="M28" s="103">
        <f t="shared" si="12"/>
        <v>0</v>
      </c>
      <c r="N28" s="103">
        <f t="shared" si="12"/>
        <v>3000</v>
      </c>
      <c r="O28" s="103">
        <f t="shared" si="12"/>
        <v>375</v>
      </c>
      <c r="P28" s="103">
        <f t="shared" si="12"/>
        <v>4500</v>
      </c>
      <c r="Q28" s="103">
        <f t="shared" si="12"/>
        <v>0</v>
      </c>
      <c r="R28" s="103">
        <f t="shared" si="12"/>
        <v>0</v>
      </c>
      <c r="S28" s="103">
        <f t="shared" si="12"/>
        <v>3600</v>
      </c>
      <c r="T28" s="103">
        <f t="shared" si="12"/>
        <v>43200</v>
      </c>
      <c r="U28" s="103">
        <f t="shared" si="12"/>
        <v>8722</v>
      </c>
      <c r="V28" s="103">
        <f t="shared" si="12"/>
        <v>8472</v>
      </c>
      <c r="W28" s="103">
        <f t="shared" si="12"/>
        <v>8472</v>
      </c>
      <c r="X28" s="103">
        <f t="shared" si="12"/>
        <v>200</v>
      </c>
      <c r="Y28" s="11"/>
    </row>
    <row r="29" spans="1:25" s="14" customFormat="1" ht="24.75" x14ac:dyDescent="0.25">
      <c r="A29" s="15">
        <v>17</v>
      </c>
      <c r="B29" s="97" t="s">
        <v>20</v>
      </c>
      <c r="C29" s="101" t="s">
        <v>14</v>
      </c>
      <c r="D29" s="99" t="s">
        <v>176</v>
      </c>
      <c r="E29" s="99" t="s">
        <v>164</v>
      </c>
      <c r="F29" s="99" t="s">
        <v>167</v>
      </c>
      <c r="G29" s="100" t="s">
        <v>74</v>
      </c>
      <c r="H29" s="100" t="s">
        <v>217</v>
      </c>
      <c r="I29" s="51">
        <v>6297</v>
      </c>
      <c r="J29" s="37">
        <f t="shared" si="0"/>
        <v>75564</v>
      </c>
      <c r="K29" s="50">
        <v>250</v>
      </c>
      <c r="L29" s="50">
        <v>0</v>
      </c>
      <c r="M29" s="50">
        <v>0</v>
      </c>
      <c r="N29" s="37">
        <f t="shared" si="1"/>
        <v>3000</v>
      </c>
      <c r="O29" s="50">
        <v>375</v>
      </c>
      <c r="P29" s="37">
        <f t="shared" si="2"/>
        <v>4500</v>
      </c>
      <c r="Q29" s="50">
        <v>0</v>
      </c>
      <c r="R29" s="37">
        <f t="shared" si="3"/>
        <v>0</v>
      </c>
      <c r="S29" s="62">
        <v>1800</v>
      </c>
      <c r="T29" s="56">
        <f t="shared" si="4"/>
        <v>21600</v>
      </c>
      <c r="U29" s="56">
        <f t="shared" si="6"/>
        <v>8722</v>
      </c>
      <c r="V29" s="54">
        <f t="shared" si="7"/>
        <v>8472</v>
      </c>
      <c r="W29" s="54">
        <f>U29-250</f>
        <v>8472</v>
      </c>
      <c r="X29" s="53">
        <v>200</v>
      </c>
      <c r="Y29" s="11"/>
    </row>
    <row r="30" spans="1:25" s="14" customFormat="1" x14ac:dyDescent="0.25">
      <c r="A30" s="15"/>
      <c r="B30" s="97"/>
      <c r="C30" s="101"/>
      <c r="D30" s="99"/>
      <c r="E30" s="99"/>
      <c r="F30" s="99"/>
      <c r="G30" s="100"/>
      <c r="H30" s="100"/>
      <c r="I30" s="103">
        <f>SUM(I29)</f>
        <v>6297</v>
      </c>
      <c r="J30" s="103">
        <f t="shared" ref="J30:X30" si="13">SUM(J29)</f>
        <v>75564</v>
      </c>
      <c r="K30" s="103">
        <f t="shared" si="13"/>
        <v>250</v>
      </c>
      <c r="L30" s="103">
        <f t="shared" si="13"/>
        <v>0</v>
      </c>
      <c r="M30" s="103">
        <f t="shared" si="13"/>
        <v>0</v>
      </c>
      <c r="N30" s="103">
        <f t="shared" si="13"/>
        <v>3000</v>
      </c>
      <c r="O30" s="103">
        <f t="shared" si="13"/>
        <v>375</v>
      </c>
      <c r="P30" s="103">
        <f t="shared" si="13"/>
        <v>4500</v>
      </c>
      <c r="Q30" s="103">
        <f t="shared" si="13"/>
        <v>0</v>
      </c>
      <c r="R30" s="103">
        <f t="shared" si="13"/>
        <v>0</v>
      </c>
      <c r="S30" s="103">
        <f t="shared" si="13"/>
        <v>1800</v>
      </c>
      <c r="T30" s="103">
        <f t="shared" si="13"/>
        <v>21600</v>
      </c>
      <c r="U30" s="103">
        <f t="shared" si="13"/>
        <v>8722</v>
      </c>
      <c r="V30" s="103">
        <f t="shared" si="13"/>
        <v>8472</v>
      </c>
      <c r="W30" s="103">
        <f t="shared" si="13"/>
        <v>8472</v>
      </c>
      <c r="X30" s="103">
        <f t="shared" si="13"/>
        <v>200</v>
      </c>
      <c r="Y30" s="11"/>
    </row>
    <row r="31" spans="1:25" s="14" customFormat="1" ht="24.75" x14ac:dyDescent="0.25">
      <c r="A31" s="102">
        <v>18</v>
      </c>
      <c r="B31" s="97" t="s">
        <v>20</v>
      </c>
      <c r="C31" s="101" t="s">
        <v>14</v>
      </c>
      <c r="D31" s="99" t="s">
        <v>176</v>
      </c>
      <c r="E31" s="99" t="s">
        <v>164</v>
      </c>
      <c r="F31" s="99" t="s">
        <v>165</v>
      </c>
      <c r="G31" s="100" t="s">
        <v>74</v>
      </c>
      <c r="H31" s="100" t="s">
        <v>217</v>
      </c>
      <c r="I31" s="51">
        <v>6297</v>
      </c>
      <c r="J31" s="37">
        <f t="shared" ref="J31:J46" si="14">I31*12</f>
        <v>75564</v>
      </c>
      <c r="K31" s="50">
        <v>250</v>
      </c>
      <c r="L31" s="50">
        <v>0</v>
      </c>
      <c r="M31" s="50">
        <v>0</v>
      </c>
      <c r="N31" s="37">
        <f t="shared" ref="N31:N46" si="15">SUM(K31:M31)*12</f>
        <v>3000</v>
      </c>
      <c r="O31" s="50">
        <v>375</v>
      </c>
      <c r="P31" s="37">
        <f t="shared" ref="P31:P46" si="16">O31*12</f>
        <v>4500</v>
      </c>
      <c r="Q31" s="50">
        <v>0</v>
      </c>
      <c r="R31" s="37">
        <f t="shared" ref="R31:R46" si="17">Q31*12</f>
        <v>0</v>
      </c>
      <c r="S31" s="62">
        <v>1800</v>
      </c>
      <c r="T31" s="56">
        <f t="shared" ref="T31:T47" si="18">S31*12</f>
        <v>21600</v>
      </c>
      <c r="U31" s="56">
        <f t="shared" ref="U31:U46" si="19">I31+K31+L31+M31+O31+Q31+S31</f>
        <v>8722</v>
      </c>
      <c r="V31" s="54">
        <f t="shared" ref="V31:V46" si="20">U31-250</f>
        <v>8472</v>
      </c>
      <c r="W31" s="54">
        <f>U31-250</f>
        <v>8472</v>
      </c>
      <c r="X31" s="53">
        <v>200</v>
      </c>
      <c r="Y31" s="11"/>
    </row>
    <row r="32" spans="1:25" s="14" customFormat="1" x14ac:dyDescent="0.25">
      <c r="A32" s="102"/>
      <c r="B32" s="97"/>
      <c r="C32" s="101"/>
      <c r="D32" s="99"/>
      <c r="E32" s="99"/>
      <c r="F32" s="99"/>
      <c r="G32" s="100"/>
      <c r="H32" s="100"/>
      <c r="I32" s="103">
        <f>SUM(I31)</f>
        <v>6297</v>
      </c>
      <c r="J32" s="103">
        <f t="shared" ref="J32:X32" si="21">SUM(J31)</f>
        <v>75564</v>
      </c>
      <c r="K32" s="103">
        <f t="shared" si="21"/>
        <v>250</v>
      </c>
      <c r="L32" s="103">
        <f t="shared" si="21"/>
        <v>0</v>
      </c>
      <c r="M32" s="103">
        <f t="shared" si="21"/>
        <v>0</v>
      </c>
      <c r="N32" s="103">
        <f t="shared" si="21"/>
        <v>3000</v>
      </c>
      <c r="O32" s="103">
        <f t="shared" si="21"/>
        <v>375</v>
      </c>
      <c r="P32" s="103">
        <f t="shared" si="21"/>
        <v>4500</v>
      </c>
      <c r="Q32" s="103">
        <f t="shared" si="21"/>
        <v>0</v>
      </c>
      <c r="R32" s="103">
        <f t="shared" si="21"/>
        <v>0</v>
      </c>
      <c r="S32" s="103">
        <f t="shared" si="21"/>
        <v>1800</v>
      </c>
      <c r="T32" s="103">
        <f t="shared" si="21"/>
        <v>21600</v>
      </c>
      <c r="U32" s="103">
        <f t="shared" si="21"/>
        <v>8722</v>
      </c>
      <c r="V32" s="103">
        <f t="shared" si="21"/>
        <v>8472</v>
      </c>
      <c r="W32" s="103">
        <f t="shared" si="21"/>
        <v>8472</v>
      </c>
      <c r="X32" s="103">
        <f t="shared" si="21"/>
        <v>200</v>
      </c>
      <c r="Y32" s="11"/>
    </row>
    <row r="33" spans="1:25" s="14" customFormat="1" ht="24.75" x14ac:dyDescent="0.25">
      <c r="A33" s="15">
        <v>19</v>
      </c>
      <c r="B33" s="97" t="s">
        <v>20</v>
      </c>
      <c r="C33" s="101" t="s">
        <v>14</v>
      </c>
      <c r="D33" s="99" t="s">
        <v>176</v>
      </c>
      <c r="E33" s="99" t="s">
        <v>116</v>
      </c>
      <c r="F33" s="99" t="s">
        <v>166</v>
      </c>
      <c r="G33" s="100" t="s">
        <v>74</v>
      </c>
      <c r="H33" s="100" t="s">
        <v>217</v>
      </c>
      <c r="I33" s="51">
        <v>6297</v>
      </c>
      <c r="J33" s="37">
        <f t="shared" si="14"/>
        <v>75564</v>
      </c>
      <c r="K33" s="50">
        <v>250</v>
      </c>
      <c r="L33" s="50">
        <v>0</v>
      </c>
      <c r="M33" s="50">
        <v>0</v>
      </c>
      <c r="N33" s="37">
        <f t="shared" si="15"/>
        <v>3000</v>
      </c>
      <c r="O33" s="50">
        <v>375</v>
      </c>
      <c r="P33" s="37">
        <f t="shared" si="16"/>
        <v>4500</v>
      </c>
      <c r="Q33" s="50">
        <v>0</v>
      </c>
      <c r="R33" s="37">
        <f t="shared" si="17"/>
        <v>0</v>
      </c>
      <c r="S33" s="62">
        <v>1800</v>
      </c>
      <c r="T33" s="56">
        <f t="shared" si="18"/>
        <v>21600</v>
      </c>
      <c r="U33" s="56">
        <f t="shared" si="19"/>
        <v>8722</v>
      </c>
      <c r="V33" s="54">
        <f t="shared" si="20"/>
        <v>8472</v>
      </c>
      <c r="W33" s="54">
        <f>U33-250</f>
        <v>8472</v>
      </c>
      <c r="X33" s="53">
        <v>200</v>
      </c>
      <c r="Y33" s="11"/>
    </row>
    <row r="34" spans="1:25" s="14" customFormat="1" ht="24.75" x14ac:dyDescent="0.25">
      <c r="A34" s="15">
        <v>20</v>
      </c>
      <c r="B34" s="97" t="s">
        <v>20</v>
      </c>
      <c r="C34" s="101" t="s">
        <v>14</v>
      </c>
      <c r="D34" s="99" t="s">
        <v>176</v>
      </c>
      <c r="E34" s="99" t="s">
        <v>91</v>
      </c>
      <c r="F34" s="99" t="s">
        <v>166</v>
      </c>
      <c r="G34" s="100" t="s">
        <v>74</v>
      </c>
      <c r="H34" s="100" t="s">
        <v>217</v>
      </c>
      <c r="I34" s="51">
        <v>6297</v>
      </c>
      <c r="J34" s="37">
        <f t="shared" si="14"/>
        <v>75564</v>
      </c>
      <c r="K34" s="50">
        <v>250</v>
      </c>
      <c r="L34" s="50">
        <v>0</v>
      </c>
      <c r="M34" s="50">
        <v>0</v>
      </c>
      <c r="N34" s="37">
        <f t="shared" si="15"/>
        <v>3000</v>
      </c>
      <c r="O34" s="50">
        <v>375</v>
      </c>
      <c r="P34" s="37">
        <f t="shared" si="16"/>
        <v>4500</v>
      </c>
      <c r="Q34" s="50">
        <v>0</v>
      </c>
      <c r="R34" s="37">
        <f t="shared" si="17"/>
        <v>0</v>
      </c>
      <c r="S34" s="62">
        <v>1800</v>
      </c>
      <c r="T34" s="56">
        <f t="shared" si="18"/>
        <v>21600</v>
      </c>
      <c r="U34" s="56">
        <f t="shared" si="19"/>
        <v>8722</v>
      </c>
      <c r="V34" s="54">
        <f t="shared" si="20"/>
        <v>8472</v>
      </c>
      <c r="W34" s="54">
        <f>U34-250</f>
        <v>8472</v>
      </c>
      <c r="X34" s="53">
        <v>200</v>
      </c>
      <c r="Y34" s="11"/>
    </row>
    <row r="35" spans="1:25" s="14" customFormat="1" x14ac:dyDescent="0.25">
      <c r="A35" s="15"/>
      <c r="B35" s="226" t="s">
        <v>223</v>
      </c>
      <c r="C35" s="227"/>
      <c r="D35" s="227"/>
      <c r="E35" s="227"/>
      <c r="F35" s="227"/>
      <c r="G35" s="228"/>
      <c r="H35" s="105"/>
      <c r="I35" s="106"/>
      <c r="J35" s="107"/>
      <c r="K35" s="108"/>
      <c r="L35" s="108"/>
      <c r="M35" s="108"/>
      <c r="N35" s="107"/>
      <c r="O35" s="108"/>
      <c r="P35" s="107"/>
      <c r="Q35" s="108"/>
      <c r="R35" s="107"/>
      <c r="S35" s="109">
        <v>3000</v>
      </c>
      <c r="T35" s="110">
        <f t="shared" si="18"/>
        <v>36000</v>
      </c>
      <c r="U35" s="110"/>
      <c r="V35" s="106"/>
      <c r="W35" s="106"/>
      <c r="X35" s="108"/>
      <c r="Y35" s="11"/>
    </row>
    <row r="36" spans="1:25" s="14" customFormat="1" x14ac:dyDescent="0.25">
      <c r="A36" s="15"/>
      <c r="B36" s="97"/>
      <c r="C36" s="101"/>
      <c r="D36" s="99"/>
      <c r="E36" s="99"/>
      <c r="F36" s="99"/>
      <c r="G36" s="100"/>
      <c r="H36" s="100"/>
      <c r="I36" s="103">
        <f>SUM(I33:I35)</f>
        <v>12594</v>
      </c>
      <c r="J36" s="103">
        <f t="shared" ref="J36:X36" si="22">SUM(J33:J35)</f>
        <v>151128</v>
      </c>
      <c r="K36" s="103">
        <f t="shared" si="22"/>
        <v>500</v>
      </c>
      <c r="L36" s="103">
        <f t="shared" si="22"/>
        <v>0</v>
      </c>
      <c r="M36" s="103">
        <f t="shared" si="22"/>
        <v>0</v>
      </c>
      <c r="N36" s="103">
        <f t="shared" si="22"/>
        <v>6000</v>
      </c>
      <c r="O36" s="103">
        <f t="shared" si="22"/>
        <v>750</v>
      </c>
      <c r="P36" s="103">
        <f t="shared" si="22"/>
        <v>9000</v>
      </c>
      <c r="Q36" s="103">
        <f t="shared" si="22"/>
        <v>0</v>
      </c>
      <c r="R36" s="103">
        <f t="shared" si="22"/>
        <v>0</v>
      </c>
      <c r="S36" s="103">
        <f t="shared" si="22"/>
        <v>6600</v>
      </c>
      <c r="T36" s="103">
        <f t="shared" si="22"/>
        <v>79200</v>
      </c>
      <c r="U36" s="103">
        <f t="shared" si="22"/>
        <v>17444</v>
      </c>
      <c r="V36" s="103">
        <f t="shared" si="22"/>
        <v>16944</v>
      </c>
      <c r="W36" s="103">
        <f t="shared" si="22"/>
        <v>16944</v>
      </c>
      <c r="X36" s="103">
        <f t="shared" si="22"/>
        <v>400</v>
      </c>
      <c r="Y36" s="11"/>
    </row>
    <row r="37" spans="1:25" s="14" customFormat="1" ht="24.75" x14ac:dyDescent="0.25">
      <c r="A37" s="102">
        <v>21</v>
      </c>
      <c r="B37" s="97" t="s">
        <v>20</v>
      </c>
      <c r="C37" s="101" t="s">
        <v>14</v>
      </c>
      <c r="D37" s="99" t="s">
        <v>176</v>
      </c>
      <c r="E37" s="99" t="s">
        <v>89</v>
      </c>
      <c r="F37" s="99" t="s">
        <v>169</v>
      </c>
      <c r="G37" s="100" t="s">
        <v>74</v>
      </c>
      <c r="H37" s="100" t="s">
        <v>217</v>
      </c>
      <c r="I37" s="51">
        <v>6297</v>
      </c>
      <c r="J37" s="37">
        <f t="shared" si="14"/>
        <v>75564</v>
      </c>
      <c r="K37" s="50">
        <v>250</v>
      </c>
      <c r="L37" s="50">
        <v>0</v>
      </c>
      <c r="M37" s="50">
        <v>0</v>
      </c>
      <c r="N37" s="37">
        <f t="shared" si="15"/>
        <v>3000</v>
      </c>
      <c r="O37" s="50">
        <v>375</v>
      </c>
      <c r="P37" s="37">
        <f t="shared" si="16"/>
        <v>4500</v>
      </c>
      <c r="Q37" s="50">
        <v>0</v>
      </c>
      <c r="R37" s="37">
        <f t="shared" si="17"/>
        <v>0</v>
      </c>
      <c r="S37" s="62">
        <v>1800</v>
      </c>
      <c r="T37" s="56">
        <f t="shared" si="18"/>
        <v>21600</v>
      </c>
      <c r="U37" s="56">
        <f t="shared" si="19"/>
        <v>8722</v>
      </c>
      <c r="V37" s="54">
        <f t="shared" si="20"/>
        <v>8472</v>
      </c>
      <c r="W37" s="54">
        <f>U37-250</f>
        <v>8472</v>
      </c>
      <c r="X37" s="53">
        <v>200</v>
      </c>
      <c r="Y37" s="11"/>
    </row>
    <row r="38" spans="1:25" s="14" customFormat="1" ht="24.75" x14ac:dyDescent="0.25">
      <c r="A38" s="15">
        <v>22</v>
      </c>
      <c r="B38" s="97" t="s">
        <v>20</v>
      </c>
      <c r="C38" s="101" t="s">
        <v>14</v>
      </c>
      <c r="D38" s="99" t="s">
        <v>176</v>
      </c>
      <c r="E38" s="99" t="s">
        <v>91</v>
      </c>
      <c r="F38" s="99" t="s">
        <v>169</v>
      </c>
      <c r="G38" s="100" t="s">
        <v>74</v>
      </c>
      <c r="H38" s="100" t="s">
        <v>217</v>
      </c>
      <c r="I38" s="51">
        <v>6297</v>
      </c>
      <c r="J38" s="37">
        <f t="shared" si="14"/>
        <v>75564</v>
      </c>
      <c r="K38" s="50">
        <v>250</v>
      </c>
      <c r="L38" s="50">
        <v>0</v>
      </c>
      <c r="M38" s="50">
        <v>0</v>
      </c>
      <c r="N38" s="37">
        <f t="shared" si="15"/>
        <v>3000</v>
      </c>
      <c r="O38" s="50">
        <v>375</v>
      </c>
      <c r="P38" s="37">
        <f t="shared" si="16"/>
        <v>4500</v>
      </c>
      <c r="Q38" s="50">
        <v>0</v>
      </c>
      <c r="R38" s="37">
        <f t="shared" si="17"/>
        <v>0</v>
      </c>
      <c r="S38" s="62">
        <v>1800</v>
      </c>
      <c r="T38" s="56">
        <f t="shared" si="18"/>
        <v>21600</v>
      </c>
      <c r="U38" s="56">
        <f t="shared" si="19"/>
        <v>8722</v>
      </c>
      <c r="V38" s="54">
        <f t="shared" si="20"/>
        <v>8472</v>
      </c>
      <c r="W38" s="54">
        <f>U38-250</f>
        <v>8472</v>
      </c>
      <c r="X38" s="53">
        <v>200</v>
      </c>
      <c r="Y38" s="11"/>
    </row>
    <row r="39" spans="1:25" s="14" customFormat="1" x14ac:dyDescent="0.25">
      <c r="A39" s="15"/>
      <c r="B39" s="97"/>
      <c r="C39" s="101"/>
      <c r="D39" s="99"/>
      <c r="E39" s="99"/>
      <c r="F39" s="99"/>
      <c r="G39" s="100"/>
      <c r="H39" s="100"/>
      <c r="I39" s="103">
        <f>SUM(I37:I38)</f>
        <v>12594</v>
      </c>
      <c r="J39" s="103">
        <f t="shared" ref="J39:X39" si="23">SUM(J37:J38)</f>
        <v>151128</v>
      </c>
      <c r="K39" s="103">
        <f t="shared" si="23"/>
        <v>500</v>
      </c>
      <c r="L39" s="103">
        <f t="shared" si="23"/>
        <v>0</v>
      </c>
      <c r="M39" s="103">
        <f t="shared" si="23"/>
        <v>0</v>
      </c>
      <c r="N39" s="103">
        <f t="shared" si="23"/>
        <v>6000</v>
      </c>
      <c r="O39" s="103">
        <f t="shared" si="23"/>
        <v>750</v>
      </c>
      <c r="P39" s="103">
        <f t="shared" si="23"/>
        <v>9000</v>
      </c>
      <c r="Q39" s="103">
        <f t="shared" si="23"/>
        <v>0</v>
      </c>
      <c r="R39" s="103">
        <f t="shared" si="23"/>
        <v>0</v>
      </c>
      <c r="S39" s="103">
        <f t="shared" si="23"/>
        <v>3600</v>
      </c>
      <c r="T39" s="103">
        <f t="shared" si="23"/>
        <v>43200</v>
      </c>
      <c r="U39" s="103">
        <f t="shared" si="23"/>
        <v>17444</v>
      </c>
      <c r="V39" s="103">
        <f t="shared" si="23"/>
        <v>16944</v>
      </c>
      <c r="W39" s="103">
        <f t="shared" si="23"/>
        <v>16944</v>
      </c>
      <c r="X39" s="103">
        <f t="shared" si="23"/>
        <v>400</v>
      </c>
      <c r="Y39" s="11"/>
    </row>
    <row r="40" spans="1:25" s="14" customFormat="1" ht="24.75" x14ac:dyDescent="0.25">
      <c r="A40" s="15">
        <v>23</v>
      </c>
      <c r="B40" s="97" t="s">
        <v>20</v>
      </c>
      <c r="C40" s="101" t="s">
        <v>14</v>
      </c>
      <c r="D40" s="99" t="s">
        <v>176</v>
      </c>
      <c r="E40" s="99" t="s">
        <v>116</v>
      </c>
      <c r="F40" s="99" t="s">
        <v>171</v>
      </c>
      <c r="G40" s="100" t="s">
        <v>74</v>
      </c>
      <c r="H40" s="100" t="s">
        <v>217</v>
      </c>
      <c r="I40" s="51">
        <v>6297</v>
      </c>
      <c r="J40" s="37">
        <f t="shared" si="14"/>
        <v>75564</v>
      </c>
      <c r="K40" s="50">
        <v>250</v>
      </c>
      <c r="L40" s="50">
        <v>0</v>
      </c>
      <c r="M40" s="50">
        <v>0</v>
      </c>
      <c r="N40" s="37">
        <f t="shared" si="15"/>
        <v>3000</v>
      </c>
      <c r="O40" s="50">
        <v>375</v>
      </c>
      <c r="P40" s="37">
        <f t="shared" si="16"/>
        <v>4500</v>
      </c>
      <c r="Q40" s="50">
        <v>0</v>
      </c>
      <c r="R40" s="37">
        <f t="shared" si="17"/>
        <v>0</v>
      </c>
      <c r="S40" s="62">
        <v>1800</v>
      </c>
      <c r="T40" s="56">
        <f t="shared" si="18"/>
        <v>21600</v>
      </c>
      <c r="U40" s="56">
        <f t="shared" si="19"/>
        <v>8722</v>
      </c>
      <c r="V40" s="54">
        <f t="shared" si="20"/>
        <v>8472</v>
      </c>
      <c r="W40" s="54">
        <f>U40-250</f>
        <v>8472</v>
      </c>
      <c r="X40" s="53">
        <v>200</v>
      </c>
      <c r="Y40" s="11"/>
    </row>
    <row r="41" spans="1:25" s="14" customFormat="1" x14ac:dyDescent="0.25">
      <c r="A41" s="15"/>
      <c r="B41" s="226" t="s">
        <v>224</v>
      </c>
      <c r="C41" s="227"/>
      <c r="D41" s="227"/>
      <c r="E41" s="227"/>
      <c r="F41" s="227"/>
      <c r="G41" s="228"/>
      <c r="H41" s="105"/>
      <c r="I41" s="106"/>
      <c r="J41" s="107"/>
      <c r="K41" s="108"/>
      <c r="L41" s="108"/>
      <c r="M41" s="108"/>
      <c r="N41" s="107"/>
      <c r="O41" s="108"/>
      <c r="P41" s="107"/>
      <c r="Q41" s="108"/>
      <c r="R41" s="107"/>
      <c r="S41" s="109">
        <v>3000</v>
      </c>
      <c r="T41" s="110">
        <f t="shared" si="18"/>
        <v>36000</v>
      </c>
      <c r="U41" s="110"/>
      <c r="V41" s="106"/>
      <c r="W41" s="106"/>
      <c r="X41" s="108"/>
      <c r="Y41" s="11"/>
    </row>
    <row r="42" spans="1:25" s="14" customFormat="1" x14ac:dyDescent="0.25">
      <c r="A42" s="15"/>
      <c r="B42" s="97"/>
      <c r="C42" s="101"/>
      <c r="D42" s="99"/>
      <c r="E42" s="99"/>
      <c r="F42" s="99"/>
      <c r="G42" s="100"/>
      <c r="H42" s="100"/>
      <c r="I42" s="103">
        <f>SUM(I40:I41)</f>
        <v>6297</v>
      </c>
      <c r="J42" s="103">
        <f t="shared" ref="J42:W42" si="24">SUM(J40:J41)</f>
        <v>75564</v>
      </c>
      <c r="K42" s="103">
        <f t="shared" si="24"/>
        <v>250</v>
      </c>
      <c r="L42" s="103">
        <f t="shared" si="24"/>
        <v>0</v>
      </c>
      <c r="M42" s="103">
        <f t="shared" si="24"/>
        <v>0</v>
      </c>
      <c r="N42" s="103">
        <f t="shared" si="24"/>
        <v>3000</v>
      </c>
      <c r="O42" s="103">
        <f t="shared" si="24"/>
        <v>375</v>
      </c>
      <c r="P42" s="103">
        <f t="shared" si="24"/>
        <v>4500</v>
      </c>
      <c r="Q42" s="103">
        <f t="shared" si="24"/>
        <v>0</v>
      </c>
      <c r="R42" s="103">
        <f t="shared" si="24"/>
        <v>0</v>
      </c>
      <c r="S42" s="103">
        <f t="shared" si="24"/>
        <v>4800</v>
      </c>
      <c r="T42" s="103">
        <f t="shared" si="24"/>
        <v>57600</v>
      </c>
      <c r="U42" s="103">
        <f t="shared" si="24"/>
        <v>8722</v>
      </c>
      <c r="V42" s="103">
        <f t="shared" si="24"/>
        <v>8472</v>
      </c>
      <c r="W42" s="103">
        <f t="shared" si="24"/>
        <v>8472</v>
      </c>
      <c r="X42" s="103">
        <f>SUM(X40:X41)</f>
        <v>200</v>
      </c>
      <c r="Y42" s="11"/>
    </row>
    <row r="43" spans="1:25" s="14" customFormat="1" ht="24.75" x14ac:dyDescent="0.25">
      <c r="A43" s="102">
        <v>24</v>
      </c>
      <c r="B43" s="97" t="s">
        <v>20</v>
      </c>
      <c r="C43" s="101" t="s">
        <v>14</v>
      </c>
      <c r="D43" s="99" t="s">
        <v>176</v>
      </c>
      <c r="E43" s="99" t="s">
        <v>116</v>
      </c>
      <c r="F43" s="99" t="s">
        <v>172</v>
      </c>
      <c r="G43" s="100" t="s">
        <v>74</v>
      </c>
      <c r="H43" s="100" t="s">
        <v>217</v>
      </c>
      <c r="I43" s="51">
        <v>6297</v>
      </c>
      <c r="J43" s="37">
        <f t="shared" si="14"/>
        <v>75564</v>
      </c>
      <c r="K43" s="50">
        <v>250</v>
      </c>
      <c r="L43" s="50">
        <v>0</v>
      </c>
      <c r="M43" s="50">
        <v>0</v>
      </c>
      <c r="N43" s="37">
        <f t="shared" si="15"/>
        <v>3000</v>
      </c>
      <c r="O43" s="50">
        <v>375</v>
      </c>
      <c r="P43" s="37">
        <f t="shared" si="16"/>
        <v>4500</v>
      </c>
      <c r="Q43" s="50">
        <v>0</v>
      </c>
      <c r="R43" s="37">
        <f t="shared" si="17"/>
        <v>0</v>
      </c>
      <c r="S43" s="62">
        <v>1800</v>
      </c>
      <c r="T43" s="56">
        <f t="shared" si="18"/>
        <v>21600</v>
      </c>
      <c r="U43" s="56">
        <f t="shared" si="19"/>
        <v>8722</v>
      </c>
      <c r="V43" s="54">
        <f t="shared" si="20"/>
        <v>8472</v>
      </c>
      <c r="W43" s="54">
        <f>U43-250</f>
        <v>8472</v>
      </c>
      <c r="X43" s="53">
        <v>200</v>
      </c>
      <c r="Y43" s="11"/>
    </row>
    <row r="44" spans="1:25" s="14" customFormat="1" x14ac:dyDescent="0.25">
      <c r="A44" s="102"/>
      <c r="B44" s="97"/>
      <c r="C44" s="101"/>
      <c r="D44" s="99"/>
      <c r="E44" s="99"/>
      <c r="F44" s="99"/>
      <c r="G44" s="100"/>
      <c r="H44" s="100"/>
      <c r="I44" s="51">
        <f>SUM(I43)</f>
        <v>6297</v>
      </c>
      <c r="J44" s="111">
        <f t="shared" ref="J44:X44" si="25">SUM(J43)</f>
        <v>75564</v>
      </c>
      <c r="K44" s="111">
        <f t="shared" si="25"/>
        <v>250</v>
      </c>
      <c r="L44" s="111">
        <f t="shared" si="25"/>
        <v>0</v>
      </c>
      <c r="M44" s="111">
        <f t="shared" si="25"/>
        <v>0</v>
      </c>
      <c r="N44" s="111">
        <f t="shared" si="25"/>
        <v>3000</v>
      </c>
      <c r="O44" s="111">
        <f t="shared" si="25"/>
        <v>375</v>
      </c>
      <c r="P44" s="111">
        <f t="shared" si="25"/>
        <v>4500</v>
      </c>
      <c r="Q44" s="111">
        <f t="shared" si="25"/>
        <v>0</v>
      </c>
      <c r="R44" s="111">
        <f t="shared" si="25"/>
        <v>0</v>
      </c>
      <c r="S44" s="111">
        <f t="shared" si="25"/>
        <v>1800</v>
      </c>
      <c r="T44" s="111">
        <f t="shared" si="25"/>
        <v>21600</v>
      </c>
      <c r="U44" s="111">
        <f t="shared" si="25"/>
        <v>8722</v>
      </c>
      <c r="V44" s="111">
        <f t="shared" si="25"/>
        <v>8472</v>
      </c>
      <c r="W44" s="111">
        <f t="shared" si="25"/>
        <v>8472</v>
      </c>
      <c r="X44" s="111">
        <f t="shared" si="25"/>
        <v>200</v>
      </c>
      <c r="Y44" s="11"/>
    </row>
    <row r="45" spans="1:25" s="14" customFormat="1" ht="24.75" x14ac:dyDescent="0.25">
      <c r="A45" s="15">
        <v>25</v>
      </c>
      <c r="B45" s="97" t="s">
        <v>20</v>
      </c>
      <c r="C45" s="101" t="s">
        <v>14</v>
      </c>
      <c r="D45" s="99" t="s">
        <v>176</v>
      </c>
      <c r="E45" s="99" t="s">
        <v>116</v>
      </c>
      <c r="F45" s="99" t="s">
        <v>162</v>
      </c>
      <c r="G45" s="100" t="s">
        <v>74</v>
      </c>
      <c r="H45" s="100" t="s">
        <v>217</v>
      </c>
      <c r="I45" s="51">
        <v>6297</v>
      </c>
      <c r="J45" s="37">
        <f t="shared" si="14"/>
        <v>75564</v>
      </c>
      <c r="K45" s="50">
        <v>250</v>
      </c>
      <c r="L45" s="50">
        <v>0</v>
      </c>
      <c r="M45" s="50">
        <v>0</v>
      </c>
      <c r="N45" s="37">
        <f t="shared" si="15"/>
        <v>3000</v>
      </c>
      <c r="O45" s="50">
        <v>375</v>
      </c>
      <c r="P45" s="37">
        <f t="shared" si="16"/>
        <v>4500</v>
      </c>
      <c r="Q45" s="50">
        <v>0</v>
      </c>
      <c r="R45" s="37">
        <f t="shared" si="17"/>
        <v>0</v>
      </c>
      <c r="S45" s="62">
        <v>1800</v>
      </c>
      <c r="T45" s="56">
        <f t="shared" si="18"/>
        <v>21600</v>
      </c>
      <c r="U45" s="56">
        <f t="shared" si="19"/>
        <v>8722</v>
      </c>
      <c r="V45" s="54">
        <f t="shared" si="20"/>
        <v>8472</v>
      </c>
      <c r="W45" s="54">
        <f>U45-250</f>
        <v>8472</v>
      </c>
      <c r="X45" s="53">
        <v>200</v>
      </c>
      <c r="Y45" s="11"/>
    </row>
    <row r="46" spans="1:25" s="14" customFormat="1" ht="24.75" x14ac:dyDescent="0.25">
      <c r="A46" s="15">
        <v>26</v>
      </c>
      <c r="B46" s="97" t="s">
        <v>20</v>
      </c>
      <c r="C46" s="101" t="s">
        <v>14</v>
      </c>
      <c r="D46" s="99" t="s">
        <v>176</v>
      </c>
      <c r="E46" s="99" t="s">
        <v>91</v>
      </c>
      <c r="F46" s="99" t="s">
        <v>162</v>
      </c>
      <c r="G46" s="100" t="s">
        <v>74</v>
      </c>
      <c r="H46" s="100" t="s">
        <v>217</v>
      </c>
      <c r="I46" s="51">
        <v>6297</v>
      </c>
      <c r="J46" s="37">
        <f t="shared" si="14"/>
        <v>75564</v>
      </c>
      <c r="K46" s="50">
        <v>250</v>
      </c>
      <c r="L46" s="50">
        <v>0</v>
      </c>
      <c r="M46" s="50">
        <v>0</v>
      </c>
      <c r="N46" s="37">
        <f t="shared" si="15"/>
        <v>3000</v>
      </c>
      <c r="O46" s="50">
        <v>375</v>
      </c>
      <c r="P46" s="37">
        <f t="shared" si="16"/>
        <v>4500</v>
      </c>
      <c r="Q46" s="50">
        <v>0</v>
      </c>
      <c r="R46" s="37">
        <f t="shared" si="17"/>
        <v>0</v>
      </c>
      <c r="S46" s="62">
        <v>1800</v>
      </c>
      <c r="T46" s="56">
        <f t="shared" si="18"/>
        <v>21600</v>
      </c>
      <c r="U46" s="56">
        <f t="shared" si="19"/>
        <v>8722</v>
      </c>
      <c r="V46" s="54">
        <f t="shared" si="20"/>
        <v>8472</v>
      </c>
      <c r="W46" s="54">
        <f>U46-250</f>
        <v>8472</v>
      </c>
      <c r="X46" s="53">
        <v>200</v>
      </c>
      <c r="Y46" s="11"/>
    </row>
    <row r="47" spans="1:25" s="14" customFormat="1" x14ac:dyDescent="0.25">
      <c r="A47" s="15"/>
      <c r="B47" s="226" t="s">
        <v>219</v>
      </c>
      <c r="C47" s="227"/>
      <c r="D47" s="227"/>
      <c r="E47" s="227"/>
      <c r="F47" s="227"/>
      <c r="G47" s="228"/>
      <c r="H47" s="105"/>
      <c r="I47" s="106"/>
      <c r="J47" s="107"/>
      <c r="K47" s="108"/>
      <c r="L47" s="108"/>
      <c r="M47" s="108"/>
      <c r="N47" s="107"/>
      <c r="O47" s="108"/>
      <c r="P47" s="107"/>
      <c r="Q47" s="108"/>
      <c r="R47" s="107"/>
      <c r="S47" s="109">
        <v>3000</v>
      </c>
      <c r="T47" s="110">
        <f t="shared" si="18"/>
        <v>36000</v>
      </c>
      <c r="U47" s="110"/>
      <c r="V47" s="106"/>
      <c r="W47" s="106"/>
      <c r="X47" s="108"/>
      <c r="Y47" s="11"/>
    </row>
    <row r="48" spans="1:25" s="14" customFormat="1" x14ac:dyDescent="0.25">
      <c r="A48" s="15"/>
      <c r="B48" s="99"/>
      <c r="C48" s="99"/>
      <c r="D48" s="99"/>
      <c r="E48" s="99"/>
      <c r="F48" s="99"/>
      <c r="G48" s="99"/>
      <c r="H48" s="100"/>
      <c r="I48" s="103">
        <f>SUM(I45:I47)</f>
        <v>12594</v>
      </c>
      <c r="J48" s="103">
        <f>SUM(J45:J47)</f>
        <v>151128</v>
      </c>
      <c r="K48" s="103">
        <f t="shared" ref="K48:X48" si="26">SUM(K45:K47)</f>
        <v>500</v>
      </c>
      <c r="L48" s="103">
        <f t="shared" si="26"/>
        <v>0</v>
      </c>
      <c r="M48" s="103">
        <f t="shared" si="26"/>
        <v>0</v>
      </c>
      <c r="N48" s="103">
        <f t="shared" si="26"/>
        <v>6000</v>
      </c>
      <c r="O48" s="103">
        <f t="shared" si="26"/>
        <v>750</v>
      </c>
      <c r="P48" s="103">
        <f t="shared" si="26"/>
        <v>9000</v>
      </c>
      <c r="Q48" s="103">
        <f t="shared" si="26"/>
        <v>0</v>
      </c>
      <c r="R48" s="103">
        <f t="shared" si="26"/>
        <v>0</v>
      </c>
      <c r="S48" s="103">
        <f t="shared" si="26"/>
        <v>6600</v>
      </c>
      <c r="T48" s="103">
        <f>SUM(T45:T47)</f>
        <v>79200</v>
      </c>
      <c r="U48" s="103">
        <f t="shared" si="26"/>
        <v>17444</v>
      </c>
      <c r="V48" s="103">
        <f t="shared" si="26"/>
        <v>16944</v>
      </c>
      <c r="W48" s="103">
        <f t="shared" si="26"/>
        <v>16944</v>
      </c>
      <c r="X48" s="103">
        <f t="shared" si="26"/>
        <v>400</v>
      </c>
      <c r="Y48" s="11"/>
    </row>
    <row r="49" spans="1:25" s="19" customFormat="1" x14ac:dyDescent="0.25">
      <c r="A49" s="30"/>
      <c r="B49" s="31" t="s">
        <v>78</v>
      </c>
      <c r="C49" s="31"/>
      <c r="D49" s="31"/>
      <c r="E49" s="31"/>
      <c r="F49" s="31"/>
      <c r="G49" s="40"/>
      <c r="H49" s="40"/>
      <c r="I49" s="33">
        <f>I15+I19+I23+I25+I28+I30+I32+I36+I39+I42+I48</f>
        <v>109840</v>
      </c>
      <c r="J49" s="33">
        <f>J15+J19+J23+J25+J28+J30+J32+J36+J39+J42+J48+J43</f>
        <v>1393644</v>
      </c>
      <c r="K49" s="33">
        <f t="shared" ref="K49:X49" si="27">K15+K19+K23+K25+K28+K30+K32+K36+K39+K42+K48+K43</f>
        <v>6500</v>
      </c>
      <c r="L49" s="33">
        <f t="shared" si="27"/>
        <v>14500</v>
      </c>
      <c r="M49" s="33">
        <f t="shared" si="27"/>
        <v>0</v>
      </c>
      <c r="N49" s="33">
        <f t="shared" si="27"/>
        <v>252000</v>
      </c>
      <c r="O49" s="33">
        <f t="shared" si="27"/>
        <v>5625</v>
      </c>
      <c r="P49" s="33">
        <f t="shared" si="27"/>
        <v>67500</v>
      </c>
      <c r="Q49" s="33">
        <f t="shared" si="27"/>
        <v>0</v>
      </c>
      <c r="R49" s="33">
        <f t="shared" si="27"/>
        <v>0</v>
      </c>
      <c r="S49" s="33">
        <f t="shared" si="27"/>
        <v>94500</v>
      </c>
      <c r="T49" s="33">
        <f>T15+T19+T23+T25+T28+T30+T32+T36+T39+T42+T48+T43</f>
        <v>1134000</v>
      </c>
      <c r="U49" s="33">
        <f t="shared" si="27"/>
        <v>184262</v>
      </c>
      <c r="V49" s="33">
        <f t="shared" si="27"/>
        <v>252762</v>
      </c>
      <c r="W49" s="33">
        <f t="shared" si="27"/>
        <v>472302</v>
      </c>
      <c r="X49" s="33">
        <f t="shared" si="27"/>
        <v>5200</v>
      </c>
      <c r="Y49" s="42"/>
    </row>
    <row r="50" spans="1:25" x14ac:dyDescent="0.25">
      <c r="I50" s="64"/>
      <c r="J50" s="224"/>
      <c r="K50" s="224"/>
      <c r="L50" s="224"/>
      <c r="M50" s="224"/>
      <c r="N50" s="224"/>
      <c r="O50" s="224"/>
      <c r="P50" s="224"/>
      <c r="Q50" s="224"/>
      <c r="R50" s="224"/>
      <c r="S50" s="224"/>
      <c r="T50" s="224"/>
      <c r="U50" s="63"/>
      <c r="V50" s="64">
        <v>252762</v>
      </c>
      <c r="W50" s="64">
        <v>472302</v>
      </c>
      <c r="X50" s="64"/>
      <c r="Y50" s="65"/>
    </row>
    <row r="51" spans="1:25" x14ac:dyDescent="0.25">
      <c r="J51" s="64">
        <f>+J49+N49+P49+T49+V49+W49+X49</f>
        <v>3577408</v>
      </c>
      <c r="Q51" s="79"/>
      <c r="R51" s="79"/>
      <c r="S51" s="79"/>
      <c r="T51" s="79"/>
      <c r="U51" s="63"/>
      <c r="V51" s="64">
        <f>V50-V49</f>
        <v>0</v>
      </c>
      <c r="W51" s="64">
        <f>W50-W49</f>
        <v>0</v>
      </c>
      <c r="X51" s="64"/>
      <c r="Y51" s="65"/>
    </row>
    <row r="52" spans="1:25" x14ac:dyDescent="0.25">
      <c r="I52" s="64"/>
      <c r="J52" s="64">
        <v>5866750</v>
      </c>
    </row>
    <row r="53" spans="1:25" x14ac:dyDescent="0.25">
      <c r="J53" s="64">
        <f>+J51+J52</f>
        <v>9444158</v>
      </c>
    </row>
    <row r="54" spans="1:25" x14ac:dyDescent="0.25">
      <c r="J54" s="64">
        <v>9444158</v>
      </c>
    </row>
    <row r="55" spans="1:25" x14ac:dyDescent="0.15">
      <c r="F55" s="69"/>
      <c r="J55" s="64">
        <f>J54-J53</f>
        <v>0</v>
      </c>
    </row>
    <row r="56" spans="1:25" x14ac:dyDescent="0.15">
      <c r="F56" s="69"/>
      <c r="J56" s="64"/>
    </row>
    <row r="58" spans="1:25" x14ac:dyDescent="0.25">
      <c r="W58" s="32">
        <f>153790+77930</f>
        <v>231720</v>
      </c>
    </row>
    <row r="64" spans="1:25" s="19" customFormat="1" x14ac:dyDescent="0.25">
      <c r="G64" s="41"/>
      <c r="H64" s="41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57"/>
      <c r="V64" s="35"/>
      <c r="W64" s="35"/>
      <c r="X64" s="35"/>
    </row>
    <row r="65" spans="7:24" s="19" customFormat="1" x14ac:dyDescent="0.25">
      <c r="G65" s="41"/>
      <c r="H65" s="41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57"/>
      <c r="V65" s="35"/>
      <c r="W65" s="35"/>
      <c r="X65" s="35"/>
    </row>
    <row r="66" spans="7:24" s="19" customFormat="1" x14ac:dyDescent="0.25">
      <c r="G66" s="41"/>
      <c r="H66" s="41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57"/>
      <c r="V66" s="35"/>
      <c r="W66" s="35"/>
      <c r="X66" s="35"/>
    </row>
    <row r="67" spans="7:24" s="19" customFormat="1" x14ac:dyDescent="0.25">
      <c r="G67" s="41"/>
      <c r="H67" s="41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57"/>
      <c r="V67" s="35"/>
      <c r="W67" s="35"/>
      <c r="X67" s="35"/>
    </row>
    <row r="68" spans="7:24" s="19" customFormat="1" x14ac:dyDescent="0.25">
      <c r="G68" s="41"/>
      <c r="H68" s="41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57"/>
      <c r="V68" s="35"/>
      <c r="W68" s="35"/>
      <c r="X68" s="35"/>
    </row>
    <row r="69" spans="7:24" s="19" customFormat="1" x14ac:dyDescent="0.25">
      <c r="G69" s="41"/>
      <c r="H69" s="41"/>
      <c r="I69" s="35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57"/>
      <c r="V69" s="35"/>
      <c r="W69" s="35"/>
      <c r="X69" s="35"/>
    </row>
    <row r="70" spans="7:24" s="19" customFormat="1" x14ac:dyDescent="0.25">
      <c r="G70" s="41"/>
      <c r="H70" s="41"/>
      <c r="I70" s="35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57"/>
      <c r="V70" s="35"/>
      <c r="W70" s="35"/>
      <c r="X70" s="35"/>
    </row>
    <row r="71" spans="7:24" s="19" customFormat="1" x14ac:dyDescent="0.25">
      <c r="G71" s="41"/>
      <c r="H71" s="41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57"/>
      <c r="V71" s="35"/>
      <c r="W71" s="35"/>
      <c r="X71" s="35"/>
    </row>
    <row r="72" spans="7:24" s="19" customFormat="1" x14ac:dyDescent="0.25">
      <c r="G72" s="41"/>
      <c r="H72" s="41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57"/>
      <c r="V72" s="35"/>
      <c r="W72" s="35"/>
      <c r="X72" s="35"/>
    </row>
    <row r="73" spans="7:24" s="19" customFormat="1" x14ac:dyDescent="0.25">
      <c r="G73" s="41"/>
      <c r="H73" s="41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57"/>
      <c r="V73" s="35"/>
      <c r="W73" s="35"/>
      <c r="X73" s="35"/>
    </row>
    <row r="74" spans="7:24" s="19" customFormat="1" x14ac:dyDescent="0.25">
      <c r="G74" s="41"/>
      <c r="H74" s="41"/>
      <c r="I74" s="35"/>
      <c r="J74" s="35"/>
      <c r="K74" s="35"/>
      <c r="L74" s="35"/>
      <c r="M74" s="35"/>
      <c r="N74" s="35"/>
      <c r="O74" s="35"/>
      <c r="P74" s="35"/>
      <c r="Q74" s="35"/>
      <c r="R74" s="35"/>
      <c r="S74" s="35"/>
      <c r="T74" s="35"/>
      <c r="U74" s="57"/>
      <c r="V74" s="35"/>
      <c r="W74" s="35"/>
      <c r="X74" s="35"/>
    </row>
    <row r="75" spans="7:24" s="19" customFormat="1" x14ac:dyDescent="0.25">
      <c r="G75" s="41"/>
      <c r="H75" s="41"/>
      <c r="I75" s="35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57"/>
      <c r="V75" s="35"/>
      <c r="W75" s="35"/>
      <c r="X75" s="35"/>
    </row>
    <row r="76" spans="7:24" s="19" customFormat="1" x14ac:dyDescent="0.25">
      <c r="G76" s="41"/>
      <c r="H76" s="41"/>
      <c r="I76" s="35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57"/>
      <c r="V76" s="35"/>
      <c r="W76" s="35"/>
      <c r="X76" s="35"/>
    </row>
    <row r="77" spans="7:24" s="19" customFormat="1" x14ac:dyDescent="0.25">
      <c r="G77" s="41"/>
      <c r="H77" s="41"/>
      <c r="I77" s="35"/>
      <c r="J77" s="35"/>
      <c r="K77" s="35"/>
      <c r="L77" s="35"/>
      <c r="M77" s="35"/>
      <c r="N77" s="35"/>
      <c r="O77" s="35"/>
      <c r="P77" s="35"/>
      <c r="Q77" s="35"/>
      <c r="R77" s="35"/>
      <c r="S77" s="35"/>
      <c r="T77" s="35"/>
      <c r="U77" s="57"/>
      <c r="V77" s="35"/>
      <c r="W77" s="35"/>
      <c r="X77" s="35"/>
    </row>
    <row r="78" spans="7:24" s="19" customFormat="1" x14ac:dyDescent="0.25">
      <c r="G78" s="41"/>
      <c r="H78" s="41"/>
      <c r="I78" s="35"/>
      <c r="J78" s="35"/>
      <c r="K78" s="35"/>
      <c r="L78" s="35"/>
      <c r="M78" s="35"/>
      <c r="N78" s="35"/>
      <c r="O78" s="35"/>
      <c r="P78" s="35"/>
      <c r="Q78" s="35"/>
      <c r="R78" s="35"/>
      <c r="S78" s="35"/>
      <c r="T78" s="35"/>
      <c r="U78" s="57"/>
      <c r="V78" s="35"/>
      <c r="W78" s="35"/>
      <c r="X78" s="35"/>
    </row>
    <row r="79" spans="7:24" s="19" customFormat="1" x14ac:dyDescent="0.25">
      <c r="G79" s="41"/>
      <c r="H79" s="41"/>
      <c r="I79" s="35"/>
      <c r="J79" s="35"/>
      <c r="K79" s="35"/>
      <c r="L79" s="35"/>
      <c r="M79" s="35"/>
      <c r="N79" s="35"/>
      <c r="O79" s="35"/>
      <c r="P79" s="35"/>
      <c r="Q79" s="35"/>
      <c r="R79" s="35"/>
      <c r="S79" s="35"/>
      <c r="T79" s="35"/>
      <c r="U79" s="57"/>
      <c r="V79" s="35"/>
      <c r="W79" s="35"/>
      <c r="X79" s="35"/>
    </row>
    <row r="80" spans="7:24" s="19" customFormat="1" x14ac:dyDescent="0.25">
      <c r="G80" s="41"/>
      <c r="H80" s="41"/>
      <c r="I80" s="35"/>
      <c r="J80" s="35"/>
      <c r="K80" s="35"/>
      <c r="L80" s="35"/>
      <c r="M80" s="35"/>
      <c r="N80" s="35"/>
      <c r="O80" s="35"/>
      <c r="P80" s="35"/>
      <c r="Q80" s="35"/>
      <c r="R80" s="35"/>
      <c r="S80" s="35"/>
      <c r="T80" s="35"/>
      <c r="U80" s="57"/>
      <c r="V80" s="35"/>
      <c r="W80" s="35"/>
      <c r="X80" s="35"/>
    </row>
    <row r="81" spans="7:24" s="19" customFormat="1" x14ac:dyDescent="0.25">
      <c r="G81" s="41"/>
      <c r="H81" s="41"/>
      <c r="I81" s="35"/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57"/>
      <c r="V81" s="35"/>
      <c r="W81" s="35"/>
      <c r="X81" s="35"/>
    </row>
    <row r="82" spans="7:24" s="19" customFormat="1" x14ac:dyDescent="0.25">
      <c r="G82" s="41"/>
      <c r="H82" s="41"/>
      <c r="I82" s="35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57"/>
      <c r="V82" s="35"/>
      <c r="W82" s="35"/>
      <c r="X82" s="35"/>
    </row>
    <row r="83" spans="7:24" s="19" customFormat="1" x14ac:dyDescent="0.25">
      <c r="G83" s="41"/>
      <c r="H83" s="41"/>
      <c r="I83" s="35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57"/>
      <c r="V83" s="35"/>
      <c r="W83" s="35"/>
      <c r="X83" s="35"/>
    </row>
    <row r="84" spans="7:24" s="19" customFormat="1" x14ac:dyDescent="0.25">
      <c r="G84" s="41"/>
      <c r="H84" s="41"/>
      <c r="I84" s="35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57"/>
      <c r="V84" s="35"/>
      <c r="W84" s="35"/>
      <c r="X84" s="35"/>
    </row>
    <row r="85" spans="7:24" s="19" customFormat="1" x14ac:dyDescent="0.25">
      <c r="G85" s="41"/>
      <c r="H85" s="41"/>
      <c r="I85" s="35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57"/>
      <c r="V85" s="35"/>
      <c r="W85" s="35"/>
      <c r="X85" s="35"/>
    </row>
    <row r="86" spans="7:24" s="19" customFormat="1" x14ac:dyDescent="0.25">
      <c r="G86" s="41"/>
      <c r="H86" s="41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57"/>
      <c r="V86" s="35"/>
      <c r="W86" s="35"/>
      <c r="X86" s="35"/>
    </row>
    <row r="87" spans="7:24" s="19" customFormat="1" x14ac:dyDescent="0.25">
      <c r="G87" s="41"/>
      <c r="H87" s="41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57"/>
      <c r="V87" s="35"/>
      <c r="W87" s="35"/>
      <c r="X87" s="35"/>
    </row>
    <row r="88" spans="7:24" s="19" customFormat="1" x14ac:dyDescent="0.25">
      <c r="G88" s="41"/>
      <c r="H88" s="41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57"/>
      <c r="V88" s="35"/>
      <c r="W88" s="35"/>
      <c r="X88" s="35"/>
    </row>
    <row r="89" spans="7:24" s="19" customFormat="1" x14ac:dyDescent="0.25">
      <c r="G89" s="41"/>
      <c r="H89" s="41"/>
      <c r="I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57"/>
      <c r="V89" s="35"/>
      <c r="W89" s="35"/>
      <c r="X89" s="35"/>
    </row>
    <row r="90" spans="7:24" s="19" customFormat="1" x14ac:dyDescent="0.25">
      <c r="G90" s="41"/>
      <c r="H90" s="41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57"/>
      <c r="V90" s="35"/>
      <c r="W90" s="35"/>
      <c r="X90" s="35"/>
    </row>
    <row r="91" spans="7:24" s="19" customFormat="1" x14ac:dyDescent="0.25">
      <c r="G91" s="41"/>
      <c r="H91" s="41"/>
      <c r="I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57"/>
      <c r="V91" s="35"/>
      <c r="W91" s="35"/>
      <c r="X91" s="35"/>
    </row>
    <row r="92" spans="7:24" s="19" customFormat="1" x14ac:dyDescent="0.25">
      <c r="G92" s="41"/>
      <c r="H92" s="41"/>
      <c r="I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57"/>
      <c r="V92" s="35"/>
      <c r="W92" s="35"/>
      <c r="X92" s="35"/>
    </row>
    <row r="93" spans="7:24" s="19" customFormat="1" x14ac:dyDescent="0.25">
      <c r="G93" s="41"/>
      <c r="H93" s="41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57"/>
      <c r="V93" s="35"/>
      <c r="W93" s="35"/>
      <c r="X93" s="35"/>
    </row>
    <row r="94" spans="7:24" s="19" customFormat="1" x14ac:dyDescent="0.25">
      <c r="G94" s="41"/>
      <c r="H94" s="41"/>
      <c r="I94" s="35"/>
      <c r="J94" s="35"/>
      <c r="K94" s="35"/>
      <c r="L94" s="35"/>
      <c r="M94" s="35"/>
      <c r="N94" s="35"/>
      <c r="O94" s="35"/>
      <c r="P94" s="35"/>
      <c r="Q94" s="35"/>
      <c r="R94" s="35"/>
      <c r="S94" s="35"/>
      <c r="T94" s="35"/>
      <c r="U94" s="57"/>
      <c r="V94" s="35"/>
      <c r="W94" s="35"/>
      <c r="X94" s="35"/>
    </row>
    <row r="95" spans="7:24" s="19" customFormat="1" x14ac:dyDescent="0.25">
      <c r="G95" s="41"/>
      <c r="H95" s="41"/>
      <c r="I95" s="35"/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57"/>
      <c r="V95" s="35"/>
      <c r="W95" s="35"/>
      <c r="X95" s="35"/>
    </row>
    <row r="96" spans="7:24" s="19" customFormat="1" x14ac:dyDescent="0.25">
      <c r="G96" s="41"/>
      <c r="H96" s="41"/>
      <c r="I96" s="35"/>
      <c r="J96" s="35"/>
      <c r="K96" s="35"/>
      <c r="L96" s="35"/>
      <c r="M96" s="35"/>
      <c r="N96" s="35"/>
      <c r="O96" s="35"/>
      <c r="P96" s="35"/>
      <c r="Q96" s="35"/>
      <c r="R96" s="35"/>
      <c r="S96" s="35"/>
      <c r="T96" s="35"/>
      <c r="U96" s="57"/>
      <c r="V96" s="35"/>
      <c r="W96" s="35"/>
      <c r="X96" s="35"/>
    </row>
    <row r="97" spans="7:24" s="19" customFormat="1" x14ac:dyDescent="0.25">
      <c r="G97" s="41"/>
      <c r="H97" s="41"/>
      <c r="I97" s="35"/>
      <c r="J97" s="35"/>
      <c r="K97" s="35"/>
      <c r="L97" s="35"/>
      <c r="M97" s="35"/>
      <c r="N97" s="35"/>
      <c r="O97" s="35"/>
      <c r="P97" s="35"/>
      <c r="Q97" s="35"/>
      <c r="R97" s="35"/>
      <c r="S97" s="35"/>
      <c r="T97" s="35"/>
      <c r="U97" s="57"/>
      <c r="V97" s="35"/>
      <c r="W97" s="35"/>
      <c r="X97" s="35"/>
    </row>
    <row r="98" spans="7:24" s="19" customFormat="1" x14ac:dyDescent="0.25">
      <c r="G98" s="41"/>
      <c r="H98" s="41"/>
      <c r="I98" s="35"/>
      <c r="J98" s="35"/>
      <c r="K98" s="35"/>
      <c r="L98" s="35"/>
      <c r="M98" s="35"/>
      <c r="N98" s="35"/>
      <c r="O98" s="35"/>
      <c r="P98" s="35"/>
      <c r="Q98" s="35"/>
      <c r="R98" s="35"/>
      <c r="S98" s="35"/>
      <c r="T98" s="35"/>
      <c r="U98" s="57"/>
      <c r="V98" s="35"/>
      <c r="W98" s="35"/>
      <c r="X98" s="35"/>
    </row>
    <row r="99" spans="7:24" s="19" customFormat="1" x14ac:dyDescent="0.25">
      <c r="G99" s="41"/>
      <c r="H99" s="41"/>
      <c r="I99" s="35"/>
      <c r="J99" s="35"/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57"/>
      <c r="V99" s="35"/>
      <c r="W99" s="35"/>
      <c r="X99" s="35"/>
    </row>
    <row r="100" spans="7:24" s="19" customFormat="1" x14ac:dyDescent="0.25">
      <c r="G100" s="41"/>
      <c r="H100" s="41"/>
      <c r="I100" s="35"/>
      <c r="J100" s="35"/>
      <c r="K100" s="35"/>
      <c r="L100" s="35"/>
      <c r="M100" s="35"/>
      <c r="N100" s="35"/>
      <c r="O100" s="35"/>
      <c r="P100" s="35"/>
      <c r="Q100" s="35"/>
      <c r="R100" s="35"/>
      <c r="S100" s="35"/>
      <c r="T100" s="35"/>
      <c r="U100" s="57"/>
      <c r="V100" s="35"/>
      <c r="W100" s="35"/>
      <c r="X100" s="35"/>
    </row>
    <row r="101" spans="7:24" s="19" customFormat="1" x14ac:dyDescent="0.25">
      <c r="G101" s="41"/>
      <c r="H101" s="41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57"/>
      <c r="V101" s="35"/>
      <c r="W101" s="35"/>
      <c r="X101" s="35"/>
    </row>
    <row r="102" spans="7:24" s="19" customFormat="1" x14ac:dyDescent="0.25">
      <c r="G102" s="41"/>
      <c r="H102" s="41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35"/>
      <c r="T102" s="35"/>
      <c r="U102" s="57"/>
      <c r="V102" s="35"/>
      <c r="W102" s="35"/>
      <c r="X102" s="35"/>
    </row>
    <row r="103" spans="7:24" s="19" customFormat="1" x14ac:dyDescent="0.25">
      <c r="G103" s="41"/>
      <c r="H103" s="41"/>
      <c r="I103" s="35"/>
      <c r="J103" s="35"/>
      <c r="K103" s="35"/>
      <c r="L103" s="35"/>
      <c r="M103" s="35"/>
      <c r="N103" s="35"/>
      <c r="O103" s="35"/>
      <c r="P103" s="35"/>
      <c r="Q103" s="35"/>
      <c r="R103" s="35"/>
      <c r="S103" s="35"/>
      <c r="T103" s="35"/>
      <c r="U103" s="57"/>
      <c r="V103" s="35"/>
      <c r="W103" s="35"/>
      <c r="X103" s="35"/>
    </row>
    <row r="104" spans="7:24" s="19" customFormat="1" x14ac:dyDescent="0.25">
      <c r="G104" s="41"/>
      <c r="H104" s="41"/>
      <c r="I104" s="35"/>
      <c r="J104" s="35"/>
      <c r="K104" s="35"/>
      <c r="L104" s="35"/>
      <c r="M104" s="35"/>
      <c r="N104" s="35"/>
      <c r="O104" s="35"/>
      <c r="P104" s="35"/>
      <c r="Q104" s="35"/>
      <c r="R104" s="35"/>
      <c r="S104" s="35"/>
      <c r="T104" s="35"/>
      <c r="U104" s="57"/>
      <c r="V104" s="35"/>
      <c r="W104" s="35"/>
      <c r="X104" s="35"/>
    </row>
    <row r="105" spans="7:24" s="19" customFormat="1" x14ac:dyDescent="0.25">
      <c r="G105" s="41"/>
      <c r="H105" s="41"/>
      <c r="I105" s="35"/>
      <c r="J105" s="35"/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57"/>
      <c r="V105" s="35"/>
      <c r="W105" s="35"/>
      <c r="X105" s="35"/>
    </row>
    <row r="106" spans="7:24" s="19" customFormat="1" x14ac:dyDescent="0.25">
      <c r="G106" s="41"/>
      <c r="H106" s="41"/>
      <c r="I106" s="35"/>
      <c r="J106" s="35"/>
      <c r="K106" s="35"/>
      <c r="L106" s="35"/>
      <c r="M106" s="35"/>
      <c r="N106" s="35"/>
      <c r="O106" s="35"/>
      <c r="P106" s="35"/>
      <c r="Q106" s="35"/>
      <c r="R106" s="35"/>
      <c r="S106" s="35"/>
      <c r="T106" s="35"/>
      <c r="U106" s="57"/>
      <c r="V106" s="35"/>
      <c r="W106" s="35"/>
      <c r="X106" s="35"/>
    </row>
    <row r="107" spans="7:24" s="19" customFormat="1" x14ac:dyDescent="0.25">
      <c r="G107" s="41"/>
      <c r="H107" s="41"/>
      <c r="I107" s="35"/>
      <c r="J107" s="35"/>
      <c r="K107" s="35"/>
      <c r="L107" s="35"/>
      <c r="M107" s="35"/>
      <c r="N107" s="35"/>
      <c r="O107" s="35"/>
      <c r="P107" s="35"/>
      <c r="Q107" s="35"/>
      <c r="R107" s="35"/>
      <c r="S107" s="35"/>
      <c r="T107" s="35"/>
      <c r="U107" s="57"/>
      <c r="V107" s="35"/>
      <c r="W107" s="35"/>
      <c r="X107" s="35"/>
    </row>
    <row r="108" spans="7:24" s="19" customFormat="1" x14ac:dyDescent="0.25">
      <c r="G108" s="41"/>
      <c r="H108" s="41"/>
      <c r="I108" s="35"/>
      <c r="J108" s="35"/>
      <c r="K108" s="35"/>
      <c r="L108" s="35"/>
      <c r="M108" s="35"/>
      <c r="N108" s="35"/>
      <c r="O108" s="35"/>
      <c r="P108" s="35"/>
      <c r="Q108" s="35"/>
      <c r="R108" s="35"/>
      <c r="S108" s="35"/>
      <c r="T108" s="35"/>
      <c r="U108" s="57"/>
      <c r="V108" s="35"/>
      <c r="W108" s="35"/>
      <c r="X108" s="35"/>
    </row>
    <row r="109" spans="7:24" s="19" customFormat="1" x14ac:dyDescent="0.25">
      <c r="G109" s="41"/>
      <c r="H109" s="41"/>
      <c r="I109" s="35"/>
      <c r="J109" s="35"/>
      <c r="K109" s="35"/>
      <c r="L109" s="35"/>
      <c r="M109" s="35"/>
      <c r="N109" s="35"/>
      <c r="O109" s="35"/>
      <c r="P109" s="35"/>
      <c r="Q109" s="35"/>
      <c r="R109" s="35"/>
      <c r="S109" s="35"/>
      <c r="T109" s="35"/>
      <c r="U109" s="57"/>
      <c r="V109" s="35"/>
      <c r="W109" s="35"/>
      <c r="X109" s="35"/>
    </row>
    <row r="110" spans="7:24" s="19" customFormat="1" x14ac:dyDescent="0.25">
      <c r="G110" s="41"/>
      <c r="H110" s="41"/>
      <c r="I110" s="35"/>
      <c r="J110" s="35"/>
      <c r="K110" s="35"/>
      <c r="L110" s="35"/>
      <c r="M110" s="35"/>
      <c r="N110" s="35"/>
      <c r="O110" s="35"/>
      <c r="P110" s="35"/>
      <c r="Q110" s="35"/>
      <c r="R110" s="35"/>
      <c r="S110" s="35"/>
      <c r="T110" s="35"/>
      <c r="U110" s="57"/>
      <c r="V110" s="35"/>
      <c r="W110" s="35"/>
      <c r="X110" s="35"/>
    </row>
    <row r="111" spans="7:24" s="19" customFormat="1" x14ac:dyDescent="0.25">
      <c r="G111" s="41"/>
      <c r="H111" s="41"/>
      <c r="I111" s="35"/>
      <c r="J111" s="35"/>
      <c r="K111" s="35"/>
      <c r="L111" s="35"/>
      <c r="M111" s="35"/>
      <c r="N111" s="35"/>
      <c r="O111" s="35"/>
      <c r="P111" s="35"/>
      <c r="Q111" s="35"/>
      <c r="R111" s="35"/>
      <c r="S111" s="35"/>
      <c r="T111" s="35"/>
      <c r="U111" s="57"/>
      <c r="V111" s="35"/>
      <c r="W111" s="35"/>
      <c r="X111" s="35"/>
    </row>
    <row r="112" spans="7:24" s="19" customFormat="1" x14ac:dyDescent="0.25">
      <c r="G112" s="41"/>
      <c r="H112" s="41"/>
      <c r="I112" s="35"/>
      <c r="J112" s="35"/>
      <c r="K112" s="35"/>
      <c r="L112" s="35"/>
      <c r="M112" s="35"/>
      <c r="N112" s="35"/>
      <c r="O112" s="35"/>
      <c r="P112" s="35"/>
      <c r="Q112" s="35"/>
      <c r="R112" s="35"/>
      <c r="S112" s="35"/>
      <c r="T112" s="35"/>
      <c r="U112" s="57"/>
      <c r="V112" s="35"/>
      <c r="W112" s="35"/>
      <c r="X112" s="35"/>
    </row>
    <row r="113" spans="7:24" s="19" customFormat="1" x14ac:dyDescent="0.25">
      <c r="G113" s="41"/>
      <c r="H113" s="41"/>
      <c r="I113" s="35"/>
      <c r="J113" s="35"/>
      <c r="K113" s="35"/>
      <c r="L113" s="35"/>
      <c r="M113" s="35"/>
      <c r="N113" s="35"/>
      <c r="O113" s="35"/>
      <c r="P113" s="35"/>
      <c r="Q113" s="35"/>
      <c r="R113" s="35"/>
      <c r="S113" s="35"/>
      <c r="T113" s="35"/>
      <c r="U113" s="57"/>
      <c r="V113" s="35"/>
      <c r="W113" s="35"/>
      <c r="X113" s="35"/>
    </row>
    <row r="114" spans="7:24" s="19" customFormat="1" x14ac:dyDescent="0.25">
      <c r="G114" s="41"/>
      <c r="H114" s="41"/>
      <c r="I114" s="35"/>
      <c r="J114" s="35"/>
      <c r="K114" s="35"/>
      <c r="L114" s="35"/>
      <c r="M114" s="35"/>
      <c r="N114" s="35"/>
      <c r="O114" s="35"/>
      <c r="P114" s="35"/>
      <c r="Q114" s="35"/>
      <c r="R114" s="35"/>
      <c r="S114" s="35"/>
      <c r="T114" s="35"/>
      <c r="U114" s="57"/>
      <c r="V114" s="35"/>
      <c r="W114" s="35"/>
      <c r="X114" s="35"/>
    </row>
    <row r="115" spans="7:24" s="19" customFormat="1" x14ac:dyDescent="0.25">
      <c r="G115" s="41"/>
      <c r="H115" s="41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57"/>
      <c r="V115" s="35"/>
      <c r="W115" s="35"/>
      <c r="X115" s="35"/>
    </row>
    <row r="116" spans="7:24" s="19" customFormat="1" x14ac:dyDescent="0.25">
      <c r="G116" s="41"/>
      <c r="H116" s="41"/>
      <c r="I116" s="35"/>
      <c r="J116" s="35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57"/>
      <c r="V116" s="35"/>
      <c r="W116" s="35"/>
      <c r="X116" s="35"/>
    </row>
    <row r="117" spans="7:24" s="19" customFormat="1" x14ac:dyDescent="0.25">
      <c r="G117" s="41"/>
      <c r="H117" s="41"/>
      <c r="I117" s="35"/>
      <c r="J117" s="35"/>
      <c r="K117" s="35"/>
      <c r="L117" s="35"/>
      <c r="M117" s="35"/>
      <c r="N117" s="35"/>
      <c r="O117" s="35"/>
      <c r="P117" s="35"/>
      <c r="Q117" s="35"/>
      <c r="R117" s="35"/>
      <c r="S117" s="35"/>
      <c r="T117" s="35"/>
      <c r="U117" s="57"/>
      <c r="V117" s="35"/>
      <c r="W117" s="35"/>
      <c r="X117" s="35"/>
    </row>
    <row r="118" spans="7:24" s="19" customFormat="1" x14ac:dyDescent="0.25">
      <c r="G118" s="41"/>
      <c r="H118" s="41"/>
      <c r="I118" s="35"/>
      <c r="J118" s="35"/>
      <c r="K118" s="35"/>
      <c r="L118" s="35"/>
      <c r="M118" s="35"/>
      <c r="N118" s="35"/>
      <c r="O118" s="35"/>
      <c r="P118" s="35"/>
      <c r="Q118" s="35"/>
      <c r="R118" s="35"/>
      <c r="S118" s="35"/>
      <c r="T118" s="35"/>
      <c r="U118" s="57"/>
      <c r="V118" s="35"/>
      <c r="W118" s="35"/>
      <c r="X118" s="35"/>
    </row>
    <row r="119" spans="7:24" s="19" customFormat="1" x14ac:dyDescent="0.25">
      <c r="G119" s="41"/>
      <c r="H119" s="41"/>
      <c r="I119" s="35"/>
      <c r="J119" s="35"/>
      <c r="K119" s="35"/>
      <c r="L119" s="35"/>
      <c r="M119" s="35"/>
      <c r="N119" s="35"/>
      <c r="O119" s="35"/>
      <c r="P119" s="35"/>
      <c r="Q119" s="35"/>
      <c r="R119" s="35"/>
      <c r="S119" s="35"/>
      <c r="T119" s="35"/>
      <c r="U119" s="57"/>
      <c r="V119" s="35"/>
      <c r="W119" s="35"/>
      <c r="X119" s="35"/>
    </row>
    <row r="120" spans="7:24" s="19" customFormat="1" x14ac:dyDescent="0.25">
      <c r="G120" s="41"/>
      <c r="H120" s="41"/>
      <c r="I120" s="35"/>
      <c r="J120" s="35"/>
      <c r="K120" s="35"/>
      <c r="L120" s="35"/>
      <c r="M120" s="35"/>
      <c r="N120" s="35"/>
      <c r="O120" s="35"/>
      <c r="P120" s="35"/>
      <c r="Q120" s="35"/>
      <c r="R120" s="35"/>
      <c r="S120" s="35"/>
      <c r="T120" s="35"/>
      <c r="U120" s="57"/>
      <c r="V120" s="35"/>
      <c r="W120" s="35"/>
      <c r="X120" s="35"/>
    </row>
    <row r="121" spans="7:24" s="19" customFormat="1" x14ac:dyDescent="0.25">
      <c r="G121" s="41"/>
      <c r="H121" s="41"/>
      <c r="I121" s="35"/>
      <c r="J121" s="35"/>
      <c r="K121" s="35"/>
      <c r="L121" s="35"/>
      <c r="M121" s="35"/>
      <c r="N121" s="35"/>
      <c r="O121" s="35"/>
      <c r="P121" s="35"/>
      <c r="Q121" s="35"/>
      <c r="R121" s="35"/>
      <c r="S121" s="35"/>
      <c r="T121" s="35"/>
      <c r="U121" s="57"/>
      <c r="V121" s="35"/>
      <c r="W121" s="35"/>
      <c r="X121" s="35"/>
    </row>
    <row r="122" spans="7:24" s="19" customFormat="1" x14ac:dyDescent="0.25">
      <c r="G122" s="41"/>
      <c r="H122" s="41"/>
      <c r="I122" s="35"/>
      <c r="J122" s="35"/>
      <c r="K122" s="35"/>
      <c r="L122" s="35"/>
      <c r="M122" s="35"/>
      <c r="N122" s="35"/>
      <c r="O122" s="35"/>
      <c r="P122" s="35"/>
      <c r="Q122" s="35"/>
      <c r="R122" s="35"/>
      <c r="S122" s="35"/>
      <c r="T122" s="35"/>
      <c r="U122" s="57"/>
      <c r="V122" s="35"/>
      <c r="W122" s="35"/>
      <c r="X122" s="35"/>
    </row>
    <row r="123" spans="7:24" s="19" customFormat="1" x14ac:dyDescent="0.25">
      <c r="G123" s="41"/>
      <c r="H123" s="41"/>
      <c r="I123" s="35"/>
      <c r="J123" s="35"/>
      <c r="K123" s="35"/>
      <c r="L123" s="35"/>
      <c r="M123" s="35"/>
      <c r="N123" s="35"/>
      <c r="O123" s="35"/>
      <c r="P123" s="35"/>
      <c r="Q123" s="35"/>
      <c r="R123" s="35"/>
      <c r="S123" s="35"/>
      <c r="T123" s="35"/>
      <c r="U123" s="57"/>
      <c r="V123" s="35"/>
      <c r="W123" s="35"/>
      <c r="X123" s="35"/>
    </row>
    <row r="124" spans="7:24" s="19" customFormat="1" x14ac:dyDescent="0.25">
      <c r="G124" s="41"/>
      <c r="H124" s="41"/>
      <c r="I124" s="35"/>
      <c r="J124" s="35"/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57"/>
      <c r="V124" s="35"/>
      <c r="W124" s="35"/>
      <c r="X124" s="35"/>
    </row>
    <row r="125" spans="7:24" s="19" customFormat="1" x14ac:dyDescent="0.25">
      <c r="G125" s="41"/>
      <c r="H125" s="41"/>
      <c r="I125" s="35"/>
      <c r="J125" s="35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57"/>
      <c r="V125" s="35"/>
      <c r="W125" s="35"/>
      <c r="X125" s="35"/>
    </row>
    <row r="126" spans="7:24" s="19" customFormat="1" x14ac:dyDescent="0.25">
      <c r="G126" s="41"/>
      <c r="H126" s="41"/>
      <c r="I126" s="35"/>
      <c r="J126" s="35"/>
      <c r="K126" s="35"/>
      <c r="L126" s="35"/>
      <c r="M126" s="35"/>
      <c r="N126" s="35"/>
      <c r="O126" s="35"/>
      <c r="P126" s="35"/>
      <c r="Q126" s="35"/>
      <c r="R126" s="35"/>
      <c r="S126" s="35"/>
      <c r="T126" s="35"/>
      <c r="U126" s="57"/>
      <c r="V126" s="35"/>
      <c r="W126" s="35"/>
      <c r="X126" s="35"/>
    </row>
    <row r="127" spans="7:24" s="19" customFormat="1" x14ac:dyDescent="0.25">
      <c r="G127" s="41"/>
      <c r="H127" s="41"/>
      <c r="I127" s="35"/>
      <c r="J127" s="35"/>
      <c r="K127" s="35"/>
      <c r="L127" s="35"/>
      <c r="M127" s="35"/>
      <c r="N127" s="35"/>
      <c r="O127" s="35"/>
      <c r="P127" s="35"/>
      <c r="Q127" s="35"/>
      <c r="R127" s="35"/>
      <c r="S127" s="35"/>
      <c r="T127" s="35"/>
      <c r="U127" s="57"/>
      <c r="V127" s="35"/>
      <c r="W127" s="35"/>
      <c r="X127" s="35"/>
    </row>
    <row r="128" spans="7:24" s="19" customFormat="1" x14ac:dyDescent="0.25">
      <c r="G128" s="41"/>
      <c r="H128" s="41"/>
      <c r="I128" s="35"/>
      <c r="J128" s="35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57"/>
      <c r="V128" s="35"/>
      <c r="W128" s="35"/>
      <c r="X128" s="35"/>
    </row>
    <row r="129" spans="7:24" s="19" customFormat="1" x14ac:dyDescent="0.25">
      <c r="G129" s="41"/>
      <c r="H129" s="41"/>
      <c r="I129" s="35"/>
      <c r="J129" s="35"/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57"/>
      <c r="V129" s="35"/>
      <c r="W129" s="35"/>
      <c r="X129" s="35"/>
    </row>
    <row r="130" spans="7:24" s="19" customFormat="1" x14ac:dyDescent="0.25">
      <c r="G130" s="41"/>
      <c r="H130" s="41"/>
      <c r="I130" s="35"/>
      <c r="J130" s="35"/>
      <c r="K130" s="35"/>
      <c r="L130" s="35"/>
      <c r="M130" s="35"/>
      <c r="N130" s="35"/>
      <c r="O130" s="35"/>
      <c r="P130" s="35"/>
      <c r="Q130" s="35"/>
      <c r="R130" s="35"/>
      <c r="S130" s="35"/>
      <c r="T130" s="35"/>
      <c r="U130" s="57"/>
      <c r="V130" s="35"/>
      <c r="W130" s="35"/>
      <c r="X130" s="35"/>
    </row>
    <row r="131" spans="7:24" s="19" customFormat="1" x14ac:dyDescent="0.25">
      <c r="G131" s="41"/>
      <c r="H131" s="41"/>
      <c r="I131" s="35"/>
      <c r="J131" s="35"/>
      <c r="K131" s="35"/>
      <c r="L131" s="35"/>
      <c r="M131" s="35"/>
      <c r="N131" s="35"/>
      <c r="O131" s="35"/>
      <c r="P131" s="35"/>
      <c r="Q131" s="35"/>
      <c r="R131" s="35"/>
      <c r="S131" s="35"/>
      <c r="T131" s="35"/>
      <c r="U131" s="57"/>
      <c r="V131" s="35"/>
      <c r="W131" s="35"/>
      <c r="X131" s="35"/>
    </row>
    <row r="132" spans="7:24" s="19" customFormat="1" x14ac:dyDescent="0.25">
      <c r="G132" s="41"/>
      <c r="H132" s="41"/>
      <c r="I132" s="35"/>
      <c r="J132" s="35"/>
      <c r="K132" s="35"/>
      <c r="L132" s="35"/>
      <c r="M132" s="35"/>
      <c r="N132" s="35"/>
      <c r="O132" s="35"/>
      <c r="P132" s="35"/>
      <c r="Q132" s="35"/>
      <c r="R132" s="35"/>
      <c r="S132" s="35"/>
      <c r="T132" s="35"/>
      <c r="U132" s="57"/>
      <c r="V132" s="35"/>
      <c r="W132" s="35"/>
      <c r="X132" s="35"/>
    </row>
    <row r="133" spans="7:24" s="19" customFormat="1" x14ac:dyDescent="0.25">
      <c r="G133" s="41"/>
      <c r="H133" s="41"/>
      <c r="I133" s="35"/>
      <c r="J133" s="35"/>
      <c r="K133" s="35"/>
      <c r="L133" s="35"/>
      <c r="M133" s="35"/>
      <c r="N133" s="35"/>
      <c r="O133" s="35"/>
      <c r="P133" s="35"/>
      <c r="Q133" s="35"/>
      <c r="R133" s="35"/>
      <c r="S133" s="35"/>
      <c r="T133" s="35"/>
      <c r="U133" s="57"/>
      <c r="V133" s="35"/>
      <c r="W133" s="35"/>
      <c r="X133" s="35"/>
    </row>
    <row r="134" spans="7:24" s="19" customFormat="1" x14ac:dyDescent="0.25">
      <c r="G134" s="41"/>
      <c r="H134" s="41"/>
      <c r="I134" s="35"/>
      <c r="J134" s="35"/>
      <c r="K134" s="35"/>
      <c r="L134" s="35"/>
      <c r="M134" s="35"/>
      <c r="N134" s="35"/>
      <c r="O134" s="35"/>
      <c r="P134" s="35"/>
      <c r="Q134" s="35"/>
      <c r="R134" s="35"/>
      <c r="S134" s="35"/>
      <c r="T134" s="35"/>
      <c r="U134" s="57"/>
      <c r="V134" s="35"/>
      <c r="W134" s="35"/>
      <c r="X134" s="35"/>
    </row>
    <row r="135" spans="7:24" s="19" customFormat="1" x14ac:dyDescent="0.25">
      <c r="G135" s="41"/>
      <c r="H135" s="41"/>
      <c r="I135" s="35"/>
      <c r="J135" s="35"/>
      <c r="K135" s="35"/>
      <c r="L135" s="35"/>
      <c r="M135" s="35"/>
      <c r="N135" s="35"/>
      <c r="O135" s="35"/>
      <c r="P135" s="35"/>
      <c r="Q135" s="35"/>
      <c r="R135" s="35"/>
      <c r="S135" s="35"/>
      <c r="T135" s="35"/>
      <c r="U135" s="57"/>
      <c r="V135" s="35"/>
      <c r="W135" s="35"/>
      <c r="X135" s="35"/>
    </row>
    <row r="136" spans="7:24" s="19" customFormat="1" x14ac:dyDescent="0.25">
      <c r="G136" s="41"/>
      <c r="H136" s="41"/>
      <c r="I136" s="35"/>
      <c r="J136" s="35"/>
      <c r="K136" s="35"/>
      <c r="L136" s="35"/>
      <c r="M136" s="35"/>
      <c r="N136" s="35"/>
      <c r="O136" s="35"/>
      <c r="P136" s="35"/>
      <c r="Q136" s="35"/>
      <c r="R136" s="35"/>
      <c r="S136" s="35"/>
      <c r="T136" s="35"/>
      <c r="U136" s="57"/>
      <c r="V136" s="35"/>
      <c r="W136" s="35"/>
      <c r="X136" s="35"/>
    </row>
    <row r="137" spans="7:24" s="19" customFormat="1" x14ac:dyDescent="0.25">
      <c r="G137" s="41"/>
      <c r="H137" s="41"/>
      <c r="I137" s="35"/>
      <c r="J137" s="35"/>
      <c r="K137" s="35"/>
      <c r="L137" s="35"/>
      <c r="M137" s="35"/>
      <c r="N137" s="35"/>
      <c r="O137" s="35"/>
      <c r="P137" s="35"/>
      <c r="Q137" s="35"/>
      <c r="R137" s="35"/>
      <c r="S137" s="35"/>
      <c r="T137" s="35"/>
      <c r="U137" s="57"/>
      <c r="V137" s="35"/>
      <c r="W137" s="35"/>
      <c r="X137" s="35"/>
    </row>
    <row r="138" spans="7:24" s="19" customFormat="1" x14ac:dyDescent="0.25">
      <c r="G138" s="41"/>
      <c r="H138" s="41"/>
      <c r="I138" s="35"/>
      <c r="J138" s="35"/>
      <c r="K138" s="35"/>
      <c r="L138" s="35"/>
      <c r="M138" s="35"/>
      <c r="N138" s="35"/>
      <c r="O138" s="35"/>
      <c r="P138" s="35"/>
      <c r="Q138" s="35"/>
      <c r="R138" s="35"/>
      <c r="S138" s="35"/>
      <c r="T138" s="35"/>
      <c r="U138" s="57"/>
      <c r="V138" s="35"/>
      <c r="W138" s="35"/>
      <c r="X138" s="35"/>
    </row>
    <row r="139" spans="7:24" s="19" customFormat="1" x14ac:dyDescent="0.25">
      <c r="G139" s="41"/>
      <c r="H139" s="41"/>
      <c r="I139" s="35"/>
      <c r="J139" s="35"/>
      <c r="K139" s="35"/>
      <c r="L139" s="35"/>
      <c r="M139" s="35"/>
      <c r="N139" s="35"/>
      <c r="O139" s="35"/>
      <c r="P139" s="35"/>
      <c r="Q139" s="35"/>
      <c r="R139" s="35"/>
      <c r="S139" s="35"/>
      <c r="T139" s="35"/>
      <c r="U139" s="57"/>
      <c r="V139" s="35"/>
      <c r="W139" s="35"/>
      <c r="X139" s="35"/>
    </row>
    <row r="140" spans="7:24" s="19" customFormat="1" x14ac:dyDescent="0.25">
      <c r="G140" s="41"/>
      <c r="H140" s="41"/>
      <c r="I140" s="35"/>
      <c r="J140" s="35"/>
      <c r="K140" s="35"/>
      <c r="L140" s="35"/>
      <c r="M140" s="35"/>
      <c r="N140" s="35"/>
      <c r="O140" s="35"/>
      <c r="P140" s="35"/>
      <c r="Q140" s="35"/>
      <c r="R140" s="35"/>
      <c r="S140" s="35"/>
      <c r="T140" s="35"/>
      <c r="U140" s="57"/>
      <c r="V140" s="35"/>
      <c r="W140" s="35"/>
      <c r="X140" s="35"/>
    </row>
    <row r="141" spans="7:24" s="19" customFormat="1" x14ac:dyDescent="0.25">
      <c r="G141" s="41"/>
      <c r="H141" s="41"/>
      <c r="I141" s="35"/>
      <c r="J141" s="35"/>
      <c r="K141" s="35"/>
      <c r="L141" s="35"/>
      <c r="M141" s="35"/>
      <c r="N141" s="35"/>
      <c r="O141" s="35"/>
      <c r="P141" s="35"/>
      <c r="Q141" s="35"/>
      <c r="R141" s="35"/>
      <c r="S141" s="35"/>
      <c r="T141" s="35"/>
      <c r="U141" s="57"/>
      <c r="V141" s="35"/>
      <c r="W141" s="35"/>
      <c r="X141" s="35"/>
    </row>
    <row r="142" spans="7:24" s="19" customFormat="1" x14ac:dyDescent="0.25">
      <c r="G142" s="41"/>
      <c r="H142" s="41"/>
      <c r="I142" s="35"/>
      <c r="J142" s="35"/>
      <c r="K142" s="35"/>
      <c r="L142" s="35"/>
      <c r="M142" s="35"/>
      <c r="N142" s="35"/>
      <c r="O142" s="35"/>
      <c r="P142" s="35"/>
      <c r="Q142" s="35"/>
      <c r="R142" s="35"/>
      <c r="S142" s="35"/>
      <c r="T142" s="35"/>
      <c r="U142" s="57"/>
      <c r="V142" s="35"/>
      <c r="W142" s="35"/>
      <c r="X142" s="35"/>
    </row>
    <row r="143" spans="7:24" s="19" customFormat="1" x14ac:dyDescent="0.25">
      <c r="G143" s="41"/>
      <c r="H143" s="41"/>
      <c r="I143" s="35"/>
      <c r="J143" s="35"/>
      <c r="K143" s="35"/>
      <c r="L143" s="35"/>
      <c r="M143" s="35"/>
      <c r="N143" s="35"/>
      <c r="O143" s="35"/>
      <c r="P143" s="35"/>
      <c r="Q143" s="35"/>
      <c r="R143" s="35"/>
      <c r="S143" s="35"/>
      <c r="T143" s="35"/>
      <c r="U143" s="57"/>
      <c r="V143" s="35"/>
      <c r="W143" s="35"/>
      <c r="X143" s="35"/>
    </row>
    <row r="144" spans="7:24" s="19" customFormat="1" x14ac:dyDescent="0.25">
      <c r="G144" s="41"/>
      <c r="H144" s="41"/>
      <c r="I144" s="35"/>
      <c r="J144" s="35"/>
      <c r="K144" s="35"/>
      <c r="L144" s="35"/>
      <c r="M144" s="35"/>
      <c r="N144" s="35"/>
      <c r="O144" s="35"/>
      <c r="P144" s="35"/>
      <c r="Q144" s="35"/>
      <c r="R144" s="35"/>
      <c r="S144" s="35"/>
      <c r="T144" s="35"/>
      <c r="U144" s="57"/>
      <c r="V144" s="35"/>
      <c r="W144" s="35"/>
      <c r="X144" s="35"/>
    </row>
    <row r="145" spans="7:24" s="19" customFormat="1" x14ac:dyDescent="0.25">
      <c r="G145" s="41"/>
      <c r="H145" s="41"/>
      <c r="I145" s="35"/>
      <c r="J145" s="35"/>
      <c r="K145" s="35"/>
      <c r="L145" s="35"/>
      <c r="M145" s="35"/>
      <c r="N145" s="35"/>
      <c r="O145" s="35"/>
      <c r="P145" s="35"/>
      <c r="Q145" s="35"/>
      <c r="R145" s="35"/>
      <c r="S145" s="35"/>
      <c r="T145" s="35"/>
      <c r="U145" s="57"/>
      <c r="V145" s="35"/>
      <c r="W145" s="35"/>
      <c r="X145" s="35"/>
    </row>
    <row r="146" spans="7:24" s="19" customFormat="1" x14ac:dyDescent="0.25">
      <c r="G146" s="41"/>
      <c r="H146" s="41"/>
      <c r="I146" s="35"/>
      <c r="J146" s="35"/>
      <c r="K146" s="35"/>
      <c r="L146" s="35"/>
      <c r="M146" s="35"/>
      <c r="N146" s="35"/>
      <c r="O146" s="35"/>
      <c r="P146" s="35"/>
      <c r="Q146" s="35"/>
      <c r="R146" s="35"/>
      <c r="S146" s="35"/>
      <c r="T146" s="35"/>
      <c r="U146" s="57"/>
      <c r="V146" s="35"/>
      <c r="W146" s="35"/>
      <c r="X146" s="35"/>
    </row>
    <row r="147" spans="7:24" s="19" customFormat="1" x14ac:dyDescent="0.25">
      <c r="G147" s="41"/>
      <c r="H147" s="41"/>
      <c r="I147" s="35"/>
      <c r="J147" s="35"/>
      <c r="K147" s="35"/>
      <c r="L147" s="35"/>
      <c r="M147" s="35"/>
      <c r="N147" s="35"/>
      <c r="O147" s="35"/>
      <c r="P147" s="35"/>
      <c r="Q147" s="35"/>
      <c r="R147" s="35"/>
      <c r="S147" s="35"/>
      <c r="T147" s="35"/>
      <c r="U147" s="57"/>
      <c r="V147" s="35"/>
      <c r="W147" s="35"/>
      <c r="X147" s="35"/>
    </row>
    <row r="148" spans="7:24" s="19" customFormat="1" x14ac:dyDescent="0.25">
      <c r="G148" s="41"/>
      <c r="H148" s="41"/>
      <c r="I148" s="35"/>
      <c r="J148" s="35"/>
      <c r="K148" s="35"/>
      <c r="L148" s="35"/>
      <c r="M148" s="35"/>
      <c r="N148" s="35"/>
      <c r="O148" s="35"/>
      <c r="P148" s="35"/>
      <c r="Q148" s="35"/>
      <c r="R148" s="35"/>
      <c r="S148" s="35"/>
      <c r="T148" s="35"/>
      <c r="U148" s="57"/>
      <c r="V148" s="35"/>
      <c r="W148" s="35"/>
      <c r="X148" s="35"/>
    </row>
    <row r="149" spans="7:24" s="19" customFormat="1" x14ac:dyDescent="0.25">
      <c r="G149" s="41"/>
      <c r="H149" s="41"/>
      <c r="I149" s="35"/>
      <c r="J149" s="35"/>
      <c r="K149" s="35"/>
      <c r="L149" s="35"/>
      <c r="M149" s="35"/>
      <c r="N149" s="35"/>
      <c r="O149" s="35"/>
      <c r="P149" s="35"/>
      <c r="Q149" s="35"/>
      <c r="R149" s="35"/>
      <c r="S149" s="35"/>
      <c r="T149" s="35"/>
      <c r="U149" s="57"/>
      <c r="V149" s="35"/>
      <c r="W149" s="35"/>
      <c r="X149" s="35"/>
    </row>
    <row r="150" spans="7:24" s="19" customFormat="1" x14ac:dyDescent="0.25">
      <c r="G150" s="41"/>
      <c r="H150" s="41"/>
      <c r="I150" s="35"/>
      <c r="J150" s="35"/>
      <c r="K150" s="35"/>
      <c r="L150" s="35"/>
      <c r="M150" s="35"/>
      <c r="N150" s="35"/>
      <c r="O150" s="35"/>
      <c r="P150" s="35"/>
      <c r="Q150" s="35"/>
      <c r="R150" s="35"/>
      <c r="S150" s="35"/>
      <c r="T150" s="35"/>
      <c r="U150" s="57"/>
      <c r="V150" s="35"/>
      <c r="W150" s="35"/>
      <c r="X150" s="35"/>
    </row>
    <row r="151" spans="7:24" s="19" customFormat="1" x14ac:dyDescent="0.25">
      <c r="G151" s="41"/>
      <c r="H151" s="41"/>
      <c r="I151" s="35"/>
      <c r="J151" s="35"/>
      <c r="K151" s="35"/>
      <c r="L151" s="35"/>
      <c r="M151" s="35"/>
      <c r="N151" s="35"/>
      <c r="O151" s="35"/>
      <c r="P151" s="35"/>
      <c r="Q151" s="35"/>
      <c r="R151" s="35"/>
      <c r="S151" s="35"/>
      <c r="T151" s="35"/>
      <c r="U151" s="57"/>
      <c r="V151" s="35"/>
      <c r="W151" s="35"/>
      <c r="X151" s="35"/>
    </row>
    <row r="152" spans="7:24" s="19" customFormat="1" x14ac:dyDescent="0.25">
      <c r="G152" s="41"/>
      <c r="H152" s="41"/>
      <c r="I152" s="35"/>
      <c r="J152" s="35"/>
      <c r="K152" s="35"/>
      <c r="L152" s="35"/>
      <c r="M152" s="35"/>
      <c r="N152" s="35"/>
      <c r="O152" s="35"/>
      <c r="P152" s="35"/>
      <c r="Q152" s="35"/>
      <c r="R152" s="35"/>
      <c r="S152" s="35"/>
      <c r="T152" s="35"/>
      <c r="U152" s="57"/>
      <c r="V152" s="35"/>
      <c r="W152" s="35"/>
      <c r="X152" s="35"/>
    </row>
    <row r="153" spans="7:24" s="19" customFormat="1" x14ac:dyDescent="0.25">
      <c r="G153" s="41"/>
      <c r="H153" s="41"/>
      <c r="I153" s="35"/>
      <c r="J153" s="35"/>
      <c r="K153" s="35"/>
      <c r="L153" s="35"/>
      <c r="M153" s="35"/>
      <c r="N153" s="35"/>
      <c r="O153" s="35"/>
      <c r="P153" s="35"/>
      <c r="Q153" s="35"/>
      <c r="R153" s="35"/>
      <c r="S153" s="35"/>
      <c r="T153" s="35"/>
      <c r="U153" s="57"/>
      <c r="V153" s="35"/>
      <c r="W153" s="35"/>
      <c r="X153" s="35"/>
    </row>
    <row r="154" spans="7:24" s="19" customFormat="1" x14ac:dyDescent="0.25">
      <c r="G154" s="41"/>
      <c r="H154" s="41"/>
      <c r="I154" s="35"/>
      <c r="J154" s="35"/>
      <c r="K154" s="35"/>
      <c r="L154" s="35"/>
      <c r="M154" s="35"/>
      <c r="N154" s="35"/>
      <c r="O154" s="35"/>
      <c r="P154" s="35"/>
      <c r="Q154" s="35"/>
      <c r="R154" s="35"/>
      <c r="S154" s="35"/>
      <c r="T154" s="35"/>
      <c r="U154" s="57"/>
      <c r="V154" s="35"/>
      <c r="W154" s="35"/>
      <c r="X154" s="35"/>
    </row>
    <row r="155" spans="7:24" s="19" customFormat="1" x14ac:dyDescent="0.25">
      <c r="G155" s="41"/>
      <c r="H155" s="41"/>
      <c r="I155" s="35"/>
      <c r="J155" s="35"/>
      <c r="K155" s="35"/>
      <c r="L155" s="35"/>
      <c r="M155" s="35"/>
      <c r="N155" s="35"/>
      <c r="O155" s="35"/>
      <c r="P155" s="35"/>
      <c r="Q155" s="35"/>
      <c r="R155" s="35"/>
      <c r="S155" s="35"/>
      <c r="T155" s="35"/>
      <c r="U155" s="57"/>
      <c r="V155" s="35"/>
      <c r="W155" s="35"/>
      <c r="X155" s="35"/>
    </row>
    <row r="156" spans="7:24" s="19" customFormat="1" x14ac:dyDescent="0.25">
      <c r="G156" s="41"/>
      <c r="H156" s="41"/>
      <c r="I156" s="35"/>
      <c r="J156" s="35"/>
      <c r="K156" s="35"/>
      <c r="L156" s="35"/>
      <c r="M156" s="35"/>
      <c r="N156" s="35"/>
      <c r="O156" s="35"/>
      <c r="P156" s="35"/>
      <c r="Q156" s="35"/>
      <c r="R156" s="35"/>
      <c r="S156" s="35"/>
      <c r="T156" s="35"/>
      <c r="U156" s="57"/>
      <c r="V156" s="35"/>
      <c r="W156" s="35"/>
      <c r="X156" s="35"/>
    </row>
    <row r="157" spans="7:24" s="19" customFormat="1" x14ac:dyDescent="0.25">
      <c r="G157" s="41"/>
      <c r="H157" s="41"/>
      <c r="I157" s="35"/>
      <c r="J157" s="35"/>
      <c r="K157" s="35"/>
      <c r="L157" s="35"/>
      <c r="M157" s="35"/>
      <c r="N157" s="35"/>
      <c r="O157" s="35"/>
      <c r="P157" s="35"/>
      <c r="Q157" s="35"/>
      <c r="R157" s="35"/>
      <c r="S157" s="35"/>
      <c r="T157" s="35"/>
      <c r="U157" s="57"/>
      <c r="V157" s="35"/>
      <c r="W157" s="35"/>
      <c r="X157" s="35"/>
    </row>
    <row r="158" spans="7:24" s="19" customFormat="1" x14ac:dyDescent="0.25">
      <c r="G158" s="41"/>
      <c r="H158" s="41"/>
      <c r="I158" s="35"/>
      <c r="J158" s="35"/>
      <c r="K158" s="35"/>
      <c r="L158" s="35"/>
      <c r="M158" s="35"/>
      <c r="N158" s="35"/>
      <c r="O158" s="35"/>
      <c r="P158" s="35"/>
      <c r="Q158" s="35"/>
      <c r="R158" s="35"/>
      <c r="S158" s="35"/>
      <c r="T158" s="35"/>
      <c r="U158" s="57"/>
      <c r="V158" s="35"/>
      <c r="W158" s="35"/>
      <c r="X158" s="35"/>
    </row>
    <row r="159" spans="7:24" s="19" customFormat="1" x14ac:dyDescent="0.25">
      <c r="G159" s="41"/>
      <c r="H159" s="41"/>
      <c r="I159" s="35"/>
      <c r="J159" s="35"/>
      <c r="K159" s="35"/>
      <c r="L159" s="35"/>
      <c r="M159" s="35"/>
      <c r="N159" s="35"/>
      <c r="O159" s="35"/>
      <c r="P159" s="35"/>
      <c r="Q159" s="35"/>
      <c r="R159" s="35"/>
      <c r="S159" s="35"/>
      <c r="T159" s="35"/>
      <c r="U159" s="57"/>
      <c r="V159" s="35"/>
      <c r="W159" s="35"/>
      <c r="X159" s="35"/>
    </row>
    <row r="160" spans="7:24" s="19" customFormat="1" x14ac:dyDescent="0.25">
      <c r="G160" s="41"/>
      <c r="H160" s="41"/>
      <c r="I160" s="35"/>
      <c r="J160" s="35"/>
      <c r="K160" s="35"/>
      <c r="L160" s="35"/>
      <c r="M160" s="35"/>
      <c r="N160" s="35"/>
      <c r="O160" s="35"/>
      <c r="P160" s="35"/>
      <c r="Q160" s="35"/>
      <c r="R160" s="35"/>
      <c r="S160" s="35"/>
      <c r="T160" s="35"/>
      <c r="U160" s="57"/>
      <c r="V160" s="35"/>
      <c r="W160" s="35"/>
      <c r="X160" s="35"/>
    </row>
    <row r="161" spans="7:24" s="19" customFormat="1" x14ac:dyDescent="0.25">
      <c r="G161" s="41"/>
      <c r="H161" s="41"/>
      <c r="I161" s="35"/>
      <c r="J161" s="35"/>
      <c r="K161" s="35"/>
      <c r="L161" s="35"/>
      <c r="M161" s="35"/>
      <c r="N161" s="35"/>
      <c r="O161" s="35"/>
      <c r="P161" s="35"/>
      <c r="Q161" s="35"/>
      <c r="R161" s="35"/>
      <c r="S161" s="35"/>
      <c r="T161" s="35"/>
      <c r="U161" s="57"/>
      <c r="V161" s="35"/>
      <c r="W161" s="35"/>
      <c r="X161" s="35"/>
    </row>
    <row r="162" spans="7:24" s="19" customFormat="1" x14ac:dyDescent="0.25">
      <c r="G162" s="41"/>
      <c r="H162" s="41"/>
      <c r="I162" s="35"/>
      <c r="J162" s="35"/>
      <c r="K162" s="35"/>
      <c r="L162" s="35"/>
      <c r="M162" s="35"/>
      <c r="N162" s="35"/>
      <c r="O162" s="35"/>
      <c r="P162" s="35"/>
      <c r="Q162" s="35"/>
      <c r="R162" s="35"/>
      <c r="S162" s="35"/>
      <c r="T162" s="35"/>
      <c r="U162" s="57"/>
      <c r="V162" s="35"/>
      <c r="W162" s="35"/>
      <c r="X162" s="35"/>
    </row>
    <row r="163" spans="7:24" s="19" customFormat="1" x14ac:dyDescent="0.25">
      <c r="G163" s="41"/>
      <c r="H163" s="41"/>
      <c r="I163" s="35"/>
      <c r="J163" s="35"/>
      <c r="K163" s="35"/>
      <c r="L163" s="35"/>
      <c r="M163" s="35"/>
      <c r="N163" s="35"/>
      <c r="O163" s="35"/>
      <c r="P163" s="35"/>
      <c r="Q163" s="35"/>
      <c r="R163" s="35"/>
      <c r="S163" s="35"/>
      <c r="T163" s="35"/>
      <c r="U163" s="57"/>
      <c r="V163" s="35"/>
      <c r="W163" s="35"/>
      <c r="X163" s="35"/>
    </row>
    <row r="164" spans="7:24" s="19" customFormat="1" x14ac:dyDescent="0.25">
      <c r="G164" s="41"/>
      <c r="H164" s="41"/>
      <c r="I164" s="35"/>
      <c r="J164" s="35"/>
      <c r="K164" s="35"/>
      <c r="L164" s="35"/>
      <c r="M164" s="35"/>
      <c r="N164" s="35"/>
      <c r="O164" s="35"/>
      <c r="P164" s="35"/>
      <c r="Q164" s="35"/>
      <c r="R164" s="35"/>
      <c r="S164" s="35"/>
      <c r="T164" s="35"/>
      <c r="U164" s="57"/>
      <c r="V164" s="35"/>
      <c r="W164" s="35"/>
      <c r="X164" s="35"/>
    </row>
    <row r="165" spans="7:24" s="19" customFormat="1" x14ac:dyDescent="0.25">
      <c r="G165" s="41"/>
      <c r="H165" s="41"/>
      <c r="I165" s="35"/>
      <c r="J165" s="35"/>
      <c r="K165" s="35"/>
      <c r="L165" s="35"/>
      <c r="M165" s="35"/>
      <c r="N165" s="35"/>
      <c r="O165" s="35"/>
      <c r="P165" s="35"/>
      <c r="Q165" s="35"/>
      <c r="R165" s="35"/>
      <c r="S165" s="35"/>
      <c r="T165" s="35"/>
      <c r="U165" s="57"/>
      <c r="V165" s="35"/>
      <c r="W165" s="35"/>
      <c r="X165" s="35"/>
    </row>
    <row r="166" spans="7:24" s="19" customFormat="1" x14ac:dyDescent="0.25">
      <c r="G166" s="41"/>
      <c r="H166" s="41"/>
      <c r="I166" s="35"/>
      <c r="J166" s="35"/>
      <c r="K166" s="35"/>
      <c r="L166" s="35"/>
      <c r="M166" s="35"/>
      <c r="N166" s="35"/>
      <c r="O166" s="35"/>
      <c r="P166" s="35"/>
      <c r="Q166" s="35"/>
      <c r="R166" s="35"/>
      <c r="S166" s="35"/>
      <c r="T166" s="35"/>
      <c r="U166" s="57"/>
      <c r="V166" s="35"/>
      <c r="W166" s="35"/>
      <c r="X166" s="35"/>
    </row>
    <row r="167" spans="7:24" s="19" customFormat="1" x14ac:dyDescent="0.25">
      <c r="G167" s="41"/>
      <c r="H167" s="41"/>
      <c r="I167" s="35"/>
      <c r="J167" s="35"/>
      <c r="K167" s="35"/>
      <c r="L167" s="35"/>
      <c r="M167" s="35"/>
      <c r="N167" s="35"/>
      <c r="O167" s="35"/>
      <c r="P167" s="35"/>
      <c r="Q167" s="35"/>
      <c r="R167" s="35"/>
      <c r="S167" s="35"/>
      <c r="T167" s="35"/>
      <c r="U167" s="57"/>
      <c r="V167" s="35"/>
      <c r="W167" s="35"/>
      <c r="X167" s="35"/>
    </row>
    <row r="168" spans="7:24" s="19" customFormat="1" x14ac:dyDescent="0.25">
      <c r="G168" s="41"/>
      <c r="H168" s="41"/>
      <c r="I168" s="35"/>
      <c r="J168" s="35"/>
      <c r="K168" s="35"/>
      <c r="L168" s="35"/>
      <c r="M168" s="35"/>
      <c r="N168" s="35"/>
      <c r="O168" s="35"/>
      <c r="P168" s="35"/>
      <c r="Q168" s="35"/>
      <c r="R168" s="35"/>
      <c r="S168" s="35"/>
      <c r="T168" s="35"/>
      <c r="U168" s="57"/>
      <c r="V168" s="35"/>
      <c r="W168" s="35"/>
      <c r="X168" s="35"/>
    </row>
    <row r="169" spans="7:24" s="19" customFormat="1" x14ac:dyDescent="0.25">
      <c r="G169" s="41"/>
      <c r="H169" s="41"/>
      <c r="I169" s="35"/>
      <c r="J169" s="35"/>
      <c r="K169" s="35"/>
      <c r="L169" s="35"/>
      <c r="M169" s="35"/>
      <c r="N169" s="35"/>
      <c r="O169" s="35"/>
      <c r="P169" s="35"/>
      <c r="Q169" s="35"/>
      <c r="R169" s="35"/>
      <c r="S169" s="35"/>
      <c r="T169" s="35"/>
      <c r="U169" s="57"/>
      <c r="V169" s="35"/>
      <c r="W169" s="35"/>
      <c r="X169" s="35"/>
    </row>
    <row r="170" spans="7:24" s="19" customFormat="1" x14ac:dyDescent="0.25">
      <c r="G170" s="41"/>
      <c r="H170" s="41"/>
      <c r="I170" s="35"/>
      <c r="J170" s="35"/>
      <c r="K170" s="35"/>
      <c r="L170" s="35"/>
      <c r="M170" s="35"/>
      <c r="N170" s="35"/>
      <c r="O170" s="35"/>
      <c r="P170" s="35"/>
      <c r="Q170" s="35"/>
      <c r="R170" s="35"/>
      <c r="S170" s="35"/>
      <c r="T170" s="35"/>
      <c r="U170" s="57"/>
      <c r="V170" s="35"/>
      <c r="W170" s="35"/>
      <c r="X170" s="35"/>
    </row>
    <row r="171" spans="7:24" s="19" customFormat="1" x14ac:dyDescent="0.25">
      <c r="G171" s="41"/>
      <c r="H171" s="41"/>
      <c r="I171" s="35"/>
      <c r="J171" s="35"/>
      <c r="K171" s="35"/>
      <c r="L171" s="35"/>
      <c r="M171" s="35"/>
      <c r="N171" s="35"/>
      <c r="O171" s="35"/>
      <c r="P171" s="35"/>
      <c r="Q171" s="35"/>
      <c r="R171" s="35"/>
      <c r="S171" s="35"/>
      <c r="T171" s="35"/>
      <c r="U171" s="57"/>
      <c r="V171" s="35"/>
      <c r="W171" s="35"/>
      <c r="X171" s="35"/>
    </row>
    <row r="172" spans="7:24" s="19" customFormat="1" x14ac:dyDescent="0.25">
      <c r="G172" s="41"/>
      <c r="H172" s="41"/>
      <c r="I172" s="35"/>
      <c r="J172" s="35"/>
      <c r="K172" s="35"/>
      <c r="L172" s="35"/>
      <c r="M172" s="35"/>
      <c r="N172" s="35"/>
      <c r="O172" s="35"/>
      <c r="P172" s="35"/>
      <c r="Q172" s="35"/>
      <c r="R172" s="35"/>
      <c r="S172" s="35"/>
      <c r="T172" s="35"/>
      <c r="U172" s="57"/>
      <c r="V172" s="35"/>
      <c r="W172" s="35"/>
      <c r="X172" s="35"/>
    </row>
    <row r="173" spans="7:24" s="19" customFormat="1" x14ac:dyDescent="0.25">
      <c r="G173" s="41"/>
      <c r="H173" s="41"/>
      <c r="I173" s="35"/>
      <c r="J173" s="35"/>
      <c r="K173" s="35"/>
      <c r="L173" s="35"/>
      <c r="M173" s="35"/>
      <c r="N173" s="35"/>
      <c r="O173" s="35"/>
      <c r="P173" s="35"/>
      <c r="Q173" s="35"/>
      <c r="R173" s="35"/>
      <c r="S173" s="35"/>
      <c r="T173" s="35"/>
      <c r="U173" s="57"/>
      <c r="V173" s="35"/>
      <c r="W173" s="35"/>
      <c r="X173" s="35"/>
    </row>
    <row r="174" spans="7:24" s="19" customFormat="1" x14ac:dyDescent="0.25">
      <c r="G174" s="41"/>
      <c r="H174" s="41"/>
      <c r="I174" s="35"/>
      <c r="J174" s="35"/>
      <c r="K174" s="35"/>
      <c r="L174" s="35"/>
      <c r="M174" s="35"/>
      <c r="N174" s="35"/>
      <c r="O174" s="35"/>
      <c r="P174" s="35"/>
      <c r="Q174" s="35"/>
      <c r="R174" s="35"/>
      <c r="S174" s="35"/>
      <c r="T174" s="35"/>
      <c r="U174" s="57"/>
      <c r="V174" s="35"/>
      <c r="W174" s="35"/>
      <c r="X174" s="35"/>
    </row>
    <row r="175" spans="7:24" s="19" customFormat="1" x14ac:dyDescent="0.25">
      <c r="G175" s="41"/>
      <c r="H175" s="41"/>
      <c r="I175" s="35"/>
      <c r="J175" s="35"/>
      <c r="K175" s="35"/>
      <c r="L175" s="35"/>
      <c r="M175" s="35"/>
      <c r="N175" s="35"/>
      <c r="O175" s="35"/>
      <c r="P175" s="35"/>
      <c r="Q175" s="35"/>
      <c r="R175" s="35"/>
      <c r="S175" s="35"/>
      <c r="T175" s="35"/>
      <c r="U175" s="57"/>
      <c r="V175" s="35"/>
      <c r="W175" s="35"/>
      <c r="X175" s="35"/>
    </row>
    <row r="176" spans="7:24" s="19" customFormat="1" x14ac:dyDescent="0.25">
      <c r="G176" s="41"/>
      <c r="H176" s="41"/>
      <c r="I176" s="35"/>
      <c r="J176" s="35"/>
      <c r="K176" s="35"/>
      <c r="L176" s="35"/>
      <c r="M176" s="35"/>
      <c r="N176" s="35"/>
      <c r="O176" s="35"/>
      <c r="P176" s="35"/>
      <c r="Q176" s="35"/>
      <c r="R176" s="35"/>
      <c r="S176" s="35"/>
      <c r="T176" s="35"/>
      <c r="U176" s="57"/>
      <c r="V176" s="35"/>
      <c r="W176" s="35"/>
      <c r="X176" s="35"/>
    </row>
    <row r="177" spans="7:24" s="19" customFormat="1" x14ac:dyDescent="0.25">
      <c r="G177" s="41"/>
      <c r="H177" s="41"/>
      <c r="I177" s="35"/>
      <c r="J177" s="35"/>
      <c r="K177" s="35"/>
      <c r="L177" s="35"/>
      <c r="M177" s="35"/>
      <c r="N177" s="35"/>
      <c r="O177" s="35"/>
      <c r="P177" s="35"/>
      <c r="Q177" s="35"/>
      <c r="R177" s="35"/>
      <c r="S177" s="35"/>
      <c r="T177" s="35"/>
      <c r="U177" s="57"/>
      <c r="V177" s="35"/>
      <c r="W177" s="35"/>
      <c r="X177" s="35"/>
    </row>
    <row r="178" spans="7:24" s="19" customFormat="1" x14ac:dyDescent="0.25">
      <c r="G178" s="41"/>
      <c r="H178" s="41"/>
      <c r="I178" s="35"/>
      <c r="J178" s="35"/>
      <c r="K178" s="35"/>
      <c r="L178" s="35"/>
      <c r="M178" s="35"/>
      <c r="N178" s="35"/>
      <c r="O178" s="35"/>
      <c r="P178" s="35"/>
      <c r="Q178" s="35"/>
      <c r="R178" s="35"/>
      <c r="S178" s="35"/>
      <c r="T178" s="35"/>
      <c r="U178" s="57"/>
      <c r="V178" s="35"/>
      <c r="W178" s="35"/>
      <c r="X178" s="35"/>
    </row>
    <row r="179" spans="7:24" s="19" customFormat="1" x14ac:dyDescent="0.25">
      <c r="G179" s="41"/>
      <c r="H179" s="41"/>
      <c r="I179" s="35"/>
      <c r="J179" s="35"/>
      <c r="K179" s="35"/>
      <c r="L179" s="35"/>
      <c r="M179" s="35"/>
      <c r="N179" s="35"/>
      <c r="O179" s="35"/>
      <c r="P179" s="35"/>
      <c r="Q179" s="35"/>
      <c r="R179" s="35"/>
      <c r="S179" s="35"/>
      <c r="T179" s="35"/>
      <c r="U179" s="57"/>
      <c r="V179" s="35"/>
      <c r="W179" s="35"/>
      <c r="X179" s="35"/>
    </row>
    <row r="180" spans="7:24" s="19" customFormat="1" x14ac:dyDescent="0.25">
      <c r="G180" s="41"/>
      <c r="H180" s="41"/>
      <c r="I180" s="35"/>
      <c r="J180" s="35"/>
      <c r="K180" s="35"/>
      <c r="L180" s="35"/>
      <c r="M180" s="35"/>
      <c r="N180" s="35"/>
      <c r="O180" s="35"/>
      <c r="P180" s="35"/>
      <c r="Q180" s="35"/>
      <c r="R180" s="35"/>
      <c r="S180" s="35"/>
      <c r="T180" s="35"/>
      <c r="U180" s="57"/>
      <c r="V180" s="35"/>
      <c r="W180" s="35"/>
      <c r="X180" s="35"/>
    </row>
    <row r="181" spans="7:24" s="19" customFormat="1" x14ac:dyDescent="0.25">
      <c r="G181" s="41"/>
      <c r="H181" s="41"/>
      <c r="I181" s="35"/>
      <c r="J181" s="35"/>
      <c r="K181" s="35"/>
      <c r="L181" s="35"/>
      <c r="M181" s="35"/>
      <c r="N181" s="35"/>
      <c r="O181" s="35"/>
      <c r="P181" s="35"/>
      <c r="Q181" s="35"/>
      <c r="R181" s="35"/>
      <c r="S181" s="35"/>
      <c r="T181" s="35"/>
      <c r="U181" s="57"/>
      <c r="V181" s="35"/>
      <c r="W181" s="35"/>
      <c r="X181" s="35"/>
    </row>
    <row r="182" spans="7:24" s="19" customFormat="1" x14ac:dyDescent="0.25">
      <c r="G182" s="41"/>
      <c r="H182" s="41"/>
      <c r="I182" s="35"/>
      <c r="J182" s="35"/>
      <c r="K182" s="35"/>
      <c r="L182" s="35"/>
      <c r="M182" s="35"/>
      <c r="N182" s="35"/>
      <c r="O182" s="35"/>
      <c r="P182" s="35"/>
      <c r="Q182" s="35"/>
      <c r="R182" s="35"/>
      <c r="S182" s="35"/>
      <c r="T182" s="35"/>
      <c r="U182" s="57"/>
      <c r="V182" s="35"/>
      <c r="W182" s="35"/>
      <c r="X182" s="35"/>
    </row>
    <row r="183" spans="7:24" s="19" customFormat="1" x14ac:dyDescent="0.25">
      <c r="G183" s="41"/>
      <c r="H183" s="41"/>
      <c r="I183" s="35"/>
      <c r="J183" s="35"/>
      <c r="K183" s="35"/>
      <c r="L183" s="35"/>
      <c r="M183" s="35"/>
      <c r="N183" s="35"/>
      <c r="O183" s="35"/>
      <c r="P183" s="35"/>
      <c r="Q183" s="35"/>
      <c r="R183" s="35"/>
      <c r="S183" s="35"/>
      <c r="T183" s="35"/>
      <c r="U183" s="57"/>
      <c r="V183" s="35"/>
      <c r="W183" s="35"/>
      <c r="X183" s="35"/>
    </row>
    <row r="184" spans="7:24" s="19" customFormat="1" x14ac:dyDescent="0.25">
      <c r="G184" s="41"/>
      <c r="H184" s="41"/>
      <c r="I184" s="35"/>
      <c r="J184" s="35"/>
      <c r="K184" s="35"/>
      <c r="L184" s="35"/>
      <c r="M184" s="35"/>
      <c r="N184" s="35"/>
      <c r="O184" s="35"/>
      <c r="P184" s="35"/>
      <c r="Q184" s="35"/>
      <c r="R184" s="35"/>
      <c r="S184" s="35"/>
      <c r="T184" s="35"/>
      <c r="U184" s="57"/>
      <c r="V184" s="35"/>
      <c r="W184" s="35"/>
      <c r="X184" s="35"/>
    </row>
    <row r="185" spans="7:24" s="19" customFormat="1" x14ac:dyDescent="0.25">
      <c r="G185" s="41"/>
      <c r="H185" s="41"/>
      <c r="I185" s="35"/>
      <c r="J185" s="35"/>
      <c r="K185" s="35"/>
      <c r="L185" s="35"/>
      <c r="M185" s="35"/>
      <c r="N185" s="35"/>
      <c r="O185" s="35"/>
      <c r="P185" s="35"/>
      <c r="Q185" s="35"/>
      <c r="R185" s="35"/>
      <c r="S185" s="35"/>
      <c r="T185" s="35"/>
      <c r="U185" s="57"/>
      <c r="V185" s="35"/>
      <c r="W185" s="35"/>
      <c r="X185" s="35"/>
    </row>
    <row r="186" spans="7:24" s="19" customFormat="1" x14ac:dyDescent="0.25">
      <c r="G186" s="41"/>
      <c r="H186" s="41"/>
      <c r="I186" s="35"/>
      <c r="J186" s="35"/>
      <c r="K186" s="35"/>
      <c r="L186" s="35"/>
      <c r="M186" s="35"/>
      <c r="N186" s="35"/>
      <c r="O186" s="35"/>
      <c r="P186" s="35"/>
      <c r="Q186" s="35"/>
      <c r="R186" s="35"/>
      <c r="S186" s="35"/>
      <c r="T186" s="35"/>
      <c r="U186" s="57"/>
      <c r="V186" s="35"/>
      <c r="W186" s="35"/>
      <c r="X186" s="35"/>
    </row>
    <row r="187" spans="7:24" s="19" customFormat="1" x14ac:dyDescent="0.25">
      <c r="G187" s="41"/>
      <c r="H187" s="41"/>
      <c r="I187" s="35"/>
      <c r="J187" s="35"/>
      <c r="K187" s="35"/>
      <c r="L187" s="35"/>
      <c r="M187" s="35"/>
      <c r="N187" s="35"/>
      <c r="O187" s="35"/>
      <c r="P187" s="35"/>
      <c r="Q187" s="35"/>
      <c r="R187" s="35"/>
      <c r="S187" s="35"/>
      <c r="T187" s="35"/>
      <c r="U187" s="57"/>
      <c r="V187" s="35"/>
      <c r="W187" s="35"/>
      <c r="X187" s="35"/>
    </row>
    <row r="188" spans="7:24" s="19" customFormat="1" x14ac:dyDescent="0.25">
      <c r="G188" s="41"/>
      <c r="H188" s="41"/>
      <c r="I188" s="35"/>
      <c r="J188" s="35"/>
      <c r="K188" s="35"/>
      <c r="L188" s="35"/>
      <c r="M188" s="35"/>
      <c r="N188" s="35"/>
      <c r="O188" s="35"/>
      <c r="P188" s="35"/>
      <c r="Q188" s="35"/>
      <c r="R188" s="35"/>
      <c r="S188" s="35"/>
      <c r="T188" s="35"/>
      <c r="U188" s="57"/>
      <c r="V188" s="35"/>
      <c r="W188" s="35"/>
      <c r="X188" s="35"/>
    </row>
    <row r="189" spans="7:24" s="19" customFormat="1" x14ac:dyDescent="0.25">
      <c r="G189" s="41"/>
      <c r="H189" s="41"/>
      <c r="I189" s="35"/>
      <c r="J189" s="35"/>
      <c r="K189" s="35"/>
      <c r="L189" s="35"/>
      <c r="M189" s="35"/>
      <c r="N189" s="35"/>
      <c r="O189" s="35"/>
      <c r="P189" s="35"/>
      <c r="Q189" s="35"/>
      <c r="R189" s="35"/>
      <c r="S189" s="35"/>
      <c r="T189" s="35"/>
      <c r="U189" s="57"/>
      <c r="V189" s="35"/>
      <c r="W189" s="35"/>
      <c r="X189" s="35"/>
    </row>
    <row r="190" spans="7:24" s="19" customFormat="1" x14ac:dyDescent="0.25">
      <c r="G190" s="41"/>
      <c r="H190" s="41"/>
      <c r="I190" s="35"/>
      <c r="J190" s="35"/>
      <c r="K190" s="35"/>
      <c r="L190" s="35"/>
      <c r="M190" s="35"/>
      <c r="N190" s="35"/>
      <c r="O190" s="35"/>
      <c r="P190" s="35"/>
      <c r="Q190" s="35"/>
      <c r="R190" s="35"/>
      <c r="S190" s="35"/>
      <c r="T190" s="35"/>
      <c r="U190" s="57"/>
      <c r="V190" s="35"/>
      <c r="W190" s="35"/>
      <c r="X190" s="35"/>
    </row>
    <row r="191" spans="7:24" s="19" customFormat="1" x14ac:dyDescent="0.25">
      <c r="G191" s="41"/>
      <c r="H191" s="41"/>
      <c r="I191" s="35"/>
      <c r="J191" s="35"/>
      <c r="K191" s="35"/>
      <c r="L191" s="35"/>
      <c r="M191" s="35"/>
      <c r="N191" s="35"/>
      <c r="O191" s="35"/>
      <c r="P191" s="35"/>
      <c r="Q191" s="35"/>
      <c r="R191" s="35"/>
      <c r="S191" s="35"/>
      <c r="T191" s="35"/>
      <c r="U191" s="57"/>
      <c r="V191" s="35"/>
      <c r="W191" s="35"/>
      <c r="X191" s="35"/>
    </row>
    <row r="192" spans="7:24" s="19" customFormat="1" x14ac:dyDescent="0.25">
      <c r="G192" s="41"/>
      <c r="H192" s="41"/>
      <c r="I192" s="35"/>
      <c r="J192" s="35"/>
      <c r="K192" s="35"/>
      <c r="L192" s="35"/>
      <c r="M192" s="35"/>
      <c r="N192" s="35"/>
      <c r="O192" s="35"/>
      <c r="P192" s="35"/>
      <c r="Q192" s="35"/>
      <c r="R192" s="35"/>
      <c r="S192" s="35"/>
      <c r="T192" s="35"/>
      <c r="U192" s="57"/>
      <c r="V192" s="35"/>
      <c r="W192" s="35"/>
      <c r="X192" s="35"/>
    </row>
    <row r="193" spans="7:24" s="19" customFormat="1" x14ac:dyDescent="0.25">
      <c r="G193" s="41"/>
      <c r="H193" s="41"/>
      <c r="I193" s="35"/>
      <c r="J193" s="35"/>
      <c r="K193" s="35"/>
      <c r="L193" s="35"/>
      <c r="M193" s="35"/>
      <c r="N193" s="35"/>
      <c r="O193" s="35"/>
      <c r="P193" s="35"/>
      <c r="Q193" s="35"/>
      <c r="R193" s="35"/>
      <c r="S193" s="35"/>
      <c r="T193" s="35"/>
      <c r="U193" s="57"/>
      <c r="V193" s="35"/>
      <c r="W193" s="35"/>
      <c r="X193" s="35"/>
    </row>
    <row r="194" spans="7:24" s="19" customFormat="1" x14ac:dyDescent="0.25">
      <c r="G194" s="41"/>
      <c r="H194" s="41"/>
      <c r="I194" s="35"/>
      <c r="J194" s="35"/>
      <c r="K194" s="35"/>
      <c r="L194" s="35"/>
      <c r="M194" s="35"/>
      <c r="N194" s="35"/>
      <c r="O194" s="35"/>
      <c r="P194" s="35"/>
      <c r="Q194" s="35"/>
      <c r="R194" s="35"/>
      <c r="S194" s="35"/>
      <c r="T194" s="35"/>
      <c r="U194" s="57"/>
      <c r="V194" s="35"/>
      <c r="W194" s="35"/>
      <c r="X194" s="35"/>
    </row>
    <row r="195" spans="7:24" s="19" customFormat="1" x14ac:dyDescent="0.25">
      <c r="G195" s="41"/>
      <c r="H195" s="41"/>
      <c r="I195" s="35"/>
      <c r="J195" s="35"/>
      <c r="K195" s="35"/>
      <c r="L195" s="35"/>
      <c r="M195" s="35"/>
      <c r="N195" s="35"/>
      <c r="O195" s="35"/>
      <c r="P195" s="35"/>
      <c r="Q195" s="35"/>
      <c r="R195" s="35"/>
      <c r="S195" s="35"/>
      <c r="T195" s="35"/>
      <c r="U195" s="57"/>
      <c r="V195" s="35"/>
      <c r="W195" s="35"/>
      <c r="X195" s="35"/>
    </row>
    <row r="196" spans="7:24" s="19" customFormat="1" x14ac:dyDescent="0.25">
      <c r="G196" s="41"/>
      <c r="H196" s="41"/>
      <c r="I196" s="35"/>
      <c r="J196" s="35"/>
      <c r="K196" s="35"/>
      <c r="L196" s="35"/>
      <c r="M196" s="35"/>
      <c r="N196" s="35"/>
      <c r="O196" s="35"/>
      <c r="P196" s="35"/>
      <c r="Q196" s="35"/>
      <c r="R196" s="35"/>
      <c r="S196" s="35"/>
      <c r="T196" s="35"/>
      <c r="U196" s="57"/>
      <c r="V196" s="35"/>
      <c r="W196" s="35"/>
      <c r="X196" s="35"/>
    </row>
    <row r="197" spans="7:24" s="19" customFormat="1" x14ac:dyDescent="0.25">
      <c r="G197" s="41"/>
      <c r="H197" s="41"/>
      <c r="I197" s="35"/>
      <c r="J197" s="35"/>
      <c r="K197" s="35"/>
      <c r="L197" s="35"/>
      <c r="M197" s="35"/>
      <c r="N197" s="35"/>
      <c r="O197" s="35"/>
      <c r="P197" s="35"/>
      <c r="Q197" s="35"/>
      <c r="R197" s="35"/>
      <c r="S197" s="35"/>
      <c r="T197" s="35"/>
      <c r="U197" s="57"/>
      <c r="V197" s="35"/>
      <c r="W197" s="35"/>
      <c r="X197" s="35"/>
    </row>
    <row r="198" spans="7:24" s="19" customFormat="1" x14ac:dyDescent="0.25">
      <c r="G198" s="41"/>
      <c r="H198" s="41"/>
      <c r="I198" s="35"/>
      <c r="J198" s="35"/>
      <c r="K198" s="35"/>
      <c r="L198" s="35"/>
      <c r="M198" s="35"/>
      <c r="N198" s="35"/>
      <c r="O198" s="35"/>
      <c r="P198" s="35"/>
      <c r="Q198" s="35"/>
      <c r="R198" s="35"/>
      <c r="S198" s="35"/>
      <c r="T198" s="35"/>
      <c r="U198" s="57"/>
      <c r="V198" s="35"/>
      <c r="W198" s="35"/>
      <c r="X198" s="35"/>
    </row>
    <row r="199" spans="7:24" s="19" customFormat="1" x14ac:dyDescent="0.25">
      <c r="G199" s="41"/>
      <c r="H199" s="41"/>
      <c r="I199" s="35"/>
      <c r="J199" s="35"/>
      <c r="K199" s="35"/>
      <c r="L199" s="35"/>
      <c r="M199" s="35"/>
      <c r="N199" s="35"/>
      <c r="O199" s="35"/>
      <c r="P199" s="35"/>
      <c r="Q199" s="35"/>
      <c r="R199" s="35"/>
      <c r="S199" s="35"/>
      <c r="T199" s="35"/>
      <c r="U199" s="57"/>
      <c r="V199" s="35"/>
      <c r="W199" s="35"/>
      <c r="X199" s="35"/>
    </row>
    <row r="200" spans="7:24" s="19" customFormat="1" x14ac:dyDescent="0.25">
      <c r="G200" s="41"/>
      <c r="H200" s="41"/>
      <c r="I200" s="35"/>
      <c r="J200" s="35"/>
      <c r="K200" s="35"/>
      <c r="L200" s="35"/>
      <c r="M200" s="35"/>
      <c r="N200" s="35"/>
      <c r="O200" s="35"/>
      <c r="P200" s="35"/>
      <c r="Q200" s="35"/>
      <c r="R200" s="35"/>
      <c r="S200" s="35"/>
      <c r="T200" s="35"/>
      <c r="U200" s="57"/>
      <c r="V200" s="35"/>
      <c r="W200" s="35"/>
      <c r="X200" s="35"/>
    </row>
    <row r="201" spans="7:24" s="19" customFormat="1" x14ac:dyDescent="0.25">
      <c r="G201" s="41"/>
      <c r="H201" s="41"/>
      <c r="I201" s="35"/>
      <c r="J201" s="35"/>
      <c r="K201" s="35"/>
      <c r="L201" s="35"/>
      <c r="M201" s="35"/>
      <c r="N201" s="35"/>
      <c r="O201" s="35"/>
      <c r="P201" s="35"/>
      <c r="Q201" s="35"/>
      <c r="R201" s="35"/>
      <c r="S201" s="35"/>
      <c r="T201" s="35"/>
      <c r="U201" s="57"/>
      <c r="V201" s="35"/>
      <c r="W201" s="35"/>
      <c r="X201" s="35"/>
    </row>
    <row r="202" spans="7:24" s="19" customFormat="1" x14ac:dyDescent="0.25">
      <c r="G202" s="41"/>
      <c r="H202" s="41"/>
      <c r="I202" s="35"/>
      <c r="J202" s="35"/>
      <c r="K202" s="35"/>
      <c r="L202" s="35"/>
      <c r="M202" s="35"/>
      <c r="N202" s="35"/>
      <c r="O202" s="35"/>
      <c r="P202" s="35"/>
      <c r="Q202" s="35"/>
      <c r="R202" s="35"/>
      <c r="S202" s="35"/>
      <c r="T202" s="35"/>
      <c r="U202" s="57"/>
      <c r="V202" s="35"/>
      <c r="W202" s="35"/>
      <c r="X202" s="35"/>
    </row>
    <row r="203" spans="7:24" s="19" customFormat="1" x14ac:dyDescent="0.25">
      <c r="G203" s="41"/>
      <c r="H203" s="41"/>
      <c r="I203" s="35"/>
      <c r="J203" s="35"/>
      <c r="K203" s="35"/>
      <c r="L203" s="35"/>
      <c r="M203" s="35"/>
      <c r="N203" s="35"/>
      <c r="O203" s="35"/>
      <c r="P203" s="35"/>
      <c r="Q203" s="35"/>
      <c r="R203" s="35"/>
      <c r="S203" s="35"/>
      <c r="T203" s="35"/>
      <c r="U203" s="57"/>
      <c r="V203" s="35"/>
      <c r="W203" s="35"/>
      <c r="X203" s="35"/>
    </row>
    <row r="204" spans="7:24" s="19" customFormat="1" x14ac:dyDescent="0.25">
      <c r="G204" s="41"/>
      <c r="H204" s="41"/>
      <c r="I204" s="35"/>
      <c r="J204" s="35"/>
      <c r="K204" s="35"/>
      <c r="L204" s="35"/>
      <c r="M204" s="35"/>
      <c r="N204" s="35"/>
      <c r="O204" s="35"/>
      <c r="P204" s="35"/>
      <c r="Q204" s="35"/>
      <c r="R204" s="35"/>
      <c r="S204" s="35"/>
      <c r="T204" s="35"/>
      <c r="U204" s="57"/>
      <c r="V204" s="35"/>
      <c r="W204" s="35"/>
      <c r="X204" s="35"/>
    </row>
    <row r="205" spans="7:24" s="19" customFormat="1" x14ac:dyDescent="0.25">
      <c r="G205" s="41"/>
      <c r="H205" s="41"/>
      <c r="I205" s="35"/>
      <c r="J205" s="35"/>
      <c r="K205" s="35"/>
      <c r="L205" s="35"/>
      <c r="M205" s="35"/>
      <c r="N205" s="35"/>
      <c r="O205" s="35"/>
      <c r="P205" s="35"/>
      <c r="Q205" s="35"/>
      <c r="R205" s="35"/>
      <c r="S205" s="35"/>
      <c r="T205" s="35"/>
      <c r="U205" s="57"/>
      <c r="V205" s="35"/>
      <c r="W205" s="35"/>
      <c r="X205" s="35"/>
    </row>
    <row r="206" spans="7:24" s="19" customFormat="1" x14ac:dyDescent="0.25">
      <c r="G206" s="41"/>
      <c r="H206" s="41"/>
      <c r="I206" s="35"/>
      <c r="J206" s="35"/>
      <c r="K206" s="35"/>
      <c r="L206" s="35"/>
      <c r="M206" s="35"/>
      <c r="N206" s="35"/>
      <c r="O206" s="35"/>
      <c r="P206" s="35"/>
      <c r="Q206" s="35"/>
      <c r="R206" s="35"/>
      <c r="S206" s="35"/>
      <c r="T206" s="35"/>
      <c r="U206" s="57"/>
      <c r="V206" s="35"/>
      <c r="W206" s="35"/>
      <c r="X206" s="35"/>
    </row>
    <row r="207" spans="7:24" s="19" customFormat="1" x14ac:dyDescent="0.25">
      <c r="G207" s="41"/>
      <c r="H207" s="41"/>
      <c r="I207" s="35"/>
      <c r="J207" s="35"/>
      <c r="K207" s="35"/>
      <c r="L207" s="35"/>
      <c r="M207" s="35"/>
      <c r="N207" s="35"/>
      <c r="O207" s="35"/>
      <c r="P207" s="35"/>
      <c r="Q207" s="35"/>
      <c r="R207" s="35"/>
      <c r="S207" s="35"/>
      <c r="T207" s="35"/>
      <c r="U207" s="57"/>
      <c r="V207" s="35"/>
      <c r="W207" s="35"/>
      <c r="X207" s="35"/>
    </row>
    <row r="208" spans="7:24" s="19" customFormat="1" x14ac:dyDescent="0.25">
      <c r="G208" s="41"/>
      <c r="H208" s="41"/>
      <c r="I208" s="35"/>
      <c r="J208" s="35"/>
      <c r="K208" s="35"/>
      <c r="L208" s="35"/>
      <c r="M208" s="35"/>
      <c r="N208" s="35"/>
      <c r="O208" s="35"/>
      <c r="P208" s="35"/>
      <c r="Q208" s="35"/>
      <c r="R208" s="35"/>
      <c r="S208" s="35"/>
      <c r="T208" s="35"/>
      <c r="U208" s="57"/>
      <c r="V208" s="35"/>
      <c r="W208" s="35"/>
      <c r="X208" s="35"/>
    </row>
    <row r="209" spans="7:24" s="19" customFormat="1" x14ac:dyDescent="0.25">
      <c r="G209" s="41"/>
      <c r="H209" s="41"/>
      <c r="I209" s="35"/>
      <c r="J209" s="35"/>
      <c r="K209" s="35"/>
      <c r="L209" s="35"/>
      <c r="M209" s="35"/>
      <c r="N209" s="35"/>
      <c r="O209" s="35"/>
      <c r="P209" s="35"/>
      <c r="Q209" s="35"/>
      <c r="R209" s="35"/>
      <c r="S209" s="35"/>
      <c r="T209" s="35"/>
      <c r="U209" s="57"/>
      <c r="V209" s="35"/>
      <c r="W209" s="35"/>
      <c r="X209" s="35"/>
    </row>
    <row r="210" spans="7:24" s="19" customFormat="1" x14ac:dyDescent="0.25">
      <c r="G210" s="41"/>
      <c r="H210" s="41"/>
      <c r="I210" s="35"/>
      <c r="J210" s="35"/>
      <c r="K210" s="35"/>
      <c r="L210" s="35"/>
      <c r="M210" s="35"/>
      <c r="N210" s="35"/>
      <c r="O210" s="35"/>
      <c r="P210" s="35"/>
      <c r="Q210" s="35"/>
      <c r="R210" s="35"/>
      <c r="S210" s="35"/>
      <c r="T210" s="35"/>
      <c r="U210" s="57"/>
      <c r="V210" s="35"/>
      <c r="W210" s="35"/>
      <c r="X210" s="35"/>
    </row>
    <row r="211" spans="7:24" s="19" customFormat="1" x14ac:dyDescent="0.25">
      <c r="G211" s="41"/>
      <c r="H211" s="41"/>
      <c r="I211" s="35"/>
      <c r="J211" s="35"/>
      <c r="K211" s="35"/>
      <c r="L211" s="35"/>
      <c r="M211" s="35"/>
      <c r="N211" s="35"/>
      <c r="O211" s="35"/>
      <c r="P211" s="35"/>
      <c r="Q211" s="35"/>
      <c r="R211" s="35"/>
      <c r="S211" s="35"/>
      <c r="T211" s="35"/>
      <c r="U211" s="57"/>
      <c r="V211" s="35"/>
      <c r="W211" s="35"/>
      <c r="X211" s="35"/>
    </row>
    <row r="212" spans="7:24" s="19" customFormat="1" x14ac:dyDescent="0.25">
      <c r="G212" s="41"/>
      <c r="H212" s="41"/>
      <c r="I212" s="35"/>
      <c r="J212" s="35"/>
      <c r="K212" s="35"/>
      <c r="L212" s="35"/>
      <c r="M212" s="35"/>
      <c r="N212" s="35"/>
      <c r="O212" s="35"/>
      <c r="P212" s="35"/>
      <c r="Q212" s="35"/>
      <c r="R212" s="35"/>
      <c r="S212" s="35"/>
      <c r="T212" s="35"/>
      <c r="U212" s="57"/>
      <c r="V212" s="35"/>
      <c r="W212" s="35"/>
      <c r="X212" s="35"/>
    </row>
    <row r="213" spans="7:24" s="19" customFormat="1" x14ac:dyDescent="0.25">
      <c r="G213" s="41"/>
      <c r="H213" s="41"/>
      <c r="I213" s="35"/>
      <c r="J213" s="35"/>
      <c r="K213" s="35"/>
      <c r="L213" s="35"/>
      <c r="M213" s="35"/>
      <c r="N213" s="35"/>
      <c r="O213" s="35"/>
      <c r="P213" s="35"/>
      <c r="Q213" s="35"/>
      <c r="R213" s="35"/>
      <c r="S213" s="35"/>
      <c r="T213" s="35"/>
      <c r="U213" s="57"/>
      <c r="V213" s="35"/>
      <c r="W213" s="35"/>
      <c r="X213" s="35"/>
    </row>
    <row r="214" spans="7:24" s="19" customFormat="1" x14ac:dyDescent="0.25">
      <c r="G214" s="41"/>
      <c r="H214" s="41"/>
      <c r="I214" s="35"/>
      <c r="J214" s="35"/>
      <c r="K214" s="35"/>
      <c r="L214" s="35"/>
      <c r="M214" s="35"/>
      <c r="N214" s="35"/>
      <c r="O214" s="35"/>
      <c r="P214" s="35"/>
      <c r="Q214" s="35"/>
      <c r="R214" s="35"/>
      <c r="S214" s="35"/>
      <c r="T214" s="35"/>
      <c r="U214" s="57"/>
      <c r="V214" s="35"/>
      <c r="W214" s="35"/>
      <c r="X214" s="35"/>
    </row>
    <row r="215" spans="7:24" s="19" customFormat="1" x14ac:dyDescent="0.25">
      <c r="G215" s="41"/>
      <c r="H215" s="41"/>
      <c r="I215" s="35"/>
      <c r="J215" s="35"/>
      <c r="K215" s="35"/>
      <c r="L215" s="35"/>
      <c r="M215" s="35"/>
      <c r="N215" s="35"/>
      <c r="O215" s="35"/>
      <c r="P215" s="35"/>
      <c r="Q215" s="35"/>
      <c r="R215" s="35"/>
      <c r="S215" s="35"/>
      <c r="T215" s="35"/>
      <c r="U215" s="57"/>
      <c r="V215" s="35"/>
      <c r="W215" s="35"/>
      <c r="X215" s="35"/>
    </row>
    <row r="216" spans="7:24" s="19" customFormat="1" x14ac:dyDescent="0.25">
      <c r="G216" s="41"/>
      <c r="H216" s="41"/>
      <c r="I216" s="35"/>
      <c r="J216" s="35"/>
      <c r="K216" s="35"/>
      <c r="L216" s="35"/>
      <c r="M216" s="35"/>
      <c r="N216" s="35"/>
      <c r="O216" s="35"/>
      <c r="P216" s="35"/>
      <c r="Q216" s="35"/>
      <c r="R216" s="35"/>
      <c r="S216" s="35"/>
      <c r="T216" s="35"/>
      <c r="U216" s="57"/>
      <c r="V216" s="35"/>
      <c r="W216" s="35"/>
      <c r="X216" s="35"/>
    </row>
    <row r="217" spans="7:24" s="19" customFormat="1" x14ac:dyDescent="0.25">
      <c r="G217" s="41"/>
      <c r="H217" s="41"/>
      <c r="I217" s="35"/>
      <c r="J217" s="35"/>
      <c r="K217" s="35"/>
      <c r="L217" s="35"/>
      <c r="M217" s="35"/>
      <c r="N217" s="35"/>
      <c r="O217" s="35"/>
      <c r="P217" s="35"/>
      <c r="Q217" s="35"/>
      <c r="R217" s="35"/>
      <c r="S217" s="35"/>
      <c r="T217" s="35"/>
      <c r="U217" s="57"/>
      <c r="V217" s="35"/>
      <c r="W217" s="35"/>
      <c r="X217" s="35"/>
    </row>
    <row r="218" spans="7:24" s="19" customFormat="1" x14ac:dyDescent="0.25">
      <c r="G218" s="41"/>
      <c r="H218" s="41"/>
      <c r="I218" s="35"/>
      <c r="J218" s="35"/>
      <c r="K218" s="35"/>
      <c r="L218" s="35"/>
      <c r="M218" s="35"/>
      <c r="N218" s="35"/>
      <c r="O218" s="35"/>
      <c r="P218" s="35"/>
      <c r="Q218" s="35"/>
      <c r="R218" s="35"/>
      <c r="S218" s="35"/>
      <c r="T218" s="35"/>
      <c r="U218" s="57"/>
      <c r="V218" s="35"/>
      <c r="W218" s="35"/>
      <c r="X218" s="35"/>
    </row>
    <row r="219" spans="7:24" s="19" customFormat="1" x14ac:dyDescent="0.25">
      <c r="G219" s="41"/>
      <c r="H219" s="41"/>
      <c r="I219" s="35"/>
      <c r="J219" s="35"/>
      <c r="K219" s="35"/>
      <c r="L219" s="35"/>
      <c r="M219" s="35"/>
      <c r="N219" s="35"/>
      <c r="O219" s="35"/>
      <c r="P219" s="35"/>
      <c r="Q219" s="35"/>
      <c r="R219" s="35"/>
      <c r="S219" s="35"/>
      <c r="T219" s="35"/>
      <c r="U219" s="57"/>
      <c r="V219" s="35"/>
      <c r="W219" s="35"/>
      <c r="X219" s="35"/>
    </row>
    <row r="220" spans="7:24" s="19" customFormat="1" x14ac:dyDescent="0.25">
      <c r="G220" s="41"/>
      <c r="H220" s="41"/>
      <c r="I220" s="35"/>
      <c r="J220" s="35"/>
      <c r="K220" s="35"/>
      <c r="L220" s="35"/>
      <c r="M220" s="35"/>
      <c r="N220" s="35"/>
      <c r="O220" s="35"/>
      <c r="P220" s="35"/>
      <c r="Q220" s="35"/>
      <c r="R220" s="35"/>
      <c r="S220" s="35"/>
      <c r="T220" s="35"/>
      <c r="U220" s="57"/>
      <c r="V220" s="35"/>
      <c r="W220" s="35"/>
      <c r="X220" s="35"/>
    </row>
    <row r="221" spans="7:24" s="19" customFormat="1" x14ac:dyDescent="0.25">
      <c r="G221" s="41"/>
      <c r="H221" s="41"/>
      <c r="I221" s="35"/>
      <c r="J221" s="35"/>
      <c r="K221" s="35"/>
      <c r="L221" s="35"/>
      <c r="M221" s="35"/>
      <c r="N221" s="35"/>
      <c r="O221" s="35"/>
      <c r="P221" s="35"/>
      <c r="Q221" s="35"/>
      <c r="R221" s="35"/>
      <c r="S221" s="35"/>
      <c r="T221" s="35"/>
      <c r="U221" s="57"/>
      <c r="V221" s="35"/>
      <c r="W221" s="35"/>
      <c r="X221" s="35"/>
    </row>
    <row r="222" spans="7:24" s="19" customFormat="1" x14ac:dyDescent="0.25">
      <c r="G222" s="41"/>
      <c r="H222" s="41"/>
      <c r="I222" s="35"/>
      <c r="J222" s="35"/>
      <c r="K222" s="35"/>
      <c r="L222" s="35"/>
      <c r="M222" s="35"/>
      <c r="N222" s="35"/>
      <c r="O222" s="35"/>
      <c r="P222" s="35"/>
      <c r="Q222" s="35"/>
      <c r="R222" s="35"/>
      <c r="S222" s="35"/>
      <c r="T222" s="35"/>
      <c r="U222" s="57"/>
      <c r="V222" s="35"/>
      <c r="W222" s="35"/>
      <c r="X222" s="35"/>
    </row>
    <row r="223" spans="7:24" s="19" customFormat="1" x14ac:dyDescent="0.25">
      <c r="G223" s="41"/>
      <c r="H223" s="41"/>
      <c r="I223" s="35"/>
      <c r="J223" s="35"/>
      <c r="K223" s="35"/>
      <c r="L223" s="35"/>
      <c r="M223" s="35"/>
      <c r="N223" s="35"/>
      <c r="O223" s="35"/>
      <c r="P223" s="35"/>
      <c r="Q223" s="35"/>
      <c r="R223" s="35"/>
      <c r="S223" s="35"/>
      <c r="T223" s="35"/>
      <c r="U223" s="57"/>
      <c r="V223" s="35"/>
      <c r="W223" s="35"/>
      <c r="X223" s="35"/>
    </row>
    <row r="224" spans="7:24" s="19" customFormat="1" x14ac:dyDescent="0.25">
      <c r="G224" s="41"/>
      <c r="H224" s="41"/>
      <c r="I224" s="35"/>
      <c r="J224" s="35"/>
      <c r="K224" s="35"/>
      <c r="L224" s="35"/>
      <c r="M224" s="35"/>
      <c r="N224" s="35"/>
      <c r="O224" s="35"/>
      <c r="P224" s="35"/>
      <c r="Q224" s="35"/>
      <c r="R224" s="35"/>
      <c r="S224" s="35"/>
      <c r="T224" s="35"/>
      <c r="U224" s="57"/>
      <c r="V224" s="35"/>
      <c r="W224" s="35"/>
      <c r="X224" s="35"/>
    </row>
    <row r="225" spans="7:24" s="19" customFormat="1" x14ac:dyDescent="0.25">
      <c r="G225" s="41"/>
      <c r="H225" s="41"/>
      <c r="I225" s="35"/>
      <c r="J225" s="35"/>
      <c r="K225" s="35"/>
      <c r="L225" s="35"/>
      <c r="M225" s="35"/>
      <c r="N225" s="35"/>
      <c r="O225" s="35"/>
      <c r="P225" s="35"/>
      <c r="Q225" s="35"/>
      <c r="R225" s="35"/>
      <c r="S225" s="35"/>
      <c r="T225" s="35"/>
      <c r="U225" s="57"/>
      <c r="V225" s="35"/>
      <c r="W225" s="35"/>
      <c r="X225" s="35"/>
    </row>
    <row r="226" spans="7:24" s="19" customFormat="1" x14ac:dyDescent="0.25">
      <c r="G226" s="41"/>
      <c r="H226" s="41"/>
      <c r="I226" s="35"/>
      <c r="J226" s="35"/>
      <c r="K226" s="35"/>
      <c r="L226" s="35"/>
      <c r="M226" s="35"/>
      <c r="N226" s="35"/>
      <c r="O226" s="35"/>
      <c r="P226" s="35"/>
      <c r="Q226" s="35"/>
      <c r="R226" s="35"/>
      <c r="S226" s="35"/>
      <c r="T226" s="35"/>
      <c r="U226" s="57"/>
      <c r="V226" s="35"/>
      <c r="W226" s="35"/>
      <c r="X226" s="35"/>
    </row>
    <row r="227" spans="7:24" s="19" customFormat="1" x14ac:dyDescent="0.25">
      <c r="G227" s="41"/>
      <c r="H227" s="41"/>
      <c r="I227" s="35"/>
      <c r="J227" s="35"/>
      <c r="K227" s="35"/>
      <c r="L227" s="35"/>
      <c r="M227" s="35"/>
      <c r="N227" s="35"/>
      <c r="O227" s="35"/>
      <c r="P227" s="35"/>
      <c r="Q227" s="35"/>
      <c r="R227" s="35"/>
      <c r="S227" s="35"/>
      <c r="T227" s="35"/>
      <c r="U227" s="57"/>
      <c r="V227" s="35"/>
      <c r="W227" s="35"/>
      <c r="X227" s="35"/>
    </row>
    <row r="228" spans="7:24" s="19" customFormat="1" x14ac:dyDescent="0.25">
      <c r="G228" s="41"/>
      <c r="H228" s="41"/>
      <c r="I228" s="35"/>
      <c r="J228" s="35"/>
      <c r="K228" s="35"/>
      <c r="L228" s="35"/>
      <c r="M228" s="35"/>
      <c r="N228" s="35"/>
      <c r="O228" s="35"/>
      <c r="P228" s="35"/>
      <c r="Q228" s="35"/>
      <c r="R228" s="35"/>
      <c r="S228" s="35"/>
      <c r="T228" s="35"/>
      <c r="U228" s="57"/>
      <c r="V228" s="35"/>
      <c r="W228" s="35"/>
      <c r="X228" s="35"/>
    </row>
    <row r="229" spans="7:24" s="19" customFormat="1" x14ac:dyDescent="0.25">
      <c r="G229" s="41"/>
      <c r="H229" s="41"/>
      <c r="I229" s="35"/>
      <c r="J229" s="35"/>
      <c r="K229" s="35"/>
      <c r="L229" s="35"/>
      <c r="M229" s="35"/>
      <c r="N229" s="35"/>
      <c r="O229" s="35"/>
      <c r="P229" s="35"/>
      <c r="Q229" s="35"/>
      <c r="R229" s="35"/>
      <c r="S229" s="35"/>
      <c r="T229" s="35"/>
      <c r="U229" s="57"/>
      <c r="V229" s="35"/>
      <c r="W229" s="35"/>
      <c r="X229" s="35"/>
    </row>
    <row r="230" spans="7:24" s="19" customFormat="1" x14ac:dyDescent="0.25">
      <c r="G230" s="41"/>
      <c r="H230" s="41"/>
      <c r="I230" s="35"/>
      <c r="J230" s="35"/>
      <c r="K230" s="35"/>
      <c r="L230" s="35"/>
      <c r="M230" s="35"/>
      <c r="N230" s="35"/>
      <c r="O230" s="35"/>
      <c r="P230" s="35"/>
      <c r="Q230" s="35"/>
      <c r="R230" s="35"/>
      <c r="S230" s="35"/>
      <c r="T230" s="35"/>
      <c r="U230" s="57"/>
      <c r="V230" s="35"/>
      <c r="W230" s="35"/>
      <c r="X230" s="35"/>
    </row>
    <row r="231" spans="7:24" s="19" customFormat="1" x14ac:dyDescent="0.25">
      <c r="G231" s="41"/>
      <c r="H231" s="41"/>
      <c r="I231" s="35"/>
      <c r="J231" s="35"/>
      <c r="K231" s="35"/>
      <c r="L231" s="35"/>
      <c r="M231" s="35"/>
      <c r="N231" s="35"/>
      <c r="O231" s="35"/>
      <c r="P231" s="35"/>
      <c r="Q231" s="35"/>
      <c r="R231" s="35"/>
      <c r="S231" s="35"/>
      <c r="T231" s="35"/>
      <c r="U231" s="57"/>
      <c r="V231" s="35"/>
      <c r="W231" s="35"/>
      <c r="X231" s="35"/>
    </row>
    <row r="232" spans="7:24" s="19" customFormat="1" x14ac:dyDescent="0.25">
      <c r="G232" s="41"/>
      <c r="H232" s="41"/>
      <c r="I232" s="35"/>
      <c r="J232" s="35"/>
      <c r="K232" s="35"/>
      <c r="L232" s="35"/>
      <c r="M232" s="35"/>
      <c r="N232" s="35"/>
      <c r="O232" s="35"/>
      <c r="P232" s="35"/>
      <c r="Q232" s="35"/>
      <c r="R232" s="35"/>
      <c r="S232" s="35"/>
      <c r="T232" s="35"/>
      <c r="U232" s="57"/>
      <c r="V232" s="35"/>
      <c r="W232" s="35"/>
      <c r="X232" s="35"/>
    </row>
    <row r="233" spans="7:24" s="19" customFormat="1" x14ac:dyDescent="0.25">
      <c r="G233" s="41"/>
      <c r="H233" s="41"/>
      <c r="I233" s="35"/>
      <c r="J233" s="35"/>
      <c r="K233" s="35"/>
      <c r="L233" s="35"/>
      <c r="M233" s="35"/>
      <c r="N233" s="35"/>
      <c r="O233" s="35"/>
      <c r="P233" s="35"/>
      <c r="Q233" s="35"/>
      <c r="R233" s="35"/>
      <c r="S233" s="35"/>
      <c r="T233" s="35"/>
      <c r="U233" s="57"/>
      <c r="V233" s="35"/>
      <c r="W233" s="35"/>
      <c r="X233" s="35"/>
    </row>
    <row r="234" spans="7:24" s="19" customFormat="1" x14ac:dyDescent="0.25">
      <c r="G234" s="41"/>
      <c r="H234" s="41"/>
      <c r="I234" s="35"/>
      <c r="J234" s="35"/>
      <c r="K234" s="35"/>
      <c r="L234" s="35"/>
      <c r="M234" s="35"/>
      <c r="N234" s="35"/>
      <c r="O234" s="35"/>
      <c r="P234" s="35"/>
      <c r="Q234" s="35"/>
      <c r="R234" s="35"/>
      <c r="S234" s="35"/>
      <c r="T234" s="35"/>
      <c r="U234" s="57"/>
      <c r="V234" s="35"/>
      <c r="W234" s="35"/>
      <c r="X234" s="35"/>
    </row>
    <row r="235" spans="7:24" s="19" customFormat="1" x14ac:dyDescent="0.25">
      <c r="G235" s="41"/>
      <c r="H235" s="41"/>
      <c r="I235" s="35"/>
      <c r="J235" s="35"/>
      <c r="K235" s="35"/>
      <c r="L235" s="35"/>
      <c r="M235" s="35"/>
      <c r="N235" s="35"/>
      <c r="O235" s="35"/>
      <c r="P235" s="35"/>
      <c r="Q235" s="35"/>
      <c r="R235" s="35"/>
      <c r="S235" s="35"/>
      <c r="T235" s="35"/>
      <c r="U235" s="57"/>
      <c r="V235" s="35"/>
      <c r="W235" s="35"/>
      <c r="X235" s="35"/>
    </row>
    <row r="236" spans="7:24" s="19" customFormat="1" x14ac:dyDescent="0.25">
      <c r="G236" s="41"/>
      <c r="H236" s="41"/>
      <c r="I236" s="35"/>
      <c r="J236" s="35"/>
      <c r="K236" s="35"/>
      <c r="L236" s="35"/>
      <c r="M236" s="35"/>
      <c r="N236" s="35"/>
      <c r="O236" s="35"/>
      <c r="P236" s="35"/>
      <c r="Q236" s="35"/>
      <c r="R236" s="35"/>
      <c r="S236" s="35"/>
      <c r="T236" s="35"/>
      <c r="U236" s="57"/>
      <c r="V236" s="35"/>
      <c r="W236" s="35"/>
      <c r="X236" s="35"/>
    </row>
    <row r="237" spans="7:24" s="19" customFormat="1" x14ac:dyDescent="0.25">
      <c r="G237" s="41"/>
      <c r="H237" s="41"/>
      <c r="I237" s="35"/>
      <c r="J237" s="35"/>
      <c r="K237" s="35"/>
      <c r="L237" s="35"/>
      <c r="M237" s="35"/>
      <c r="N237" s="35"/>
      <c r="O237" s="35"/>
      <c r="P237" s="35"/>
      <c r="Q237" s="35"/>
      <c r="R237" s="35"/>
      <c r="S237" s="35"/>
      <c r="T237" s="35"/>
      <c r="U237" s="57"/>
      <c r="V237" s="35"/>
      <c r="W237" s="35"/>
      <c r="X237" s="35"/>
    </row>
    <row r="238" spans="7:24" s="19" customFormat="1" x14ac:dyDescent="0.25">
      <c r="G238" s="41"/>
      <c r="H238" s="41"/>
      <c r="I238" s="35"/>
      <c r="J238" s="35"/>
      <c r="K238" s="35"/>
      <c r="L238" s="35"/>
      <c r="M238" s="35"/>
      <c r="N238" s="35"/>
      <c r="O238" s="35"/>
      <c r="P238" s="35"/>
      <c r="Q238" s="35"/>
      <c r="R238" s="35"/>
      <c r="S238" s="35"/>
      <c r="T238" s="35"/>
      <c r="U238" s="57"/>
      <c r="V238" s="35"/>
      <c r="W238" s="35"/>
      <c r="X238" s="35"/>
    </row>
    <row r="239" spans="7:24" s="19" customFormat="1" x14ac:dyDescent="0.25">
      <c r="G239" s="41"/>
      <c r="H239" s="41"/>
      <c r="I239" s="35"/>
      <c r="J239" s="35"/>
      <c r="K239" s="35"/>
      <c r="L239" s="35"/>
      <c r="M239" s="35"/>
      <c r="N239" s="35"/>
      <c r="O239" s="35"/>
      <c r="P239" s="35"/>
      <c r="Q239" s="35"/>
      <c r="R239" s="35"/>
      <c r="S239" s="35"/>
      <c r="T239" s="35"/>
      <c r="U239" s="57"/>
      <c r="V239" s="35"/>
      <c r="W239" s="35"/>
      <c r="X239" s="35"/>
    </row>
    <row r="240" spans="7:24" s="19" customFormat="1" x14ac:dyDescent="0.25">
      <c r="G240" s="41"/>
      <c r="H240" s="41"/>
      <c r="I240" s="35"/>
      <c r="J240" s="35"/>
      <c r="K240" s="35"/>
      <c r="L240" s="35"/>
      <c r="M240" s="35"/>
      <c r="N240" s="35"/>
      <c r="O240" s="35"/>
      <c r="P240" s="35"/>
      <c r="Q240" s="35"/>
      <c r="R240" s="35"/>
      <c r="S240" s="35"/>
      <c r="T240" s="35"/>
      <c r="U240" s="57"/>
      <c r="V240" s="35"/>
      <c r="W240" s="35"/>
      <c r="X240" s="35"/>
    </row>
    <row r="241" spans="7:24" s="19" customFormat="1" x14ac:dyDescent="0.25">
      <c r="G241" s="41"/>
      <c r="H241" s="41"/>
      <c r="I241" s="35"/>
      <c r="J241" s="35"/>
      <c r="K241" s="35"/>
      <c r="L241" s="35"/>
      <c r="M241" s="35"/>
      <c r="N241" s="35"/>
      <c r="O241" s="35"/>
      <c r="P241" s="35"/>
      <c r="Q241" s="35"/>
      <c r="R241" s="35"/>
      <c r="S241" s="35"/>
      <c r="T241" s="35"/>
      <c r="U241" s="57"/>
      <c r="V241" s="35"/>
      <c r="W241" s="35"/>
      <c r="X241" s="35"/>
    </row>
    <row r="242" spans="7:24" s="19" customFormat="1" x14ac:dyDescent="0.25">
      <c r="G242" s="41"/>
      <c r="H242" s="41"/>
      <c r="I242" s="35"/>
      <c r="J242" s="35"/>
      <c r="K242" s="35"/>
      <c r="L242" s="35"/>
      <c r="M242" s="35"/>
      <c r="N242" s="35"/>
      <c r="O242" s="35"/>
      <c r="P242" s="35"/>
      <c r="Q242" s="35"/>
      <c r="R242" s="35"/>
      <c r="S242" s="35"/>
      <c r="T242" s="35"/>
      <c r="U242" s="57"/>
      <c r="V242" s="35"/>
      <c r="W242" s="35"/>
      <c r="X242" s="35"/>
    </row>
    <row r="243" spans="7:24" s="19" customFormat="1" x14ac:dyDescent="0.25">
      <c r="G243" s="41"/>
      <c r="H243" s="41"/>
      <c r="I243" s="35"/>
      <c r="J243" s="35"/>
      <c r="K243" s="35"/>
      <c r="L243" s="35"/>
      <c r="M243" s="35"/>
      <c r="N243" s="35"/>
      <c r="O243" s="35"/>
      <c r="P243" s="35"/>
      <c r="Q243" s="35"/>
      <c r="R243" s="35"/>
      <c r="S243" s="35"/>
      <c r="T243" s="35"/>
      <c r="U243" s="57"/>
      <c r="V243" s="35"/>
      <c r="W243" s="35"/>
      <c r="X243" s="35"/>
    </row>
    <row r="244" spans="7:24" s="19" customFormat="1" x14ac:dyDescent="0.25">
      <c r="G244" s="41"/>
      <c r="H244" s="41"/>
      <c r="I244" s="35"/>
      <c r="J244" s="35"/>
      <c r="K244" s="35"/>
      <c r="L244" s="35"/>
      <c r="M244" s="35"/>
      <c r="N244" s="35"/>
      <c r="O244" s="35"/>
      <c r="P244" s="35"/>
      <c r="Q244" s="35"/>
      <c r="R244" s="35"/>
      <c r="S244" s="35"/>
      <c r="T244" s="35"/>
      <c r="U244" s="57"/>
      <c r="V244" s="35"/>
      <c r="W244" s="35"/>
      <c r="X244" s="35"/>
    </row>
    <row r="245" spans="7:24" s="19" customFormat="1" x14ac:dyDescent="0.25">
      <c r="G245" s="41"/>
      <c r="H245" s="41"/>
      <c r="I245" s="35"/>
      <c r="J245" s="35"/>
      <c r="K245" s="35"/>
      <c r="L245" s="35"/>
      <c r="M245" s="35"/>
      <c r="N245" s="35"/>
      <c r="O245" s="35"/>
      <c r="P245" s="35"/>
      <c r="Q245" s="35"/>
      <c r="R245" s="35"/>
      <c r="S245" s="35"/>
      <c r="T245" s="35"/>
      <c r="U245" s="57"/>
      <c r="V245" s="35"/>
      <c r="W245" s="35"/>
      <c r="X245" s="35"/>
    </row>
    <row r="246" spans="7:24" s="19" customFormat="1" x14ac:dyDescent="0.25">
      <c r="G246" s="41"/>
      <c r="H246" s="41"/>
      <c r="I246" s="35"/>
      <c r="J246" s="35"/>
      <c r="K246" s="35"/>
      <c r="L246" s="35"/>
      <c r="M246" s="35"/>
      <c r="N246" s="35"/>
      <c r="O246" s="35"/>
      <c r="P246" s="35"/>
      <c r="Q246" s="35"/>
      <c r="R246" s="35"/>
      <c r="S246" s="35"/>
      <c r="T246" s="35"/>
      <c r="U246" s="57"/>
      <c r="V246" s="35"/>
      <c r="W246" s="35"/>
      <c r="X246" s="35"/>
    </row>
    <row r="247" spans="7:24" s="19" customFormat="1" x14ac:dyDescent="0.25">
      <c r="G247" s="41"/>
      <c r="H247" s="41"/>
      <c r="I247" s="35"/>
      <c r="J247" s="35"/>
      <c r="K247" s="35"/>
      <c r="L247" s="35"/>
      <c r="M247" s="35"/>
      <c r="N247" s="35"/>
      <c r="O247" s="35"/>
      <c r="P247" s="35"/>
      <c r="Q247" s="35"/>
      <c r="R247" s="35"/>
      <c r="S247" s="35"/>
      <c r="T247" s="35"/>
      <c r="U247" s="57"/>
      <c r="V247" s="35"/>
      <c r="W247" s="35"/>
      <c r="X247" s="35"/>
    </row>
    <row r="248" spans="7:24" s="19" customFormat="1" x14ac:dyDescent="0.25">
      <c r="G248" s="41"/>
      <c r="H248" s="41"/>
      <c r="I248" s="35"/>
      <c r="J248" s="35"/>
      <c r="K248" s="35"/>
      <c r="L248" s="35"/>
      <c r="M248" s="35"/>
      <c r="N248" s="35"/>
      <c r="O248" s="35"/>
      <c r="P248" s="35"/>
      <c r="Q248" s="35"/>
      <c r="R248" s="35"/>
      <c r="S248" s="35"/>
      <c r="T248" s="35"/>
      <c r="U248" s="57"/>
      <c r="V248" s="35"/>
      <c r="W248" s="35"/>
      <c r="X248" s="35"/>
    </row>
    <row r="249" spans="7:24" s="19" customFormat="1" x14ac:dyDescent="0.25">
      <c r="G249" s="41"/>
      <c r="H249" s="41"/>
      <c r="I249" s="35"/>
      <c r="J249" s="35"/>
      <c r="K249" s="35"/>
      <c r="L249" s="35"/>
      <c r="M249" s="35"/>
      <c r="N249" s="35"/>
      <c r="O249" s="35"/>
      <c r="P249" s="35"/>
      <c r="Q249" s="35"/>
      <c r="R249" s="35"/>
      <c r="S249" s="35"/>
      <c r="T249" s="35"/>
      <c r="U249" s="57"/>
      <c r="V249" s="35"/>
      <c r="W249" s="35"/>
      <c r="X249" s="35"/>
    </row>
    <row r="250" spans="7:24" s="19" customFormat="1" x14ac:dyDescent="0.25">
      <c r="G250" s="41"/>
      <c r="H250" s="41"/>
      <c r="I250" s="35"/>
      <c r="J250" s="35"/>
      <c r="K250" s="35"/>
      <c r="L250" s="35"/>
      <c r="M250" s="35"/>
      <c r="N250" s="35"/>
      <c r="O250" s="35"/>
      <c r="P250" s="35"/>
      <c r="Q250" s="35"/>
      <c r="R250" s="35"/>
      <c r="S250" s="35"/>
      <c r="T250" s="35"/>
      <c r="U250" s="57"/>
      <c r="V250" s="35"/>
      <c r="W250" s="35"/>
      <c r="X250" s="35"/>
    </row>
    <row r="251" spans="7:24" s="19" customFormat="1" x14ac:dyDescent="0.25">
      <c r="G251" s="41"/>
      <c r="H251" s="41"/>
      <c r="I251" s="35"/>
      <c r="J251" s="35"/>
      <c r="K251" s="35"/>
      <c r="L251" s="35"/>
      <c r="M251" s="35"/>
      <c r="N251" s="35"/>
      <c r="O251" s="35"/>
      <c r="P251" s="35"/>
      <c r="Q251" s="35"/>
      <c r="R251" s="35"/>
      <c r="S251" s="35"/>
      <c r="T251" s="35"/>
      <c r="U251" s="57"/>
      <c r="V251" s="35"/>
      <c r="W251" s="35"/>
      <c r="X251" s="35"/>
    </row>
    <row r="252" spans="7:24" s="19" customFormat="1" x14ac:dyDescent="0.25">
      <c r="G252" s="41"/>
      <c r="H252" s="41"/>
      <c r="I252" s="35"/>
      <c r="J252" s="35"/>
      <c r="K252" s="35"/>
      <c r="L252" s="35"/>
      <c r="M252" s="35"/>
      <c r="N252" s="35"/>
      <c r="O252" s="35"/>
      <c r="P252" s="35"/>
      <c r="Q252" s="35"/>
      <c r="R252" s="35"/>
      <c r="S252" s="35"/>
      <c r="T252" s="35"/>
      <c r="U252" s="57"/>
      <c r="V252" s="35"/>
      <c r="W252" s="35"/>
      <c r="X252" s="35"/>
    </row>
    <row r="253" spans="7:24" s="19" customFormat="1" x14ac:dyDescent="0.25">
      <c r="G253" s="41"/>
      <c r="H253" s="41"/>
      <c r="I253" s="35"/>
      <c r="J253" s="35"/>
      <c r="K253" s="35"/>
      <c r="L253" s="35"/>
      <c r="M253" s="35"/>
      <c r="N253" s="35"/>
      <c r="O253" s="35"/>
      <c r="P253" s="35"/>
      <c r="Q253" s="35"/>
      <c r="R253" s="35"/>
      <c r="S253" s="35"/>
      <c r="T253" s="35"/>
      <c r="U253" s="57"/>
      <c r="V253" s="35"/>
      <c r="W253" s="35"/>
      <c r="X253" s="35"/>
    </row>
    <row r="254" spans="7:24" s="19" customFormat="1" x14ac:dyDescent="0.25">
      <c r="G254" s="41"/>
      <c r="H254" s="41"/>
      <c r="I254" s="35"/>
      <c r="J254" s="35"/>
      <c r="K254" s="35"/>
      <c r="L254" s="35"/>
      <c r="M254" s="35"/>
      <c r="N254" s="35"/>
      <c r="O254" s="35"/>
      <c r="P254" s="35"/>
      <c r="Q254" s="35"/>
      <c r="R254" s="35"/>
      <c r="S254" s="35"/>
      <c r="T254" s="35"/>
      <c r="U254" s="57"/>
      <c r="V254" s="35"/>
      <c r="W254" s="35"/>
      <c r="X254" s="35"/>
    </row>
    <row r="255" spans="7:24" s="19" customFormat="1" x14ac:dyDescent="0.25">
      <c r="G255" s="41"/>
      <c r="H255" s="41"/>
      <c r="I255" s="35"/>
      <c r="J255" s="35"/>
      <c r="K255" s="35"/>
      <c r="L255" s="35"/>
      <c r="M255" s="35"/>
      <c r="N255" s="35"/>
      <c r="O255" s="35"/>
      <c r="P255" s="35"/>
      <c r="Q255" s="35"/>
      <c r="R255" s="35"/>
      <c r="S255" s="35"/>
      <c r="T255" s="35"/>
      <c r="U255" s="57"/>
      <c r="V255" s="35"/>
      <c r="W255" s="35"/>
      <c r="X255" s="35"/>
    </row>
    <row r="256" spans="7:24" s="19" customFormat="1" x14ac:dyDescent="0.25">
      <c r="G256" s="41"/>
      <c r="H256" s="41"/>
      <c r="I256" s="35"/>
      <c r="J256" s="35"/>
      <c r="K256" s="35"/>
      <c r="L256" s="35"/>
      <c r="M256" s="35"/>
      <c r="N256" s="35"/>
      <c r="O256" s="35"/>
      <c r="P256" s="35"/>
      <c r="Q256" s="35"/>
      <c r="R256" s="35"/>
      <c r="S256" s="35"/>
      <c r="T256" s="35"/>
      <c r="U256" s="57"/>
      <c r="V256" s="35"/>
      <c r="W256" s="35"/>
      <c r="X256" s="35"/>
    </row>
    <row r="257" spans="7:24" s="19" customFormat="1" x14ac:dyDescent="0.25">
      <c r="G257" s="41"/>
      <c r="H257" s="41"/>
      <c r="I257" s="35"/>
      <c r="J257" s="35"/>
      <c r="K257" s="35"/>
      <c r="L257" s="35"/>
      <c r="M257" s="35"/>
      <c r="N257" s="35"/>
      <c r="O257" s="35"/>
      <c r="P257" s="35"/>
      <c r="Q257" s="35"/>
      <c r="R257" s="35"/>
      <c r="S257" s="35"/>
      <c r="T257" s="35"/>
      <c r="U257" s="57"/>
      <c r="V257" s="35"/>
      <c r="W257" s="35"/>
      <c r="X257" s="35"/>
    </row>
    <row r="258" spans="7:24" s="19" customFormat="1" x14ac:dyDescent="0.25">
      <c r="G258" s="41"/>
      <c r="H258" s="41"/>
      <c r="I258" s="35"/>
      <c r="J258" s="35"/>
      <c r="K258" s="35"/>
      <c r="L258" s="35"/>
      <c r="M258" s="35"/>
      <c r="N258" s="35"/>
      <c r="O258" s="35"/>
      <c r="P258" s="35"/>
      <c r="Q258" s="35"/>
      <c r="R258" s="35"/>
      <c r="S258" s="35"/>
      <c r="T258" s="35"/>
      <c r="U258" s="57"/>
      <c r="V258" s="35"/>
      <c r="W258" s="35"/>
      <c r="X258" s="35"/>
    </row>
  </sheetData>
  <mergeCells count="34">
    <mergeCell ref="B41:G41"/>
    <mergeCell ref="B47:G47"/>
    <mergeCell ref="W2:W3"/>
    <mergeCell ref="X2:X3"/>
    <mergeCell ref="Y2:Y3"/>
    <mergeCell ref="U2:U3"/>
    <mergeCell ref="V2:V3"/>
    <mergeCell ref="P2:P3"/>
    <mergeCell ref="J50:T50"/>
    <mergeCell ref="H2:H3"/>
    <mergeCell ref="B14:G14"/>
    <mergeCell ref="B18:G18"/>
    <mergeCell ref="B22:G22"/>
    <mergeCell ref="B27:G27"/>
    <mergeCell ref="B35:G35"/>
    <mergeCell ref="Q2:Q3"/>
    <mergeCell ref="R2:R3"/>
    <mergeCell ref="S2:S3"/>
    <mergeCell ref="T2:T3"/>
    <mergeCell ref="K2:K3"/>
    <mergeCell ref="L2:L3"/>
    <mergeCell ref="M2:M3"/>
    <mergeCell ref="N2:N3"/>
    <mergeCell ref="O2:O3"/>
    <mergeCell ref="A1:S1"/>
    <mergeCell ref="A2:A3"/>
    <mergeCell ref="B2:B3"/>
    <mergeCell ref="C2:C3"/>
    <mergeCell ref="D2:D3"/>
    <mergeCell ref="E2:E3"/>
    <mergeCell ref="F2:F3"/>
    <mergeCell ref="G2:G3"/>
    <mergeCell ref="I2:I3"/>
    <mergeCell ref="J2:J3"/>
  </mergeCells>
  <printOptions horizontalCentered="1"/>
  <pageMargins left="1.0629921259842521" right="0.11811023622047245" top="0.74803149606299213" bottom="0.74803149606299213" header="0.31496062992125984" footer="0.31496062992125984"/>
  <pageSetup scale="80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91"/>
  <sheetViews>
    <sheetView zoomScale="98" zoomScaleNormal="98" workbookViewId="0">
      <pane ySplit="2130" topLeftCell="A13" activePane="bottomLeft"/>
      <selection activeCell="N27" sqref="N27"/>
      <selection pane="bottomLeft" sqref="A1:N1"/>
    </sheetView>
  </sheetViews>
  <sheetFormatPr baseColWidth="10" defaultColWidth="10.85546875" defaultRowHeight="15" x14ac:dyDescent="0.25"/>
  <cols>
    <col min="1" max="1" width="6.7109375" style="16" customWidth="1"/>
    <col min="2" max="2" width="27.85546875" style="16" customWidth="1"/>
    <col min="3" max="4" width="17.140625" style="16" customWidth="1"/>
    <col min="5" max="5" width="16" style="16" customWidth="1"/>
    <col min="6" max="6" width="15.42578125" style="16" customWidth="1"/>
    <col min="7" max="7" width="13" style="38" customWidth="1"/>
    <col min="8" max="8" width="13.7109375" style="32" customWidth="1"/>
    <col min="9" max="9" width="9.7109375" style="32" customWidth="1"/>
    <col min="10" max="10" width="9.140625" style="32" customWidth="1"/>
    <col min="11" max="11" width="10" style="32" customWidth="1"/>
    <col min="12" max="12" width="8" style="32" customWidth="1"/>
    <col min="13" max="13" width="8.5703125" style="32" customWidth="1"/>
    <col min="14" max="14" width="14.140625" style="32" customWidth="1"/>
    <col min="15" max="15" width="14.140625" style="55" customWidth="1"/>
    <col min="16" max="16" width="11.85546875" style="32" hidden="1" customWidth="1"/>
    <col min="17" max="17" width="12.85546875" style="32" hidden="1" customWidth="1"/>
    <col min="18" max="18" width="10.5703125" style="32" hidden="1" customWidth="1"/>
    <col min="19" max="19" width="13.85546875" style="16" customWidth="1"/>
    <col min="20" max="16384" width="10.85546875" style="16"/>
  </cols>
  <sheetData>
    <row r="1" spans="1:19" ht="21" x14ac:dyDescent="0.25">
      <c r="A1" s="214" t="s">
        <v>186</v>
      </c>
      <c r="B1" s="214"/>
      <c r="C1" s="214"/>
      <c r="D1" s="214"/>
      <c r="E1" s="214"/>
      <c r="F1" s="214"/>
      <c r="G1" s="214"/>
      <c r="H1" s="214"/>
      <c r="I1" s="214"/>
      <c r="J1" s="214"/>
      <c r="K1" s="214"/>
      <c r="L1" s="214"/>
      <c r="M1" s="214"/>
      <c r="N1" s="214"/>
    </row>
    <row r="2" spans="1:19" s="38" customFormat="1" ht="15" customHeight="1" x14ac:dyDescent="0.25">
      <c r="A2" s="215" t="s">
        <v>0</v>
      </c>
      <c r="B2" s="215" t="s">
        <v>1</v>
      </c>
      <c r="C2" s="217" t="s">
        <v>10</v>
      </c>
      <c r="D2" s="217" t="s">
        <v>117</v>
      </c>
      <c r="E2" s="215" t="s">
        <v>2</v>
      </c>
      <c r="F2" s="215" t="s">
        <v>3</v>
      </c>
      <c r="G2" s="219" t="s">
        <v>73</v>
      </c>
      <c r="H2" s="212" t="s">
        <v>125</v>
      </c>
      <c r="I2" s="221" t="s">
        <v>126</v>
      </c>
      <c r="J2" s="222" t="s">
        <v>127</v>
      </c>
      <c r="K2" s="222" t="s">
        <v>128</v>
      </c>
      <c r="L2" s="222" t="s">
        <v>129</v>
      </c>
      <c r="M2" s="212" t="s">
        <v>130</v>
      </c>
      <c r="N2" s="212" t="s">
        <v>131</v>
      </c>
      <c r="O2" s="213" t="s">
        <v>190</v>
      </c>
      <c r="P2" s="208" t="s">
        <v>132</v>
      </c>
      <c r="Q2" s="208" t="s">
        <v>134</v>
      </c>
      <c r="R2" s="208" t="s">
        <v>133</v>
      </c>
      <c r="S2" s="210" t="s">
        <v>4</v>
      </c>
    </row>
    <row r="3" spans="1:19" s="38" customFormat="1" ht="58.5" customHeight="1" x14ac:dyDescent="0.25">
      <c r="A3" s="216"/>
      <c r="B3" s="216"/>
      <c r="C3" s="218"/>
      <c r="D3" s="218"/>
      <c r="E3" s="216"/>
      <c r="F3" s="216"/>
      <c r="G3" s="220"/>
      <c r="H3" s="212"/>
      <c r="I3" s="221"/>
      <c r="J3" s="222"/>
      <c r="K3" s="222"/>
      <c r="L3" s="222"/>
      <c r="M3" s="212"/>
      <c r="N3" s="212"/>
      <c r="O3" s="213"/>
      <c r="P3" s="209"/>
      <c r="Q3" s="209"/>
      <c r="R3" s="209"/>
      <c r="S3" s="211"/>
    </row>
    <row r="4" spans="1:19" s="19" customFormat="1" ht="24" x14ac:dyDescent="0.25">
      <c r="A4" s="58">
        <v>1</v>
      </c>
      <c r="B4" s="89" t="s">
        <v>9</v>
      </c>
      <c r="C4" s="17" t="s">
        <v>7</v>
      </c>
      <c r="D4" s="17" t="s">
        <v>118</v>
      </c>
      <c r="E4" s="17" t="s">
        <v>5</v>
      </c>
      <c r="F4" s="18" t="s">
        <v>95</v>
      </c>
      <c r="G4" s="13" t="s">
        <v>74</v>
      </c>
      <c r="H4" s="50">
        <v>12000</v>
      </c>
      <c r="I4" s="37">
        <v>250</v>
      </c>
      <c r="J4" s="37">
        <v>0</v>
      </c>
      <c r="K4" s="37">
        <v>3000</v>
      </c>
      <c r="L4" s="37">
        <v>0</v>
      </c>
      <c r="M4" s="50">
        <v>0</v>
      </c>
      <c r="N4" s="62">
        <v>6000</v>
      </c>
      <c r="O4" s="56">
        <f t="shared" ref="O4:O28" si="0">SUM(H4:N4)</f>
        <v>21250</v>
      </c>
      <c r="P4" s="53">
        <f>O4-250</f>
        <v>21000</v>
      </c>
      <c r="Q4" s="53">
        <f>O4-250</f>
        <v>21000</v>
      </c>
      <c r="R4" s="53">
        <v>200</v>
      </c>
      <c r="S4" s="18"/>
    </row>
    <row r="5" spans="1:19" s="19" customFormat="1" ht="24" x14ac:dyDescent="0.25">
      <c r="A5" s="58">
        <v>2</v>
      </c>
      <c r="B5" s="89" t="s">
        <v>137</v>
      </c>
      <c r="C5" s="17" t="s">
        <v>8</v>
      </c>
      <c r="D5" s="17" t="s">
        <v>119</v>
      </c>
      <c r="E5" s="20" t="s">
        <v>11</v>
      </c>
      <c r="F5" s="18" t="s">
        <v>95</v>
      </c>
      <c r="G5" s="13" t="s">
        <v>74</v>
      </c>
      <c r="H5" s="50">
        <v>7387</v>
      </c>
      <c r="I5" s="37">
        <v>250</v>
      </c>
      <c r="J5" s="37">
        <v>375</v>
      </c>
      <c r="K5" s="37">
        <v>3000</v>
      </c>
      <c r="L5" s="37">
        <v>0</v>
      </c>
      <c r="M5" s="50">
        <v>0</v>
      </c>
      <c r="N5" s="62">
        <v>5000</v>
      </c>
      <c r="O5" s="56">
        <f t="shared" si="0"/>
        <v>16012</v>
      </c>
      <c r="P5" s="53">
        <f>O5-250</f>
        <v>15762</v>
      </c>
      <c r="Q5" s="53">
        <f>O5-250</f>
        <v>15762</v>
      </c>
      <c r="R5" s="53">
        <v>200</v>
      </c>
      <c r="S5" s="20"/>
    </row>
    <row r="6" spans="1:19" s="19" customFormat="1" x14ac:dyDescent="0.2">
      <c r="A6" s="15">
        <v>3</v>
      </c>
      <c r="B6" s="1" t="s">
        <v>96</v>
      </c>
      <c r="C6" s="21" t="s">
        <v>12</v>
      </c>
      <c r="D6" s="21" t="s">
        <v>119</v>
      </c>
      <c r="E6" s="20" t="s">
        <v>15</v>
      </c>
      <c r="F6" s="20" t="s">
        <v>16</v>
      </c>
      <c r="G6" s="13" t="s">
        <v>74</v>
      </c>
      <c r="H6" s="50">
        <v>6925</v>
      </c>
      <c r="I6" s="37">
        <v>250</v>
      </c>
      <c r="J6" s="37">
        <v>375</v>
      </c>
      <c r="K6" s="37">
        <v>0</v>
      </c>
      <c r="L6" s="37">
        <v>0</v>
      </c>
      <c r="M6" s="50">
        <v>1575</v>
      </c>
      <c r="N6" s="50">
        <v>3000</v>
      </c>
      <c r="O6" s="56">
        <f t="shared" si="0"/>
        <v>12125</v>
      </c>
      <c r="P6" s="53">
        <f t="shared" ref="P6:P52" si="1">O6-250</f>
        <v>11875</v>
      </c>
      <c r="Q6" s="53">
        <f t="shared" ref="Q6:Q65" si="2">O6-250</f>
        <v>11875</v>
      </c>
      <c r="R6" s="53">
        <v>200</v>
      </c>
      <c r="S6" s="20"/>
    </row>
    <row r="7" spans="1:19" s="19" customFormat="1" ht="36" x14ac:dyDescent="0.2">
      <c r="A7" s="15">
        <v>4</v>
      </c>
      <c r="B7" s="1" t="s">
        <v>13</v>
      </c>
      <c r="C7" s="21" t="s">
        <v>14</v>
      </c>
      <c r="D7" s="21" t="s">
        <v>120</v>
      </c>
      <c r="E7" s="20" t="s">
        <v>17</v>
      </c>
      <c r="F7" s="20" t="s">
        <v>16</v>
      </c>
      <c r="G7" s="13" t="s">
        <v>74</v>
      </c>
      <c r="H7" s="50">
        <v>6297</v>
      </c>
      <c r="I7" s="37">
        <v>250</v>
      </c>
      <c r="J7" s="37">
        <v>375</v>
      </c>
      <c r="K7" s="37">
        <v>0</v>
      </c>
      <c r="L7" s="37">
        <v>0</v>
      </c>
      <c r="M7" s="37">
        <v>0</v>
      </c>
      <c r="N7" s="50">
        <v>1800</v>
      </c>
      <c r="O7" s="56">
        <f t="shared" si="0"/>
        <v>8722</v>
      </c>
      <c r="P7" s="53">
        <f t="shared" si="1"/>
        <v>8472</v>
      </c>
      <c r="Q7" s="53">
        <f t="shared" si="2"/>
        <v>8472</v>
      </c>
      <c r="R7" s="53">
        <v>200</v>
      </c>
      <c r="S7" s="20"/>
    </row>
    <row r="8" spans="1:19" s="19" customFormat="1" ht="36" x14ac:dyDescent="0.25">
      <c r="A8" s="58">
        <v>5</v>
      </c>
      <c r="B8" s="90" t="s">
        <v>138</v>
      </c>
      <c r="C8" s="21" t="s">
        <v>14</v>
      </c>
      <c r="D8" s="21" t="s">
        <v>120</v>
      </c>
      <c r="E8" s="18" t="s">
        <v>135</v>
      </c>
      <c r="F8" s="20" t="s">
        <v>24</v>
      </c>
      <c r="G8" s="13" t="s">
        <v>74</v>
      </c>
      <c r="H8" s="50">
        <v>6297</v>
      </c>
      <c r="I8" s="37">
        <v>250</v>
      </c>
      <c r="J8" s="37">
        <v>375</v>
      </c>
      <c r="K8" s="37">
        <v>0</v>
      </c>
      <c r="L8" s="37">
        <v>0</v>
      </c>
      <c r="M8" s="37">
        <v>0</v>
      </c>
      <c r="N8" s="43">
        <v>0</v>
      </c>
      <c r="O8" s="56">
        <f t="shared" si="0"/>
        <v>6922</v>
      </c>
      <c r="P8" s="53">
        <f t="shared" si="1"/>
        <v>6672</v>
      </c>
      <c r="Q8" s="53">
        <f t="shared" si="2"/>
        <v>6672</v>
      </c>
      <c r="R8" s="53">
        <v>200</v>
      </c>
      <c r="S8" s="20"/>
    </row>
    <row r="9" spans="1:19" s="19" customFormat="1" ht="36" x14ac:dyDescent="0.25">
      <c r="A9" s="58">
        <v>6</v>
      </c>
      <c r="B9" s="1" t="s">
        <v>18</v>
      </c>
      <c r="C9" s="21" t="s">
        <v>19</v>
      </c>
      <c r="D9" s="21" t="s">
        <v>175</v>
      </c>
      <c r="E9" s="18" t="s">
        <v>136</v>
      </c>
      <c r="F9" s="20" t="s">
        <v>24</v>
      </c>
      <c r="G9" s="13" t="s">
        <v>74</v>
      </c>
      <c r="H9" s="50">
        <v>3525</v>
      </c>
      <c r="I9" s="37">
        <v>250</v>
      </c>
      <c r="J9" s="37">
        <v>375</v>
      </c>
      <c r="K9" s="37">
        <v>0</v>
      </c>
      <c r="L9" s="37">
        <v>0</v>
      </c>
      <c r="M9" s="37">
        <v>0</v>
      </c>
      <c r="N9" s="37">
        <v>1800</v>
      </c>
      <c r="O9" s="56">
        <f t="shared" si="0"/>
        <v>5950</v>
      </c>
      <c r="P9" s="53">
        <f t="shared" si="1"/>
        <v>5700</v>
      </c>
      <c r="Q9" s="53">
        <f t="shared" si="2"/>
        <v>5700</v>
      </c>
      <c r="R9" s="53">
        <v>200</v>
      </c>
      <c r="S9" s="20"/>
    </row>
    <row r="10" spans="1:19" s="19" customFormat="1" ht="24" x14ac:dyDescent="0.2">
      <c r="A10" s="15">
        <v>7</v>
      </c>
      <c r="B10" s="90" t="s">
        <v>139</v>
      </c>
      <c r="C10" s="21" t="s">
        <v>19</v>
      </c>
      <c r="D10" s="21" t="s">
        <v>175</v>
      </c>
      <c r="E10" s="18" t="s">
        <v>187</v>
      </c>
      <c r="F10" s="20" t="s">
        <v>24</v>
      </c>
      <c r="G10" s="13" t="s">
        <v>74</v>
      </c>
      <c r="H10" s="50">
        <v>3525</v>
      </c>
      <c r="I10" s="37">
        <v>250</v>
      </c>
      <c r="J10" s="37">
        <v>0</v>
      </c>
      <c r="K10" s="37">
        <v>0</v>
      </c>
      <c r="L10" s="37">
        <v>0</v>
      </c>
      <c r="M10" s="37">
        <v>0</v>
      </c>
      <c r="N10" s="43">
        <v>0</v>
      </c>
      <c r="O10" s="56">
        <f t="shared" si="0"/>
        <v>3775</v>
      </c>
      <c r="P10" s="53">
        <f t="shared" si="1"/>
        <v>3525</v>
      </c>
      <c r="Q10" s="53">
        <f t="shared" si="2"/>
        <v>3525</v>
      </c>
      <c r="R10" s="53">
        <v>200</v>
      </c>
      <c r="S10" s="20"/>
    </row>
    <row r="11" spans="1:19" s="19" customFormat="1" ht="24" x14ac:dyDescent="0.2">
      <c r="A11" s="15">
        <v>8</v>
      </c>
      <c r="B11" s="91" t="s">
        <v>179</v>
      </c>
      <c r="C11" s="2" t="s">
        <v>38</v>
      </c>
      <c r="D11" s="2" t="s">
        <v>175</v>
      </c>
      <c r="E11" s="2" t="s">
        <v>182</v>
      </c>
      <c r="F11" s="20" t="s">
        <v>24</v>
      </c>
      <c r="G11" s="13" t="s">
        <v>74</v>
      </c>
      <c r="H11" s="50">
        <v>3525</v>
      </c>
      <c r="I11" s="37">
        <v>250</v>
      </c>
      <c r="J11" s="37">
        <v>375</v>
      </c>
      <c r="K11" s="37">
        <v>0</v>
      </c>
      <c r="L11" s="37">
        <v>0</v>
      </c>
      <c r="M11" s="37">
        <v>0</v>
      </c>
      <c r="N11" s="43">
        <v>0</v>
      </c>
      <c r="O11" s="56">
        <f t="shared" si="0"/>
        <v>4150</v>
      </c>
      <c r="P11" s="53">
        <f t="shared" si="1"/>
        <v>3900</v>
      </c>
      <c r="Q11" s="53">
        <f>O11-250</f>
        <v>3900</v>
      </c>
      <c r="R11" s="53">
        <v>200</v>
      </c>
      <c r="S11" s="20"/>
    </row>
    <row r="12" spans="1:19" s="19" customFormat="1" ht="24" customHeight="1" x14ac:dyDescent="0.25">
      <c r="A12" s="58">
        <v>9</v>
      </c>
      <c r="B12" s="90" t="s">
        <v>20</v>
      </c>
      <c r="C12" s="21" t="s">
        <v>19</v>
      </c>
      <c r="D12" s="21" t="s">
        <v>175</v>
      </c>
      <c r="E12" s="18" t="s">
        <v>188</v>
      </c>
      <c r="F12" s="20" t="s">
        <v>24</v>
      </c>
      <c r="G12" s="13" t="s">
        <v>74</v>
      </c>
      <c r="H12" s="50">
        <v>3525</v>
      </c>
      <c r="I12" s="37">
        <v>250</v>
      </c>
      <c r="J12" s="37">
        <v>375</v>
      </c>
      <c r="K12" s="37">
        <v>0</v>
      </c>
      <c r="L12" s="37">
        <v>0</v>
      </c>
      <c r="M12" s="37">
        <v>0</v>
      </c>
      <c r="N12" s="43">
        <v>0</v>
      </c>
      <c r="O12" s="56">
        <f t="shared" si="0"/>
        <v>4150</v>
      </c>
      <c r="P12" s="53">
        <f t="shared" si="1"/>
        <v>3900</v>
      </c>
      <c r="Q12" s="53">
        <f t="shared" si="2"/>
        <v>3900</v>
      </c>
      <c r="R12" s="53">
        <v>200</v>
      </c>
      <c r="S12" s="20"/>
    </row>
    <row r="13" spans="1:19" s="19" customFormat="1" ht="24" x14ac:dyDescent="0.25">
      <c r="A13" s="58">
        <v>10</v>
      </c>
      <c r="B13" s="2" t="s">
        <v>21</v>
      </c>
      <c r="C13" s="22" t="s">
        <v>22</v>
      </c>
      <c r="D13" s="22" t="s">
        <v>93</v>
      </c>
      <c r="E13" s="20" t="s">
        <v>23</v>
      </c>
      <c r="F13" s="20" t="s">
        <v>24</v>
      </c>
      <c r="G13" s="13" t="s">
        <v>74</v>
      </c>
      <c r="H13" s="50">
        <v>1682</v>
      </c>
      <c r="I13" s="37">
        <v>250</v>
      </c>
      <c r="J13" s="37">
        <v>0</v>
      </c>
      <c r="K13" s="37">
        <v>0</v>
      </c>
      <c r="L13" s="37">
        <v>35</v>
      </c>
      <c r="M13" s="37">
        <v>0</v>
      </c>
      <c r="N13" s="37">
        <v>500</v>
      </c>
      <c r="O13" s="56">
        <f t="shared" si="0"/>
        <v>2467</v>
      </c>
      <c r="P13" s="53">
        <f t="shared" si="1"/>
        <v>2217</v>
      </c>
      <c r="Q13" s="53">
        <f t="shared" si="2"/>
        <v>2217</v>
      </c>
      <c r="R13" s="53">
        <v>200</v>
      </c>
      <c r="S13" s="20"/>
    </row>
    <row r="14" spans="1:19" s="19" customFormat="1" x14ac:dyDescent="0.2">
      <c r="A14" s="15">
        <v>11</v>
      </c>
      <c r="B14" s="2" t="s">
        <v>97</v>
      </c>
      <c r="C14" s="22" t="s">
        <v>12</v>
      </c>
      <c r="D14" s="22" t="s">
        <v>119</v>
      </c>
      <c r="E14" s="20" t="s">
        <v>6</v>
      </c>
      <c r="F14" s="18" t="s">
        <v>98</v>
      </c>
      <c r="G14" s="13" t="s">
        <v>74</v>
      </c>
      <c r="H14" s="50">
        <v>6925</v>
      </c>
      <c r="I14" s="37">
        <v>250</v>
      </c>
      <c r="J14" s="37">
        <v>375</v>
      </c>
      <c r="K14" s="37">
        <v>0</v>
      </c>
      <c r="L14" s="37">
        <v>0</v>
      </c>
      <c r="M14" s="37">
        <v>0</v>
      </c>
      <c r="N14" s="37">
        <v>3000</v>
      </c>
      <c r="O14" s="34">
        <f t="shared" si="0"/>
        <v>10550</v>
      </c>
      <c r="P14" s="53">
        <f t="shared" si="1"/>
        <v>10300</v>
      </c>
      <c r="Q14" s="53">
        <f t="shared" si="2"/>
        <v>10300</v>
      </c>
      <c r="R14" s="53">
        <v>200</v>
      </c>
      <c r="S14" s="20"/>
    </row>
    <row r="15" spans="1:19" s="19" customFormat="1" ht="24" x14ac:dyDescent="0.2">
      <c r="A15" s="15">
        <v>12</v>
      </c>
      <c r="B15" s="2" t="s">
        <v>25</v>
      </c>
      <c r="C15" s="22" t="s">
        <v>26</v>
      </c>
      <c r="D15" s="22" t="s">
        <v>121</v>
      </c>
      <c r="E15" s="20" t="s">
        <v>23</v>
      </c>
      <c r="F15" s="18" t="s">
        <v>98</v>
      </c>
      <c r="G15" s="13" t="s">
        <v>74</v>
      </c>
      <c r="H15" s="50">
        <v>2441</v>
      </c>
      <c r="I15" s="37">
        <v>250</v>
      </c>
      <c r="J15" s="37">
        <v>0</v>
      </c>
      <c r="K15" s="37">
        <v>0</v>
      </c>
      <c r="L15" s="37">
        <v>0</v>
      </c>
      <c r="M15" s="37">
        <v>0</v>
      </c>
      <c r="N15" s="37">
        <v>1000</v>
      </c>
      <c r="O15" s="68">
        <f t="shared" si="0"/>
        <v>3691</v>
      </c>
      <c r="P15" s="53">
        <f t="shared" si="1"/>
        <v>3441</v>
      </c>
      <c r="Q15" s="53">
        <f t="shared" si="2"/>
        <v>3441</v>
      </c>
      <c r="R15" s="53">
        <v>200</v>
      </c>
      <c r="S15" s="20"/>
    </row>
    <row r="16" spans="1:19" s="19" customFormat="1" ht="45" customHeight="1" x14ac:dyDescent="0.25">
      <c r="A16" s="58">
        <v>13</v>
      </c>
      <c r="B16" s="2" t="s">
        <v>99</v>
      </c>
      <c r="C16" s="22" t="s">
        <v>14</v>
      </c>
      <c r="D16" s="22" t="s">
        <v>120</v>
      </c>
      <c r="E16" s="20" t="s">
        <v>80</v>
      </c>
      <c r="F16" s="18" t="s">
        <v>98</v>
      </c>
      <c r="G16" s="13" t="s">
        <v>74</v>
      </c>
      <c r="H16" s="50">
        <v>6297</v>
      </c>
      <c r="I16" s="37">
        <v>250</v>
      </c>
      <c r="J16" s="37">
        <v>375</v>
      </c>
      <c r="K16" s="37">
        <v>0</v>
      </c>
      <c r="L16" s="37">
        <v>0</v>
      </c>
      <c r="M16" s="37">
        <v>0</v>
      </c>
      <c r="N16" s="37">
        <v>1800</v>
      </c>
      <c r="O16" s="66">
        <f t="shared" si="0"/>
        <v>8722</v>
      </c>
      <c r="P16" s="53">
        <f t="shared" si="1"/>
        <v>8472</v>
      </c>
      <c r="Q16" s="53">
        <f t="shared" si="2"/>
        <v>8472</v>
      </c>
      <c r="R16" s="53">
        <v>200</v>
      </c>
      <c r="S16" s="20"/>
    </row>
    <row r="17" spans="1:19" s="19" customFormat="1" x14ac:dyDescent="0.25">
      <c r="A17" s="58">
        <v>14</v>
      </c>
      <c r="B17" s="2" t="s">
        <v>100</v>
      </c>
      <c r="C17" s="22" t="s">
        <v>12</v>
      </c>
      <c r="D17" s="22" t="s">
        <v>119</v>
      </c>
      <c r="E17" s="20" t="s">
        <v>6</v>
      </c>
      <c r="F17" s="20" t="s">
        <v>27</v>
      </c>
      <c r="G17" s="13" t="s">
        <v>74</v>
      </c>
      <c r="H17" s="50">
        <v>6925</v>
      </c>
      <c r="I17" s="37">
        <v>250</v>
      </c>
      <c r="J17" s="37">
        <v>375</v>
      </c>
      <c r="K17" s="37">
        <v>0</v>
      </c>
      <c r="L17" s="37">
        <v>0</v>
      </c>
      <c r="M17" s="37">
        <v>0</v>
      </c>
      <c r="N17" s="37">
        <v>3000</v>
      </c>
      <c r="O17" s="70">
        <f t="shared" si="0"/>
        <v>10550</v>
      </c>
      <c r="P17" s="53">
        <f t="shared" si="1"/>
        <v>10300</v>
      </c>
      <c r="Q17" s="53">
        <f t="shared" si="2"/>
        <v>10300</v>
      </c>
      <c r="R17" s="53">
        <v>200</v>
      </c>
      <c r="S17" s="20"/>
    </row>
    <row r="18" spans="1:19" s="19" customFormat="1" ht="36" x14ac:dyDescent="0.2">
      <c r="A18" s="15">
        <v>15</v>
      </c>
      <c r="B18" s="2" t="s">
        <v>28</v>
      </c>
      <c r="C18" s="22" t="s">
        <v>14</v>
      </c>
      <c r="D18" s="22" t="s">
        <v>120</v>
      </c>
      <c r="E18" s="20" t="s">
        <v>80</v>
      </c>
      <c r="F18" s="20" t="s">
        <v>101</v>
      </c>
      <c r="G18" s="13" t="s">
        <v>74</v>
      </c>
      <c r="H18" s="50">
        <v>6297</v>
      </c>
      <c r="I18" s="37">
        <v>250</v>
      </c>
      <c r="J18" s="37">
        <v>375</v>
      </c>
      <c r="K18" s="37">
        <v>0</v>
      </c>
      <c r="L18" s="37">
        <v>0</v>
      </c>
      <c r="M18" s="37">
        <v>0</v>
      </c>
      <c r="N18" s="37">
        <v>1800</v>
      </c>
      <c r="O18" s="67">
        <f t="shared" si="0"/>
        <v>8722</v>
      </c>
      <c r="P18" s="53">
        <f t="shared" si="1"/>
        <v>8472</v>
      </c>
      <c r="Q18" s="53">
        <f t="shared" si="2"/>
        <v>8472</v>
      </c>
      <c r="R18" s="53">
        <v>200</v>
      </c>
      <c r="S18" s="20"/>
    </row>
    <row r="19" spans="1:19" s="19" customFormat="1" ht="36" x14ac:dyDescent="0.2">
      <c r="A19" s="15">
        <v>16</v>
      </c>
      <c r="B19" s="88" t="s">
        <v>140</v>
      </c>
      <c r="C19" s="22" t="s">
        <v>14</v>
      </c>
      <c r="D19" s="22" t="s">
        <v>120</v>
      </c>
      <c r="E19" s="20" t="s">
        <v>80</v>
      </c>
      <c r="F19" s="20" t="s">
        <v>102</v>
      </c>
      <c r="G19" s="13" t="s">
        <v>74</v>
      </c>
      <c r="H19" s="50">
        <v>6297</v>
      </c>
      <c r="I19" s="37">
        <v>250</v>
      </c>
      <c r="J19" s="37">
        <v>0</v>
      </c>
      <c r="K19" s="37">
        <v>0</v>
      </c>
      <c r="L19" s="37">
        <v>0</v>
      </c>
      <c r="M19" s="37">
        <v>0</v>
      </c>
      <c r="N19" s="43">
        <v>0</v>
      </c>
      <c r="O19" s="56">
        <f t="shared" si="0"/>
        <v>6547</v>
      </c>
      <c r="P19" s="53">
        <f t="shared" si="1"/>
        <v>6297</v>
      </c>
      <c r="Q19" s="53">
        <f t="shared" si="2"/>
        <v>6297</v>
      </c>
      <c r="R19" s="53">
        <v>200</v>
      </c>
      <c r="S19" s="20"/>
    </row>
    <row r="20" spans="1:19" s="19" customFormat="1" ht="36" x14ac:dyDescent="0.25">
      <c r="A20" s="58">
        <v>17</v>
      </c>
      <c r="B20" s="88" t="s">
        <v>141</v>
      </c>
      <c r="C20" s="22" t="s">
        <v>29</v>
      </c>
      <c r="D20" s="22" t="s">
        <v>120</v>
      </c>
      <c r="E20" s="20" t="s">
        <v>80</v>
      </c>
      <c r="F20" s="18" t="s">
        <v>103</v>
      </c>
      <c r="G20" s="13" t="s">
        <v>74</v>
      </c>
      <c r="H20" s="50">
        <v>5835</v>
      </c>
      <c r="I20" s="37">
        <v>250</v>
      </c>
      <c r="J20" s="37">
        <v>375</v>
      </c>
      <c r="K20" s="37">
        <v>0</v>
      </c>
      <c r="L20" s="37">
        <v>0</v>
      </c>
      <c r="M20" s="37">
        <v>0</v>
      </c>
      <c r="N20" s="43">
        <v>0</v>
      </c>
      <c r="O20" s="74">
        <f t="shared" si="0"/>
        <v>6460</v>
      </c>
      <c r="P20" s="53">
        <f t="shared" si="1"/>
        <v>6210</v>
      </c>
      <c r="Q20" s="53">
        <f t="shared" si="2"/>
        <v>6210</v>
      </c>
      <c r="R20" s="53">
        <v>200</v>
      </c>
      <c r="S20" s="20"/>
    </row>
    <row r="21" spans="1:19" s="19" customFormat="1" ht="36" x14ac:dyDescent="0.25">
      <c r="A21" s="58">
        <v>18</v>
      </c>
      <c r="B21" s="88" t="s">
        <v>142</v>
      </c>
      <c r="C21" s="22" t="s">
        <v>14</v>
      </c>
      <c r="D21" s="22" t="s">
        <v>120</v>
      </c>
      <c r="E21" s="20" t="s">
        <v>80</v>
      </c>
      <c r="F21" s="18" t="s">
        <v>104</v>
      </c>
      <c r="G21" s="13" t="s">
        <v>74</v>
      </c>
      <c r="H21" s="50">
        <v>6297</v>
      </c>
      <c r="I21" s="37">
        <v>250</v>
      </c>
      <c r="J21" s="37">
        <v>0</v>
      </c>
      <c r="K21" s="37">
        <v>0</v>
      </c>
      <c r="L21" s="37">
        <v>0</v>
      </c>
      <c r="M21" s="37">
        <v>0</v>
      </c>
      <c r="N21" s="43">
        <v>0</v>
      </c>
      <c r="O21" s="71">
        <f t="shared" si="0"/>
        <v>6547</v>
      </c>
      <c r="P21" s="53">
        <f t="shared" si="1"/>
        <v>6297</v>
      </c>
      <c r="Q21" s="53">
        <f t="shared" si="2"/>
        <v>6297</v>
      </c>
      <c r="R21" s="53">
        <v>200</v>
      </c>
      <c r="S21" s="20"/>
    </row>
    <row r="22" spans="1:19" s="19" customFormat="1" ht="45" customHeight="1" x14ac:dyDescent="0.2">
      <c r="A22" s="15">
        <v>19</v>
      </c>
      <c r="B22" s="88" t="s">
        <v>143</v>
      </c>
      <c r="C22" s="22" t="s">
        <v>29</v>
      </c>
      <c r="D22" s="22" t="s">
        <v>120</v>
      </c>
      <c r="E22" s="20" t="s">
        <v>80</v>
      </c>
      <c r="F22" s="20" t="s">
        <v>105</v>
      </c>
      <c r="G22" s="13" t="s">
        <v>74</v>
      </c>
      <c r="H22" s="50">
        <v>5835</v>
      </c>
      <c r="I22" s="37">
        <v>250</v>
      </c>
      <c r="J22" s="37">
        <v>0</v>
      </c>
      <c r="K22" s="37">
        <v>0</v>
      </c>
      <c r="L22" s="37">
        <v>0</v>
      </c>
      <c r="M22" s="37">
        <v>0</v>
      </c>
      <c r="N22" s="43">
        <v>0</v>
      </c>
      <c r="O22" s="56">
        <f t="shared" si="0"/>
        <v>6085</v>
      </c>
      <c r="P22" s="53">
        <f t="shared" si="1"/>
        <v>5835</v>
      </c>
      <c r="Q22" s="53">
        <f t="shared" si="2"/>
        <v>5835</v>
      </c>
      <c r="R22" s="53">
        <v>200</v>
      </c>
      <c r="S22" s="20"/>
    </row>
    <row r="23" spans="1:19" s="19" customFormat="1" ht="43.5" customHeight="1" x14ac:dyDescent="0.2">
      <c r="A23" s="15">
        <v>20</v>
      </c>
      <c r="B23" s="92" t="s">
        <v>20</v>
      </c>
      <c r="C23" s="22" t="s">
        <v>29</v>
      </c>
      <c r="D23" s="22" t="s">
        <v>120</v>
      </c>
      <c r="E23" s="20" t="s">
        <v>164</v>
      </c>
      <c r="F23" s="20" t="s">
        <v>185</v>
      </c>
      <c r="G23" s="13" t="s">
        <v>74</v>
      </c>
      <c r="H23" s="50">
        <v>5835</v>
      </c>
      <c r="I23" s="37">
        <v>250</v>
      </c>
      <c r="J23" s="37">
        <v>375</v>
      </c>
      <c r="K23" s="37">
        <v>0</v>
      </c>
      <c r="L23" s="37">
        <v>0</v>
      </c>
      <c r="M23" s="37">
        <v>0</v>
      </c>
      <c r="N23" s="43">
        <v>0</v>
      </c>
      <c r="O23" s="76">
        <f t="shared" si="0"/>
        <v>6460</v>
      </c>
      <c r="P23" s="53">
        <f t="shared" si="1"/>
        <v>6210</v>
      </c>
      <c r="Q23" s="53">
        <f t="shared" si="2"/>
        <v>6210</v>
      </c>
      <c r="R23" s="53">
        <v>200</v>
      </c>
      <c r="S23" s="20"/>
    </row>
    <row r="24" spans="1:19" s="19" customFormat="1" ht="43.5" customHeight="1" x14ac:dyDescent="0.25">
      <c r="A24" s="58">
        <v>21</v>
      </c>
      <c r="B24" s="88" t="s">
        <v>144</v>
      </c>
      <c r="C24" s="22" t="s">
        <v>14</v>
      </c>
      <c r="D24" s="22" t="s">
        <v>120</v>
      </c>
      <c r="E24" s="20" t="s">
        <v>80</v>
      </c>
      <c r="F24" s="20" t="s">
        <v>30</v>
      </c>
      <c r="G24" s="13" t="s">
        <v>74</v>
      </c>
      <c r="H24" s="50">
        <v>6297</v>
      </c>
      <c r="I24" s="37">
        <v>250</v>
      </c>
      <c r="J24" s="37">
        <v>0</v>
      </c>
      <c r="K24" s="37">
        <v>0</v>
      </c>
      <c r="L24" s="37">
        <v>0</v>
      </c>
      <c r="M24" s="37">
        <v>0</v>
      </c>
      <c r="N24" s="43">
        <v>0</v>
      </c>
      <c r="O24" s="56">
        <f t="shared" si="0"/>
        <v>6547</v>
      </c>
      <c r="P24" s="53">
        <f t="shared" si="1"/>
        <v>6297</v>
      </c>
      <c r="Q24" s="53">
        <f t="shared" si="2"/>
        <v>6297</v>
      </c>
      <c r="R24" s="53">
        <v>200</v>
      </c>
      <c r="S24" s="20"/>
    </row>
    <row r="25" spans="1:19" s="19" customFormat="1" x14ac:dyDescent="0.25">
      <c r="A25" s="58">
        <v>22</v>
      </c>
      <c r="B25" s="88" t="s">
        <v>180</v>
      </c>
      <c r="C25" s="2" t="s">
        <v>12</v>
      </c>
      <c r="D25" s="23" t="s">
        <v>118</v>
      </c>
      <c r="E25" s="23" t="s">
        <v>15</v>
      </c>
      <c r="F25" s="20" t="s">
        <v>39</v>
      </c>
      <c r="G25" s="13" t="s">
        <v>74</v>
      </c>
      <c r="H25" s="50">
        <v>6925</v>
      </c>
      <c r="I25" s="37">
        <v>250</v>
      </c>
      <c r="J25" s="37">
        <v>0</v>
      </c>
      <c r="K25" s="37">
        <v>0</v>
      </c>
      <c r="L25" s="37">
        <v>0</v>
      </c>
      <c r="M25" s="37">
        <v>1575</v>
      </c>
      <c r="N25" s="43">
        <v>5000</v>
      </c>
      <c r="O25" s="56">
        <f t="shared" si="0"/>
        <v>13750</v>
      </c>
      <c r="P25" s="53">
        <f t="shared" si="1"/>
        <v>13500</v>
      </c>
      <c r="Q25" s="53">
        <f t="shared" si="2"/>
        <v>13500</v>
      </c>
      <c r="R25" s="53">
        <v>200</v>
      </c>
      <c r="S25" s="20"/>
    </row>
    <row r="26" spans="1:19" s="19" customFormat="1" x14ac:dyDescent="0.25">
      <c r="A26" s="58"/>
      <c r="B26" s="88"/>
      <c r="C26" s="2"/>
      <c r="D26" s="23"/>
      <c r="E26" s="23"/>
      <c r="F26" s="20"/>
      <c r="G26" s="13"/>
      <c r="H26" s="50"/>
      <c r="I26" s="37"/>
      <c r="J26" s="37"/>
      <c r="K26" s="37"/>
      <c r="L26" s="37"/>
      <c r="M26" s="37"/>
      <c r="N26" s="43"/>
      <c r="O26" s="56"/>
      <c r="P26" s="53"/>
      <c r="Q26" s="53"/>
      <c r="R26" s="53"/>
      <c r="S26" s="20"/>
    </row>
    <row r="27" spans="1:19" s="19" customFormat="1" ht="36" x14ac:dyDescent="0.2">
      <c r="A27" s="15">
        <v>23</v>
      </c>
      <c r="B27" s="93" t="s">
        <v>20</v>
      </c>
      <c r="C27" s="2" t="s">
        <v>14</v>
      </c>
      <c r="D27" s="2" t="s">
        <v>120</v>
      </c>
      <c r="E27" s="2" t="s">
        <v>83</v>
      </c>
      <c r="F27" s="20" t="s">
        <v>39</v>
      </c>
      <c r="G27" s="13" t="s">
        <v>74</v>
      </c>
      <c r="H27" s="50">
        <v>6925</v>
      </c>
      <c r="I27" s="37">
        <v>250</v>
      </c>
      <c r="J27" s="37">
        <v>375</v>
      </c>
      <c r="K27" s="37">
        <v>0</v>
      </c>
      <c r="L27" s="37">
        <v>0</v>
      </c>
      <c r="M27" s="37">
        <v>0</v>
      </c>
      <c r="N27" s="43">
        <v>2000</v>
      </c>
      <c r="O27" s="56">
        <f t="shared" si="0"/>
        <v>9550</v>
      </c>
      <c r="P27" s="53">
        <f t="shared" si="1"/>
        <v>9300</v>
      </c>
      <c r="Q27" s="53">
        <f>O27-250</f>
        <v>9300</v>
      </c>
      <c r="R27" s="53">
        <v>200</v>
      </c>
      <c r="S27" s="20"/>
    </row>
    <row r="28" spans="1:19" s="19" customFormat="1" ht="36" x14ac:dyDescent="0.2">
      <c r="A28" s="15">
        <v>24</v>
      </c>
      <c r="B28" s="3" t="s">
        <v>31</v>
      </c>
      <c r="C28" s="2" t="s">
        <v>29</v>
      </c>
      <c r="D28" s="24" t="s">
        <v>120</v>
      </c>
      <c r="E28" s="25" t="s">
        <v>81</v>
      </c>
      <c r="F28" s="20" t="s">
        <v>39</v>
      </c>
      <c r="G28" s="13" t="s">
        <v>74</v>
      </c>
      <c r="H28" s="50">
        <v>5835</v>
      </c>
      <c r="I28" s="37">
        <v>250</v>
      </c>
      <c r="J28" s="37">
        <v>375</v>
      </c>
      <c r="K28" s="37">
        <v>0</v>
      </c>
      <c r="L28" s="37">
        <v>0</v>
      </c>
      <c r="M28" s="37">
        <v>0</v>
      </c>
      <c r="N28" s="37">
        <v>2000</v>
      </c>
      <c r="O28" s="56">
        <f t="shared" si="0"/>
        <v>8460</v>
      </c>
      <c r="P28" s="53">
        <f t="shared" si="1"/>
        <v>8210</v>
      </c>
      <c r="Q28" s="53">
        <f t="shared" si="2"/>
        <v>8210</v>
      </c>
      <c r="R28" s="53">
        <v>200</v>
      </c>
      <c r="S28" s="20"/>
    </row>
    <row r="29" spans="1:19" s="19" customFormat="1" ht="42" customHeight="1" x14ac:dyDescent="0.25">
      <c r="A29" s="58">
        <v>25</v>
      </c>
      <c r="B29" s="1" t="s">
        <v>32</v>
      </c>
      <c r="C29" s="1" t="s">
        <v>29</v>
      </c>
      <c r="D29" s="1" t="s">
        <v>120</v>
      </c>
      <c r="E29" s="20" t="s">
        <v>80</v>
      </c>
      <c r="F29" s="20" t="s">
        <v>39</v>
      </c>
      <c r="G29" s="13" t="s">
        <v>74</v>
      </c>
      <c r="H29" s="50">
        <v>5835</v>
      </c>
      <c r="I29" s="37">
        <v>250</v>
      </c>
      <c r="J29" s="37">
        <v>375</v>
      </c>
      <c r="K29" s="37">
        <v>0</v>
      </c>
      <c r="L29" s="37">
        <v>0</v>
      </c>
      <c r="M29" s="37">
        <v>0</v>
      </c>
      <c r="N29" s="37">
        <v>2000</v>
      </c>
      <c r="O29" s="56">
        <f t="shared" ref="O29:O65" si="3">SUM(H29:N29)</f>
        <v>8460</v>
      </c>
      <c r="P29" s="53">
        <f t="shared" si="1"/>
        <v>8210</v>
      </c>
      <c r="Q29" s="53">
        <f t="shared" si="2"/>
        <v>8210</v>
      </c>
      <c r="R29" s="53">
        <v>200</v>
      </c>
      <c r="S29" s="20"/>
    </row>
    <row r="30" spans="1:19" s="19" customFormat="1" ht="36" x14ac:dyDescent="0.25">
      <c r="A30" s="58">
        <v>26</v>
      </c>
      <c r="B30" s="91" t="s">
        <v>173</v>
      </c>
      <c r="C30" s="2" t="s">
        <v>29</v>
      </c>
      <c r="D30" s="2" t="s">
        <v>120</v>
      </c>
      <c r="E30" s="2" t="s">
        <v>85</v>
      </c>
      <c r="F30" s="20" t="s">
        <v>39</v>
      </c>
      <c r="G30" s="13" t="s">
        <v>74</v>
      </c>
      <c r="H30" s="50">
        <v>5835</v>
      </c>
      <c r="I30" s="37">
        <v>250</v>
      </c>
      <c r="J30" s="37">
        <v>0</v>
      </c>
      <c r="K30" s="37">
        <v>0</v>
      </c>
      <c r="L30" s="37">
        <v>0</v>
      </c>
      <c r="M30" s="37">
        <v>0</v>
      </c>
      <c r="N30" s="43">
        <v>2000</v>
      </c>
      <c r="O30" s="56">
        <f t="shared" si="3"/>
        <v>8085</v>
      </c>
      <c r="P30" s="53">
        <f t="shared" si="1"/>
        <v>7835</v>
      </c>
      <c r="Q30" s="53">
        <f>O30-250</f>
        <v>7835</v>
      </c>
      <c r="R30" s="53">
        <v>200</v>
      </c>
      <c r="S30" s="112"/>
    </row>
    <row r="31" spans="1:19" s="19" customFormat="1" ht="24" x14ac:dyDescent="0.2">
      <c r="A31" s="15">
        <v>27</v>
      </c>
      <c r="B31" s="91" t="s">
        <v>181</v>
      </c>
      <c r="C31" s="1" t="s">
        <v>19</v>
      </c>
      <c r="D31" s="1" t="s">
        <v>175</v>
      </c>
      <c r="E31" s="23" t="s">
        <v>225</v>
      </c>
      <c r="F31" s="20" t="s">
        <v>39</v>
      </c>
      <c r="G31" s="13" t="s">
        <v>74</v>
      </c>
      <c r="H31" s="50">
        <v>3525</v>
      </c>
      <c r="I31" s="37">
        <v>250</v>
      </c>
      <c r="J31" s="37">
        <v>0</v>
      </c>
      <c r="K31" s="37">
        <v>0</v>
      </c>
      <c r="L31" s="37">
        <v>0</v>
      </c>
      <c r="M31" s="37">
        <v>1500</v>
      </c>
      <c r="N31" s="43">
        <v>1800</v>
      </c>
      <c r="O31" s="56">
        <f t="shared" si="3"/>
        <v>7075</v>
      </c>
      <c r="P31" s="53">
        <f t="shared" si="1"/>
        <v>6825</v>
      </c>
      <c r="Q31" s="53">
        <f t="shared" si="2"/>
        <v>6825</v>
      </c>
      <c r="R31" s="53">
        <v>200</v>
      </c>
      <c r="S31" s="112"/>
    </row>
    <row r="32" spans="1:19" s="19" customFormat="1" ht="25.5" customHeight="1" x14ac:dyDescent="0.2">
      <c r="A32" s="15">
        <v>28</v>
      </c>
      <c r="B32" s="94" t="s">
        <v>183</v>
      </c>
      <c r="C32" s="3" t="s">
        <v>33</v>
      </c>
      <c r="D32" s="3" t="s">
        <v>175</v>
      </c>
      <c r="E32" s="23" t="s">
        <v>106</v>
      </c>
      <c r="F32" s="20" t="s">
        <v>39</v>
      </c>
      <c r="G32" s="13" t="s">
        <v>74</v>
      </c>
      <c r="H32" s="50">
        <v>3295</v>
      </c>
      <c r="I32" s="37">
        <v>250</v>
      </c>
      <c r="J32" s="37">
        <v>0</v>
      </c>
      <c r="K32" s="37">
        <v>1000</v>
      </c>
      <c r="L32" s="37">
        <v>0</v>
      </c>
      <c r="M32" s="37">
        <v>0</v>
      </c>
      <c r="N32" s="43"/>
      <c r="O32" s="56">
        <f t="shared" si="3"/>
        <v>4545</v>
      </c>
      <c r="P32" s="53">
        <f t="shared" si="1"/>
        <v>4295</v>
      </c>
      <c r="Q32" s="53">
        <f t="shared" si="2"/>
        <v>4295</v>
      </c>
      <c r="R32" s="53">
        <v>200</v>
      </c>
      <c r="S32" s="20"/>
    </row>
    <row r="33" spans="1:19" s="19" customFormat="1" ht="24" x14ac:dyDescent="0.25">
      <c r="A33" s="58">
        <v>29</v>
      </c>
      <c r="B33" s="93" t="s">
        <v>20</v>
      </c>
      <c r="C33" s="2" t="s">
        <v>37</v>
      </c>
      <c r="D33" s="2" t="s">
        <v>93</v>
      </c>
      <c r="E33" s="2" t="s">
        <v>84</v>
      </c>
      <c r="F33" s="20" t="s">
        <v>39</v>
      </c>
      <c r="G33" s="13" t="s">
        <v>74</v>
      </c>
      <c r="H33" s="50">
        <v>1381</v>
      </c>
      <c r="I33" s="37">
        <v>250</v>
      </c>
      <c r="J33" s="37">
        <v>0</v>
      </c>
      <c r="K33" s="37">
        <v>500</v>
      </c>
      <c r="L33" s="37">
        <v>0</v>
      </c>
      <c r="M33" s="37">
        <v>0</v>
      </c>
      <c r="N33" s="43">
        <v>0</v>
      </c>
      <c r="O33" s="56">
        <f t="shared" si="3"/>
        <v>2131</v>
      </c>
      <c r="P33" s="53">
        <f t="shared" si="1"/>
        <v>1881</v>
      </c>
      <c r="Q33" s="53">
        <f>O33-250</f>
        <v>1881</v>
      </c>
      <c r="R33" s="53">
        <v>200</v>
      </c>
      <c r="S33" s="20"/>
    </row>
    <row r="34" spans="1:19" s="19" customFormat="1" ht="24" x14ac:dyDescent="0.25">
      <c r="A34" s="58">
        <v>30</v>
      </c>
      <c r="B34" s="3" t="s">
        <v>34</v>
      </c>
      <c r="C34" s="3" t="s">
        <v>35</v>
      </c>
      <c r="D34" s="3" t="s">
        <v>123</v>
      </c>
      <c r="E34" s="2" t="s">
        <v>82</v>
      </c>
      <c r="F34" s="20" t="s">
        <v>39</v>
      </c>
      <c r="G34" s="13" t="s">
        <v>74</v>
      </c>
      <c r="H34" s="50">
        <v>1105</v>
      </c>
      <c r="I34" s="37">
        <v>250</v>
      </c>
      <c r="J34" s="37">
        <v>0</v>
      </c>
      <c r="K34" s="37">
        <v>450</v>
      </c>
      <c r="L34" s="37">
        <v>0</v>
      </c>
      <c r="M34" s="37">
        <v>0</v>
      </c>
      <c r="N34" s="37">
        <v>400</v>
      </c>
      <c r="O34" s="56">
        <f t="shared" si="3"/>
        <v>2205</v>
      </c>
      <c r="P34" s="53">
        <f t="shared" si="1"/>
        <v>1955</v>
      </c>
      <c r="Q34" s="53">
        <f t="shared" si="2"/>
        <v>1955</v>
      </c>
      <c r="R34" s="53">
        <v>200</v>
      </c>
      <c r="S34" s="20"/>
    </row>
    <row r="35" spans="1:19" s="19" customFormat="1" ht="24" x14ac:dyDescent="0.2">
      <c r="A35" s="15">
        <v>31</v>
      </c>
      <c r="B35" s="3" t="s">
        <v>36</v>
      </c>
      <c r="C35" s="3" t="s">
        <v>35</v>
      </c>
      <c r="D35" s="3" t="s">
        <v>123</v>
      </c>
      <c r="E35" s="2" t="s">
        <v>107</v>
      </c>
      <c r="F35" s="20" t="s">
        <v>39</v>
      </c>
      <c r="G35" s="13" t="s">
        <v>74</v>
      </c>
      <c r="H35" s="50">
        <v>1105</v>
      </c>
      <c r="I35" s="37">
        <v>250</v>
      </c>
      <c r="J35" s="37">
        <v>0</v>
      </c>
      <c r="K35" s="37">
        <v>450</v>
      </c>
      <c r="L35" s="37">
        <v>0</v>
      </c>
      <c r="M35" s="37">
        <v>0</v>
      </c>
      <c r="N35" s="37">
        <v>400</v>
      </c>
      <c r="O35" s="56">
        <f t="shared" si="3"/>
        <v>2205</v>
      </c>
      <c r="P35" s="53">
        <f t="shared" si="1"/>
        <v>1955</v>
      </c>
      <c r="Q35" s="53">
        <f t="shared" si="2"/>
        <v>1955</v>
      </c>
      <c r="R35" s="53">
        <v>200</v>
      </c>
      <c r="S35" s="20"/>
    </row>
    <row r="36" spans="1:19" s="19" customFormat="1" ht="24" x14ac:dyDescent="0.2">
      <c r="A36" s="15">
        <v>32</v>
      </c>
      <c r="B36" s="95" t="s">
        <v>20</v>
      </c>
      <c r="C36" s="5" t="s">
        <v>26</v>
      </c>
      <c r="D36" s="5" t="s">
        <v>121</v>
      </c>
      <c r="E36" s="20" t="s">
        <v>23</v>
      </c>
      <c r="F36" s="20" t="s">
        <v>39</v>
      </c>
      <c r="G36" s="13" t="s">
        <v>75</v>
      </c>
      <c r="H36" s="50">
        <v>2441</v>
      </c>
      <c r="I36" s="37">
        <v>250</v>
      </c>
      <c r="J36" s="37">
        <v>0</v>
      </c>
      <c r="K36" s="37">
        <v>0</v>
      </c>
      <c r="L36" s="37">
        <v>0</v>
      </c>
      <c r="M36" s="37">
        <v>1000</v>
      </c>
      <c r="N36" s="43">
        <v>0</v>
      </c>
      <c r="O36" s="56">
        <f t="shared" si="3"/>
        <v>3691</v>
      </c>
      <c r="P36" s="53">
        <f t="shared" si="1"/>
        <v>3441</v>
      </c>
      <c r="Q36" s="53">
        <f t="shared" si="2"/>
        <v>3441</v>
      </c>
      <c r="R36" s="53">
        <v>200</v>
      </c>
      <c r="S36" s="20"/>
    </row>
    <row r="37" spans="1:19" s="19" customFormat="1" ht="24" x14ac:dyDescent="0.25">
      <c r="A37" s="58">
        <v>33</v>
      </c>
      <c r="B37" s="6" t="s">
        <v>76</v>
      </c>
      <c r="C37" s="7" t="s">
        <v>77</v>
      </c>
      <c r="D37" s="7" t="s">
        <v>124</v>
      </c>
      <c r="E37" s="18" t="s">
        <v>86</v>
      </c>
      <c r="F37" s="20" t="s">
        <v>39</v>
      </c>
      <c r="G37" s="13" t="s">
        <v>75</v>
      </c>
      <c r="H37" s="50">
        <v>1460</v>
      </c>
      <c r="I37" s="37">
        <v>250</v>
      </c>
      <c r="J37" s="37">
        <v>0</v>
      </c>
      <c r="K37" s="37">
        <v>600</v>
      </c>
      <c r="L37" s="37">
        <v>35</v>
      </c>
      <c r="M37" s="37">
        <v>0</v>
      </c>
      <c r="N37" s="37">
        <v>600</v>
      </c>
      <c r="O37" s="56">
        <f t="shared" si="3"/>
        <v>2945</v>
      </c>
      <c r="P37" s="53">
        <f t="shared" si="1"/>
        <v>2695</v>
      </c>
      <c r="Q37" s="53">
        <f t="shared" si="2"/>
        <v>2695</v>
      </c>
      <c r="R37" s="53">
        <v>200</v>
      </c>
      <c r="S37" s="20"/>
    </row>
    <row r="38" spans="1:19" s="19" customFormat="1" ht="24" x14ac:dyDescent="0.25">
      <c r="A38" s="58">
        <v>34</v>
      </c>
      <c r="B38" s="91" t="s">
        <v>184</v>
      </c>
      <c r="C38" s="5" t="s">
        <v>26</v>
      </c>
      <c r="D38" s="5" t="s">
        <v>121</v>
      </c>
      <c r="E38" s="18" t="s">
        <v>87</v>
      </c>
      <c r="F38" s="20" t="s">
        <v>39</v>
      </c>
      <c r="G38" s="13" t="s">
        <v>75</v>
      </c>
      <c r="H38" s="50">
        <v>2441</v>
      </c>
      <c r="I38" s="37">
        <v>250</v>
      </c>
      <c r="J38" s="37">
        <v>0</v>
      </c>
      <c r="K38" s="37">
        <v>0</v>
      </c>
      <c r="L38" s="37">
        <v>0</v>
      </c>
      <c r="M38" s="37">
        <v>1000</v>
      </c>
      <c r="N38" s="43">
        <v>0</v>
      </c>
      <c r="O38" s="56">
        <f t="shared" si="3"/>
        <v>3691</v>
      </c>
      <c r="P38" s="53">
        <f t="shared" si="1"/>
        <v>3441</v>
      </c>
      <c r="Q38" s="53">
        <f>O38-250</f>
        <v>3441</v>
      </c>
      <c r="R38" s="53">
        <v>200</v>
      </c>
      <c r="S38" s="20"/>
    </row>
    <row r="39" spans="1:19" s="19" customFormat="1" ht="24" x14ac:dyDescent="0.2">
      <c r="A39" s="15">
        <v>35</v>
      </c>
      <c r="B39" s="8" t="s">
        <v>40</v>
      </c>
      <c r="C39" s="26" t="s">
        <v>41</v>
      </c>
      <c r="D39" s="26" t="s">
        <v>119</v>
      </c>
      <c r="E39" s="20" t="s">
        <v>79</v>
      </c>
      <c r="F39" s="20" t="s">
        <v>42</v>
      </c>
      <c r="G39" s="13" t="s">
        <v>74</v>
      </c>
      <c r="H39" s="50">
        <v>7000</v>
      </c>
      <c r="I39" s="37">
        <v>250</v>
      </c>
      <c r="J39" s="37">
        <v>0</v>
      </c>
      <c r="K39" s="37">
        <v>0</v>
      </c>
      <c r="L39" s="37">
        <v>0</v>
      </c>
      <c r="M39" s="37">
        <v>0</v>
      </c>
      <c r="N39" s="43">
        <v>0</v>
      </c>
      <c r="O39" s="77">
        <f t="shared" si="3"/>
        <v>7250</v>
      </c>
      <c r="P39" s="53">
        <f t="shared" si="1"/>
        <v>7000</v>
      </c>
      <c r="Q39" s="53">
        <f t="shared" si="2"/>
        <v>7000</v>
      </c>
      <c r="R39" s="53">
        <v>200</v>
      </c>
      <c r="S39" s="20"/>
    </row>
    <row r="40" spans="1:19" s="19" customFormat="1" x14ac:dyDescent="0.2">
      <c r="A40" s="15">
        <v>36</v>
      </c>
      <c r="B40" s="2" t="s">
        <v>43</v>
      </c>
      <c r="C40" s="22" t="s">
        <v>41</v>
      </c>
      <c r="D40" s="22" t="s">
        <v>122</v>
      </c>
      <c r="E40" s="20" t="s">
        <v>79</v>
      </c>
      <c r="F40" s="20" t="s">
        <v>94</v>
      </c>
      <c r="G40" s="13" t="s">
        <v>74</v>
      </c>
      <c r="H40" s="50">
        <v>7000</v>
      </c>
      <c r="I40" s="37">
        <v>250</v>
      </c>
      <c r="J40" s="37">
        <v>375</v>
      </c>
      <c r="K40" s="37">
        <v>0</v>
      </c>
      <c r="L40" s="37">
        <v>0</v>
      </c>
      <c r="M40" s="37">
        <v>0</v>
      </c>
      <c r="N40" s="37">
        <v>3000</v>
      </c>
      <c r="O40" s="77">
        <f t="shared" si="3"/>
        <v>10625</v>
      </c>
      <c r="P40" s="53">
        <f t="shared" si="1"/>
        <v>10375</v>
      </c>
      <c r="Q40" s="53">
        <f t="shared" si="2"/>
        <v>10375</v>
      </c>
      <c r="R40" s="53">
        <v>200</v>
      </c>
      <c r="S40" s="20"/>
    </row>
    <row r="41" spans="1:19" s="19" customFormat="1" ht="36" x14ac:dyDescent="0.25">
      <c r="A41" s="58">
        <v>37</v>
      </c>
      <c r="B41" s="2" t="s">
        <v>44</v>
      </c>
      <c r="C41" s="22" t="s">
        <v>14</v>
      </c>
      <c r="D41" s="22" t="s">
        <v>120</v>
      </c>
      <c r="E41" s="18" t="s">
        <v>89</v>
      </c>
      <c r="F41" s="20" t="s">
        <v>47</v>
      </c>
      <c r="G41" s="13" t="s">
        <v>74</v>
      </c>
      <c r="H41" s="50">
        <v>6297</v>
      </c>
      <c r="I41" s="37">
        <v>250</v>
      </c>
      <c r="J41" s="37">
        <v>375</v>
      </c>
      <c r="K41" s="37">
        <v>0</v>
      </c>
      <c r="L41" s="37">
        <v>0</v>
      </c>
      <c r="M41" s="37">
        <v>0</v>
      </c>
      <c r="N41" s="37">
        <v>1800</v>
      </c>
      <c r="O41" s="34">
        <f t="shared" si="3"/>
        <v>8722</v>
      </c>
      <c r="P41" s="53">
        <f t="shared" si="1"/>
        <v>8472</v>
      </c>
      <c r="Q41" s="53">
        <f t="shared" si="2"/>
        <v>8472</v>
      </c>
      <c r="R41" s="53">
        <v>200</v>
      </c>
      <c r="S41" s="20"/>
    </row>
    <row r="42" spans="1:19" s="19" customFormat="1" ht="36" x14ac:dyDescent="0.25">
      <c r="A42" s="58">
        <v>38</v>
      </c>
      <c r="B42" s="2" t="s">
        <v>108</v>
      </c>
      <c r="C42" s="22" t="s">
        <v>14</v>
      </c>
      <c r="D42" s="22" t="s">
        <v>120</v>
      </c>
      <c r="E42" s="18" t="s">
        <v>88</v>
      </c>
      <c r="F42" s="20" t="s">
        <v>94</v>
      </c>
      <c r="G42" s="13" t="s">
        <v>74</v>
      </c>
      <c r="H42" s="50">
        <v>6297</v>
      </c>
      <c r="I42" s="37">
        <v>250</v>
      </c>
      <c r="J42" s="37">
        <v>375</v>
      </c>
      <c r="K42" s="37">
        <v>0</v>
      </c>
      <c r="L42" s="37">
        <v>0</v>
      </c>
      <c r="M42" s="37">
        <v>0</v>
      </c>
      <c r="N42" s="37">
        <v>1800</v>
      </c>
      <c r="O42" s="70">
        <f t="shared" si="3"/>
        <v>8722</v>
      </c>
      <c r="P42" s="53">
        <f t="shared" si="1"/>
        <v>8472</v>
      </c>
      <c r="Q42" s="53">
        <f t="shared" si="2"/>
        <v>8472</v>
      </c>
      <c r="R42" s="53">
        <v>200</v>
      </c>
      <c r="S42" s="20"/>
    </row>
    <row r="43" spans="1:19" s="19" customFormat="1" ht="24" x14ac:dyDescent="0.2">
      <c r="A43" s="15">
        <v>39</v>
      </c>
      <c r="B43" s="2" t="s">
        <v>109</v>
      </c>
      <c r="C43" s="22" t="s">
        <v>45</v>
      </c>
      <c r="D43" s="22" t="s">
        <v>121</v>
      </c>
      <c r="E43" s="20" t="s">
        <v>110</v>
      </c>
      <c r="F43" s="20" t="s">
        <v>94</v>
      </c>
      <c r="G43" s="13" t="s">
        <v>74</v>
      </c>
      <c r="H43" s="50">
        <v>2281</v>
      </c>
      <c r="I43" s="37">
        <v>250</v>
      </c>
      <c r="J43" s="37">
        <v>0</v>
      </c>
      <c r="K43" s="37">
        <v>0</v>
      </c>
      <c r="L43" s="37">
        <v>0</v>
      </c>
      <c r="M43" s="37">
        <v>0</v>
      </c>
      <c r="N43" s="37">
        <v>1000</v>
      </c>
      <c r="O43" s="68">
        <f t="shared" si="3"/>
        <v>3531</v>
      </c>
      <c r="P43" s="53">
        <f t="shared" si="1"/>
        <v>3281</v>
      </c>
      <c r="Q43" s="53">
        <f t="shared" si="2"/>
        <v>3281</v>
      </c>
      <c r="R43" s="53">
        <v>200</v>
      </c>
      <c r="S43" s="20"/>
    </row>
    <row r="44" spans="1:19" s="19" customFormat="1" ht="24" x14ac:dyDescent="0.2">
      <c r="A44" s="15">
        <v>40</v>
      </c>
      <c r="B44" s="2" t="s">
        <v>46</v>
      </c>
      <c r="C44" s="22" t="s">
        <v>45</v>
      </c>
      <c r="D44" s="22" t="s">
        <v>121</v>
      </c>
      <c r="E44" s="20" t="s">
        <v>90</v>
      </c>
      <c r="F44" s="20" t="s">
        <v>94</v>
      </c>
      <c r="G44" s="13" t="s">
        <v>74</v>
      </c>
      <c r="H44" s="50">
        <v>2281</v>
      </c>
      <c r="I44" s="37">
        <v>250</v>
      </c>
      <c r="J44" s="37">
        <v>0</v>
      </c>
      <c r="K44" s="37">
        <v>0</v>
      </c>
      <c r="L44" s="37">
        <v>0</v>
      </c>
      <c r="M44" s="37">
        <v>0</v>
      </c>
      <c r="N44" s="37">
        <v>1000</v>
      </c>
      <c r="O44" s="72">
        <f t="shared" si="3"/>
        <v>3531</v>
      </c>
      <c r="P44" s="53">
        <f t="shared" si="1"/>
        <v>3281</v>
      </c>
      <c r="Q44" s="53">
        <f t="shared" si="2"/>
        <v>3281</v>
      </c>
      <c r="R44" s="53">
        <v>200</v>
      </c>
      <c r="S44" s="20"/>
    </row>
    <row r="45" spans="1:19" s="19" customFormat="1" x14ac:dyDescent="0.25">
      <c r="A45" s="58">
        <v>41</v>
      </c>
      <c r="B45" s="6" t="s">
        <v>111</v>
      </c>
      <c r="C45" s="22" t="s">
        <v>41</v>
      </c>
      <c r="D45" s="22" t="s">
        <v>119</v>
      </c>
      <c r="E45" s="20" t="s">
        <v>79</v>
      </c>
      <c r="F45" s="20" t="s">
        <v>52</v>
      </c>
      <c r="G45" s="13" t="s">
        <v>74</v>
      </c>
      <c r="H45" s="50">
        <v>7000</v>
      </c>
      <c r="I45" s="37">
        <v>250</v>
      </c>
      <c r="J45" s="37">
        <v>375</v>
      </c>
      <c r="K45" s="37">
        <v>0</v>
      </c>
      <c r="L45" s="37">
        <v>0</v>
      </c>
      <c r="M45" s="37">
        <v>0</v>
      </c>
      <c r="N45" s="37">
        <v>3000</v>
      </c>
      <c r="O45" s="77">
        <f t="shared" si="3"/>
        <v>10625</v>
      </c>
      <c r="P45" s="53">
        <f t="shared" si="1"/>
        <v>10375</v>
      </c>
      <c r="Q45" s="53">
        <f t="shared" si="2"/>
        <v>10375</v>
      </c>
      <c r="R45" s="53">
        <v>200</v>
      </c>
      <c r="S45" s="20"/>
    </row>
    <row r="46" spans="1:19" s="19" customFormat="1" ht="40.5" customHeight="1" x14ac:dyDescent="0.25">
      <c r="A46" s="58">
        <v>42</v>
      </c>
      <c r="B46" s="2" t="s">
        <v>48</v>
      </c>
      <c r="C46" s="22" t="s">
        <v>14</v>
      </c>
      <c r="D46" s="22" t="s">
        <v>120</v>
      </c>
      <c r="E46" s="18" t="s">
        <v>91</v>
      </c>
      <c r="F46" s="20" t="s">
        <v>52</v>
      </c>
      <c r="G46" s="13" t="s">
        <v>74</v>
      </c>
      <c r="H46" s="50">
        <v>6297</v>
      </c>
      <c r="I46" s="37">
        <v>250</v>
      </c>
      <c r="J46" s="37">
        <v>375</v>
      </c>
      <c r="K46" s="37">
        <v>0</v>
      </c>
      <c r="L46" s="37">
        <v>0</v>
      </c>
      <c r="M46" s="37">
        <v>0</v>
      </c>
      <c r="N46" s="37">
        <v>1800</v>
      </c>
      <c r="O46" s="70">
        <f t="shared" si="3"/>
        <v>8722</v>
      </c>
      <c r="P46" s="53">
        <f t="shared" si="1"/>
        <v>8472</v>
      </c>
      <c r="Q46" s="53">
        <f t="shared" si="2"/>
        <v>8472</v>
      </c>
      <c r="R46" s="53">
        <v>200</v>
      </c>
      <c r="S46" s="20"/>
    </row>
    <row r="47" spans="1:19" s="19" customFormat="1" ht="24" x14ac:dyDescent="0.2">
      <c r="A47" s="15">
        <v>43</v>
      </c>
      <c r="B47" s="2" t="s">
        <v>49</v>
      </c>
      <c r="C47" s="22" t="s">
        <v>45</v>
      </c>
      <c r="D47" s="22" t="s">
        <v>121</v>
      </c>
      <c r="E47" s="20" t="s">
        <v>112</v>
      </c>
      <c r="F47" s="20" t="s">
        <v>52</v>
      </c>
      <c r="G47" s="13" t="s">
        <v>74</v>
      </c>
      <c r="H47" s="50">
        <v>2281</v>
      </c>
      <c r="I47" s="37">
        <v>250</v>
      </c>
      <c r="J47" s="37">
        <v>0</v>
      </c>
      <c r="K47" s="37">
        <v>0</v>
      </c>
      <c r="L47" s="37">
        <v>0</v>
      </c>
      <c r="M47" s="37">
        <v>0</v>
      </c>
      <c r="N47" s="37">
        <v>1000</v>
      </c>
      <c r="O47" s="68">
        <f t="shared" si="3"/>
        <v>3531</v>
      </c>
      <c r="P47" s="53">
        <f t="shared" si="1"/>
        <v>3281</v>
      </c>
      <c r="Q47" s="53">
        <f t="shared" si="2"/>
        <v>3281</v>
      </c>
      <c r="R47" s="53">
        <v>200</v>
      </c>
      <c r="S47" s="20"/>
    </row>
    <row r="48" spans="1:19" s="19" customFormat="1" ht="36" x14ac:dyDescent="0.2">
      <c r="A48" s="15">
        <v>44</v>
      </c>
      <c r="B48" s="2" t="s">
        <v>50</v>
      </c>
      <c r="C48" s="22" t="s">
        <v>14</v>
      </c>
      <c r="D48" s="22" t="s">
        <v>120</v>
      </c>
      <c r="E48" s="18" t="s">
        <v>89</v>
      </c>
      <c r="F48" s="20" t="s">
        <v>52</v>
      </c>
      <c r="G48" s="13" t="s">
        <v>74</v>
      </c>
      <c r="H48" s="50">
        <v>6297</v>
      </c>
      <c r="I48" s="37">
        <v>250</v>
      </c>
      <c r="J48" s="37">
        <v>375</v>
      </c>
      <c r="K48" s="37">
        <v>0</v>
      </c>
      <c r="L48" s="37">
        <v>0</v>
      </c>
      <c r="M48" s="37">
        <v>0</v>
      </c>
      <c r="N48" s="43">
        <v>0</v>
      </c>
      <c r="O48" s="34">
        <f t="shared" si="3"/>
        <v>6922</v>
      </c>
      <c r="P48" s="53">
        <f t="shared" si="1"/>
        <v>6672</v>
      </c>
      <c r="Q48" s="53">
        <f t="shared" si="2"/>
        <v>6672</v>
      </c>
      <c r="R48" s="53">
        <v>200</v>
      </c>
      <c r="S48" s="20"/>
    </row>
    <row r="49" spans="1:19" s="19" customFormat="1" ht="24" x14ac:dyDescent="0.25">
      <c r="A49" s="58">
        <v>45</v>
      </c>
      <c r="B49" s="2" t="s">
        <v>51</v>
      </c>
      <c r="C49" s="22" t="s">
        <v>45</v>
      </c>
      <c r="D49" s="22" t="s">
        <v>121</v>
      </c>
      <c r="E49" s="20" t="s">
        <v>90</v>
      </c>
      <c r="F49" s="20" t="s">
        <v>52</v>
      </c>
      <c r="G49" s="13" t="s">
        <v>74</v>
      </c>
      <c r="H49" s="50">
        <v>2281</v>
      </c>
      <c r="I49" s="37">
        <v>250</v>
      </c>
      <c r="J49" s="37">
        <v>0</v>
      </c>
      <c r="K49" s="37">
        <v>0</v>
      </c>
      <c r="L49" s="37">
        <v>0</v>
      </c>
      <c r="M49" s="37">
        <v>0</v>
      </c>
      <c r="N49" s="37">
        <v>1000</v>
      </c>
      <c r="O49" s="72">
        <f t="shared" si="3"/>
        <v>3531</v>
      </c>
      <c r="P49" s="53">
        <f t="shared" si="1"/>
        <v>3281</v>
      </c>
      <c r="Q49" s="53">
        <f t="shared" si="2"/>
        <v>3281</v>
      </c>
      <c r="R49" s="53">
        <v>200</v>
      </c>
      <c r="S49" s="20"/>
    </row>
    <row r="50" spans="1:19" s="19" customFormat="1" ht="15" customHeight="1" x14ac:dyDescent="0.25">
      <c r="A50" s="58">
        <v>46</v>
      </c>
      <c r="B50" s="2" t="s">
        <v>53</v>
      </c>
      <c r="C50" s="22" t="s">
        <v>41</v>
      </c>
      <c r="D50" s="22" t="s">
        <v>119</v>
      </c>
      <c r="E50" s="20" t="s">
        <v>79</v>
      </c>
      <c r="F50" s="18" t="s">
        <v>55</v>
      </c>
      <c r="G50" s="13" t="s">
        <v>74</v>
      </c>
      <c r="H50" s="50">
        <v>7000</v>
      </c>
      <c r="I50" s="37">
        <v>250</v>
      </c>
      <c r="J50" s="37">
        <v>0</v>
      </c>
      <c r="K50" s="37">
        <v>0</v>
      </c>
      <c r="L50" s="37">
        <v>0</v>
      </c>
      <c r="M50" s="37">
        <v>0</v>
      </c>
      <c r="N50" s="37">
        <v>3000</v>
      </c>
      <c r="O50" s="77">
        <f t="shared" si="3"/>
        <v>10250</v>
      </c>
      <c r="P50" s="53">
        <f t="shared" si="1"/>
        <v>10000</v>
      </c>
      <c r="Q50" s="53">
        <f t="shared" si="2"/>
        <v>10000</v>
      </c>
      <c r="R50" s="53">
        <v>200</v>
      </c>
      <c r="S50" s="20"/>
    </row>
    <row r="51" spans="1:19" s="19" customFormat="1" ht="36" x14ac:dyDescent="0.2">
      <c r="A51" s="15">
        <v>47</v>
      </c>
      <c r="B51" s="2" t="s">
        <v>54</v>
      </c>
      <c r="C51" s="22" t="s">
        <v>14</v>
      </c>
      <c r="D51" s="22" t="s">
        <v>120</v>
      </c>
      <c r="E51" s="18" t="s">
        <v>113</v>
      </c>
      <c r="F51" s="18" t="s">
        <v>55</v>
      </c>
      <c r="G51" s="13" t="s">
        <v>74</v>
      </c>
      <c r="H51" s="50">
        <v>6297</v>
      </c>
      <c r="I51" s="37">
        <v>250</v>
      </c>
      <c r="J51" s="37">
        <v>375</v>
      </c>
      <c r="K51" s="37">
        <v>0</v>
      </c>
      <c r="L51" s="37">
        <v>0</v>
      </c>
      <c r="M51" s="37">
        <v>0</v>
      </c>
      <c r="N51" s="37">
        <v>1800</v>
      </c>
      <c r="O51" s="34">
        <f t="shared" si="3"/>
        <v>8722</v>
      </c>
      <c r="P51" s="53">
        <f t="shared" si="1"/>
        <v>8472</v>
      </c>
      <c r="Q51" s="53">
        <f t="shared" si="2"/>
        <v>8472</v>
      </c>
      <c r="R51" s="53">
        <v>200</v>
      </c>
      <c r="S51" s="20"/>
    </row>
    <row r="52" spans="1:19" s="19" customFormat="1" ht="43.5" customHeight="1" x14ac:dyDescent="0.2">
      <c r="A52" s="15">
        <v>48</v>
      </c>
      <c r="B52" s="2" t="s">
        <v>114</v>
      </c>
      <c r="C52" s="22" t="s">
        <v>14</v>
      </c>
      <c r="D52" s="22" t="s">
        <v>120</v>
      </c>
      <c r="E52" s="18" t="s">
        <v>91</v>
      </c>
      <c r="F52" s="18" t="s">
        <v>55</v>
      </c>
      <c r="G52" s="13" t="s">
        <v>74</v>
      </c>
      <c r="H52" s="50">
        <v>6297</v>
      </c>
      <c r="I52" s="37">
        <v>250</v>
      </c>
      <c r="J52" s="37">
        <v>375</v>
      </c>
      <c r="K52" s="37">
        <v>0</v>
      </c>
      <c r="L52" s="37">
        <v>0</v>
      </c>
      <c r="M52" s="37">
        <v>0</v>
      </c>
      <c r="N52" s="37">
        <v>1800</v>
      </c>
      <c r="O52" s="70">
        <f t="shared" si="3"/>
        <v>8722</v>
      </c>
      <c r="P52" s="53">
        <f t="shared" si="1"/>
        <v>8472</v>
      </c>
      <c r="Q52" s="53">
        <f t="shared" si="2"/>
        <v>8472</v>
      </c>
      <c r="R52" s="53">
        <v>200</v>
      </c>
      <c r="S52" s="20"/>
    </row>
    <row r="53" spans="1:19" s="19" customFormat="1" ht="24" customHeight="1" x14ac:dyDescent="0.25">
      <c r="A53" s="58">
        <v>49</v>
      </c>
      <c r="B53" s="2" t="s">
        <v>56</v>
      </c>
      <c r="C53" s="22" t="s">
        <v>41</v>
      </c>
      <c r="D53" s="22" t="s">
        <v>119</v>
      </c>
      <c r="E53" s="20" t="s">
        <v>79</v>
      </c>
      <c r="F53" s="20" t="s">
        <v>59</v>
      </c>
      <c r="G53" s="13" t="s">
        <v>74</v>
      </c>
      <c r="H53" s="50">
        <v>7000</v>
      </c>
      <c r="I53" s="37">
        <v>250</v>
      </c>
      <c r="J53" s="37">
        <v>375</v>
      </c>
      <c r="K53" s="37">
        <v>0</v>
      </c>
      <c r="L53" s="37">
        <v>0</v>
      </c>
      <c r="M53" s="37">
        <v>0</v>
      </c>
      <c r="N53" s="37">
        <v>3000</v>
      </c>
      <c r="O53" s="77">
        <f t="shared" si="3"/>
        <v>10625</v>
      </c>
      <c r="P53" s="53">
        <f t="shared" ref="P53:P65" si="4">O53-250</f>
        <v>10375</v>
      </c>
      <c r="Q53" s="53">
        <f t="shared" si="2"/>
        <v>10375</v>
      </c>
      <c r="R53" s="53">
        <v>200</v>
      </c>
      <c r="S53" s="20"/>
    </row>
    <row r="54" spans="1:19" s="19" customFormat="1" ht="36" x14ac:dyDescent="0.25">
      <c r="A54" s="58">
        <v>50</v>
      </c>
      <c r="B54" s="2" t="s">
        <v>57</v>
      </c>
      <c r="C54" s="22" t="s">
        <v>14</v>
      </c>
      <c r="D54" s="22" t="s">
        <v>120</v>
      </c>
      <c r="E54" s="18" t="s">
        <v>89</v>
      </c>
      <c r="F54" s="20" t="s">
        <v>59</v>
      </c>
      <c r="G54" s="13" t="s">
        <v>74</v>
      </c>
      <c r="H54" s="50">
        <v>6297</v>
      </c>
      <c r="I54" s="37">
        <v>250</v>
      </c>
      <c r="J54" s="37">
        <v>375</v>
      </c>
      <c r="K54" s="37">
        <v>0</v>
      </c>
      <c r="L54" s="37">
        <v>0</v>
      </c>
      <c r="M54" s="37">
        <v>0</v>
      </c>
      <c r="N54" s="37">
        <v>1800</v>
      </c>
      <c r="O54" s="34">
        <f t="shared" si="3"/>
        <v>8722</v>
      </c>
      <c r="P54" s="53">
        <f t="shared" si="4"/>
        <v>8472</v>
      </c>
      <c r="Q54" s="53">
        <f t="shared" si="2"/>
        <v>8472</v>
      </c>
      <c r="R54" s="53">
        <v>200</v>
      </c>
      <c r="S54" s="20"/>
    </row>
    <row r="55" spans="1:19" s="19" customFormat="1" ht="36" x14ac:dyDescent="0.2">
      <c r="A55" s="15">
        <v>51</v>
      </c>
      <c r="B55" s="2" t="s">
        <v>58</v>
      </c>
      <c r="C55" s="22" t="s">
        <v>14</v>
      </c>
      <c r="D55" s="22" t="s">
        <v>120</v>
      </c>
      <c r="E55" s="18" t="s">
        <v>91</v>
      </c>
      <c r="F55" s="20" t="s">
        <v>59</v>
      </c>
      <c r="G55" s="13" t="s">
        <v>74</v>
      </c>
      <c r="H55" s="50">
        <v>6297</v>
      </c>
      <c r="I55" s="37">
        <v>250</v>
      </c>
      <c r="J55" s="37">
        <v>375</v>
      </c>
      <c r="K55" s="37">
        <v>0</v>
      </c>
      <c r="L55" s="37">
        <v>0</v>
      </c>
      <c r="M55" s="37">
        <v>0</v>
      </c>
      <c r="N55" s="37">
        <v>1800</v>
      </c>
      <c r="O55" s="70">
        <f t="shared" si="3"/>
        <v>8722</v>
      </c>
      <c r="P55" s="53">
        <f t="shared" si="4"/>
        <v>8472</v>
      </c>
      <c r="Q55" s="53">
        <f t="shared" si="2"/>
        <v>8472</v>
      </c>
      <c r="R55" s="53">
        <v>200</v>
      </c>
      <c r="S55" s="20"/>
    </row>
    <row r="56" spans="1:19" s="19" customFormat="1" x14ac:dyDescent="0.2">
      <c r="A56" s="15">
        <v>52</v>
      </c>
      <c r="B56" s="2" t="s">
        <v>145</v>
      </c>
      <c r="C56" s="22" t="s">
        <v>41</v>
      </c>
      <c r="D56" s="22" t="s">
        <v>119</v>
      </c>
      <c r="E56" s="20" t="s">
        <v>79</v>
      </c>
      <c r="F56" s="20" t="s">
        <v>62</v>
      </c>
      <c r="G56" s="13" t="s">
        <v>74</v>
      </c>
      <c r="H56" s="50">
        <v>7000</v>
      </c>
      <c r="I56" s="37">
        <v>250</v>
      </c>
      <c r="J56" s="37">
        <v>375</v>
      </c>
      <c r="K56" s="37">
        <v>0</v>
      </c>
      <c r="L56" s="37">
        <v>0</v>
      </c>
      <c r="M56" s="37">
        <v>0</v>
      </c>
      <c r="N56" s="43">
        <v>0</v>
      </c>
      <c r="O56" s="77">
        <f t="shared" si="3"/>
        <v>7625</v>
      </c>
      <c r="P56" s="53">
        <f t="shared" si="4"/>
        <v>7375</v>
      </c>
      <c r="Q56" s="53">
        <f t="shared" si="2"/>
        <v>7375</v>
      </c>
      <c r="R56" s="53">
        <v>200</v>
      </c>
      <c r="S56" s="20"/>
    </row>
    <row r="57" spans="1:19" s="19" customFormat="1" ht="36" x14ac:dyDescent="0.25">
      <c r="A57" s="58">
        <v>53</v>
      </c>
      <c r="B57" s="2" t="s">
        <v>60</v>
      </c>
      <c r="C57" s="22" t="s">
        <v>14</v>
      </c>
      <c r="D57" s="22" t="s">
        <v>120</v>
      </c>
      <c r="E57" s="18" t="s">
        <v>89</v>
      </c>
      <c r="F57" s="20" t="s">
        <v>62</v>
      </c>
      <c r="G57" s="13" t="s">
        <v>74</v>
      </c>
      <c r="H57" s="50">
        <v>6297</v>
      </c>
      <c r="I57" s="37">
        <v>250</v>
      </c>
      <c r="J57" s="37">
        <v>375</v>
      </c>
      <c r="K57" s="37">
        <v>0</v>
      </c>
      <c r="L57" s="37">
        <v>0</v>
      </c>
      <c r="M57" s="37">
        <v>0</v>
      </c>
      <c r="N57" s="37">
        <v>1800</v>
      </c>
      <c r="O57" s="34">
        <f t="shared" si="3"/>
        <v>8722</v>
      </c>
      <c r="P57" s="53">
        <f t="shared" si="4"/>
        <v>8472</v>
      </c>
      <c r="Q57" s="53">
        <f t="shared" si="2"/>
        <v>8472</v>
      </c>
      <c r="R57" s="53">
        <v>200</v>
      </c>
      <c r="S57" s="20"/>
    </row>
    <row r="58" spans="1:19" s="19" customFormat="1" ht="44.25" customHeight="1" x14ac:dyDescent="0.25">
      <c r="A58" s="58">
        <v>54</v>
      </c>
      <c r="B58" s="2" t="s">
        <v>61</v>
      </c>
      <c r="C58" s="22" t="s">
        <v>14</v>
      </c>
      <c r="D58" s="22" t="s">
        <v>120</v>
      </c>
      <c r="E58" s="18" t="s">
        <v>92</v>
      </c>
      <c r="F58" s="20" t="s">
        <v>62</v>
      </c>
      <c r="G58" s="13" t="s">
        <v>74</v>
      </c>
      <c r="H58" s="50">
        <v>6297</v>
      </c>
      <c r="I58" s="37">
        <v>250</v>
      </c>
      <c r="J58" s="37">
        <v>375</v>
      </c>
      <c r="K58" s="37">
        <v>0</v>
      </c>
      <c r="L58" s="37">
        <v>0</v>
      </c>
      <c r="M58" s="37">
        <v>0</v>
      </c>
      <c r="N58" s="37">
        <v>1800</v>
      </c>
      <c r="O58" s="70">
        <f t="shared" si="3"/>
        <v>8722</v>
      </c>
      <c r="P58" s="53">
        <f t="shared" si="4"/>
        <v>8472</v>
      </c>
      <c r="Q58" s="53">
        <f t="shared" si="2"/>
        <v>8472</v>
      </c>
      <c r="R58" s="53">
        <v>200</v>
      </c>
      <c r="S58" s="20"/>
    </row>
    <row r="59" spans="1:19" s="19" customFormat="1" ht="24" customHeight="1" x14ac:dyDescent="0.2">
      <c r="A59" s="15">
        <v>55</v>
      </c>
      <c r="B59" s="2" t="s">
        <v>63</v>
      </c>
      <c r="C59" s="27" t="s">
        <v>41</v>
      </c>
      <c r="D59" s="27" t="s">
        <v>119</v>
      </c>
      <c r="E59" s="20" t="s">
        <v>79</v>
      </c>
      <c r="F59" s="20" t="s">
        <v>64</v>
      </c>
      <c r="G59" s="13" t="s">
        <v>74</v>
      </c>
      <c r="H59" s="50">
        <v>7000</v>
      </c>
      <c r="I59" s="37">
        <v>250</v>
      </c>
      <c r="J59" s="37">
        <v>0</v>
      </c>
      <c r="K59" s="37">
        <v>0</v>
      </c>
      <c r="L59" s="37">
        <v>0</v>
      </c>
      <c r="M59" s="37">
        <v>0</v>
      </c>
      <c r="N59" s="43">
        <v>0</v>
      </c>
      <c r="O59" s="77">
        <f t="shared" si="3"/>
        <v>7250</v>
      </c>
      <c r="P59" s="53">
        <f t="shared" si="4"/>
        <v>7000</v>
      </c>
      <c r="Q59" s="53">
        <f t="shared" si="2"/>
        <v>7000</v>
      </c>
      <c r="R59" s="53">
        <v>200</v>
      </c>
      <c r="S59" s="20"/>
    </row>
    <row r="60" spans="1:19" s="19" customFormat="1" x14ac:dyDescent="0.2">
      <c r="A60" s="15">
        <v>56</v>
      </c>
      <c r="B60" s="9" t="s">
        <v>65</v>
      </c>
      <c r="C60" s="28" t="s">
        <v>41</v>
      </c>
      <c r="D60" s="28" t="s">
        <v>119</v>
      </c>
      <c r="E60" s="20" t="s">
        <v>79</v>
      </c>
      <c r="F60" s="20" t="s">
        <v>66</v>
      </c>
      <c r="G60" s="13" t="s">
        <v>74</v>
      </c>
      <c r="H60" s="50">
        <v>7000</v>
      </c>
      <c r="I60" s="37">
        <v>250</v>
      </c>
      <c r="J60" s="37">
        <v>375</v>
      </c>
      <c r="K60" s="37">
        <v>0</v>
      </c>
      <c r="L60" s="37">
        <v>0</v>
      </c>
      <c r="M60" s="37">
        <v>0</v>
      </c>
      <c r="N60" s="37">
        <v>3000</v>
      </c>
      <c r="O60" s="77">
        <f t="shared" si="3"/>
        <v>10625</v>
      </c>
      <c r="P60" s="53">
        <f t="shared" si="4"/>
        <v>10375</v>
      </c>
      <c r="Q60" s="53">
        <f t="shared" si="2"/>
        <v>10375</v>
      </c>
      <c r="R60" s="53">
        <v>200</v>
      </c>
      <c r="S60" s="20"/>
    </row>
    <row r="61" spans="1:19" s="19" customFormat="1" x14ac:dyDescent="0.25">
      <c r="A61" s="58">
        <v>57</v>
      </c>
      <c r="B61" s="2" t="s">
        <v>67</v>
      </c>
      <c r="C61" s="22" t="s">
        <v>41</v>
      </c>
      <c r="D61" s="22" t="s">
        <v>119</v>
      </c>
      <c r="E61" s="20" t="s">
        <v>79</v>
      </c>
      <c r="F61" s="20" t="s">
        <v>68</v>
      </c>
      <c r="G61" s="13" t="s">
        <v>74</v>
      </c>
      <c r="H61" s="50">
        <v>7000</v>
      </c>
      <c r="I61" s="37">
        <v>250</v>
      </c>
      <c r="J61" s="37">
        <v>0</v>
      </c>
      <c r="K61" s="37">
        <v>0</v>
      </c>
      <c r="L61" s="37">
        <v>0</v>
      </c>
      <c r="M61" s="37">
        <v>0</v>
      </c>
      <c r="N61" s="43">
        <v>0</v>
      </c>
      <c r="O61" s="77">
        <f t="shared" si="3"/>
        <v>7250</v>
      </c>
      <c r="P61" s="53">
        <f t="shared" si="4"/>
        <v>7000</v>
      </c>
      <c r="Q61" s="53">
        <f t="shared" si="2"/>
        <v>7000</v>
      </c>
      <c r="R61" s="53">
        <v>200</v>
      </c>
      <c r="S61" s="20"/>
    </row>
    <row r="62" spans="1:19" s="19" customFormat="1" ht="36" x14ac:dyDescent="0.25">
      <c r="A62" s="58">
        <v>58</v>
      </c>
      <c r="B62" s="6" t="s">
        <v>115</v>
      </c>
      <c r="C62" s="22" t="s">
        <v>14</v>
      </c>
      <c r="D62" s="22" t="s">
        <v>120</v>
      </c>
      <c r="E62" s="18" t="s">
        <v>92</v>
      </c>
      <c r="F62" s="20" t="s">
        <v>68</v>
      </c>
      <c r="G62" s="13" t="s">
        <v>74</v>
      </c>
      <c r="H62" s="50">
        <v>6297</v>
      </c>
      <c r="I62" s="37">
        <v>250</v>
      </c>
      <c r="J62" s="37">
        <v>375</v>
      </c>
      <c r="K62" s="37">
        <v>0</v>
      </c>
      <c r="L62" s="37">
        <v>0</v>
      </c>
      <c r="M62" s="37">
        <v>0</v>
      </c>
      <c r="N62" s="37">
        <v>1800</v>
      </c>
      <c r="O62" s="70">
        <f t="shared" si="3"/>
        <v>8722</v>
      </c>
      <c r="P62" s="53">
        <f t="shared" si="4"/>
        <v>8472</v>
      </c>
      <c r="Q62" s="53">
        <f t="shared" si="2"/>
        <v>8472</v>
      </c>
      <c r="R62" s="53">
        <v>200</v>
      </c>
      <c r="S62" s="20"/>
    </row>
    <row r="63" spans="1:19" s="19" customFormat="1" ht="24" x14ac:dyDescent="0.2">
      <c r="A63" s="15">
        <v>59</v>
      </c>
      <c r="B63" s="2" t="s">
        <v>69</v>
      </c>
      <c r="C63" s="29" t="s">
        <v>41</v>
      </c>
      <c r="D63" s="29" t="s">
        <v>119</v>
      </c>
      <c r="E63" s="20" t="s">
        <v>79</v>
      </c>
      <c r="F63" s="20" t="s">
        <v>71</v>
      </c>
      <c r="G63" s="13" t="s">
        <v>74</v>
      </c>
      <c r="H63" s="50">
        <v>7000</v>
      </c>
      <c r="I63" s="37">
        <v>250</v>
      </c>
      <c r="J63" s="37">
        <v>375</v>
      </c>
      <c r="K63" s="37">
        <v>0</v>
      </c>
      <c r="L63" s="37">
        <v>0</v>
      </c>
      <c r="M63" s="37">
        <v>0</v>
      </c>
      <c r="N63" s="37">
        <v>3000</v>
      </c>
      <c r="O63" s="77">
        <f t="shared" si="3"/>
        <v>10625</v>
      </c>
      <c r="P63" s="53">
        <f t="shared" si="4"/>
        <v>10375</v>
      </c>
      <c r="Q63" s="53">
        <f t="shared" si="2"/>
        <v>10375</v>
      </c>
      <c r="R63" s="53">
        <v>200</v>
      </c>
      <c r="S63" s="20"/>
    </row>
    <row r="64" spans="1:19" s="19" customFormat="1" ht="33" customHeight="1" x14ac:dyDescent="0.2">
      <c r="A64" s="15">
        <v>60</v>
      </c>
      <c r="B64" s="4" t="s">
        <v>70</v>
      </c>
      <c r="C64" s="22" t="s">
        <v>14</v>
      </c>
      <c r="D64" s="22" t="s">
        <v>120</v>
      </c>
      <c r="E64" s="18" t="s">
        <v>92</v>
      </c>
      <c r="F64" s="20" t="s">
        <v>71</v>
      </c>
      <c r="G64" s="13" t="s">
        <v>74</v>
      </c>
      <c r="H64" s="50">
        <v>6297</v>
      </c>
      <c r="I64" s="37">
        <v>250</v>
      </c>
      <c r="J64" s="37">
        <v>375</v>
      </c>
      <c r="K64" s="37">
        <v>0</v>
      </c>
      <c r="L64" s="37">
        <v>0</v>
      </c>
      <c r="M64" s="37">
        <v>0</v>
      </c>
      <c r="N64" s="37">
        <v>1800</v>
      </c>
      <c r="O64" s="70">
        <f t="shared" si="3"/>
        <v>8722</v>
      </c>
      <c r="P64" s="53">
        <f t="shared" si="4"/>
        <v>8472</v>
      </c>
      <c r="Q64" s="53">
        <f t="shared" si="2"/>
        <v>8472</v>
      </c>
      <c r="R64" s="53">
        <v>200</v>
      </c>
      <c r="S64" s="20"/>
    </row>
    <row r="65" spans="1:19" s="19" customFormat="1" ht="24" x14ac:dyDescent="0.25">
      <c r="A65" s="58">
        <v>61</v>
      </c>
      <c r="B65" s="10" t="s">
        <v>146</v>
      </c>
      <c r="C65" s="29" t="s">
        <v>41</v>
      </c>
      <c r="D65" s="29" t="s">
        <v>119</v>
      </c>
      <c r="E65" s="20" t="s">
        <v>79</v>
      </c>
      <c r="F65" s="20" t="s">
        <v>72</v>
      </c>
      <c r="G65" s="13" t="s">
        <v>74</v>
      </c>
      <c r="H65" s="50">
        <v>7000</v>
      </c>
      <c r="I65" s="37">
        <v>250</v>
      </c>
      <c r="J65" s="37">
        <v>0</v>
      </c>
      <c r="K65" s="37">
        <v>0</v>
      </c>
      <c r="L65" s="37">
        <v>0</v>
      </c>
      <c r="M65" s="37">
        <v>0</v>
      </c>
      <c r="N65" s="43">
        <v>0</v>
      </c>
      <c r="O65" s="77">
        <f t="shared" si="3"/>
        <v>7250</v>
      </c>
      <c r="P65" s="53">
        <f t="shared" si="4"/>
        <v>7000</v>
      </c>
      <c r="Q65" s="53">
        <f t="shared" si="2"/>
        <v>7000</v>
      </c>
      <c r="R65" s="53">
        <v>200</v>
      </c>
      <c r="S65" s="20"/>
    </row>
    <row r="66" spans="1:19" s="19" customFormat="1" x14ac:dyDescent="0.25">
      <c r="A66" s="30"/>
      <c r="B66" s="31" t="s">
        <v>78</v>
      </c>
      <c r="C66" s="31"/>
      <c r="D66" s="31"/>
      <c r="E66" s="31"/>
      <c r="F66" s="31"/>
      <c r="G66" s="40"/>
      <c r="H66" s="33">
        <f t="shared" ref="H66:R66" si="5">SUM(H4:H65)</f>
        <v>329765</v>
      </c>
      <c r="I66" s="33">
        <f t="shared" si="5"/>
        <v>15250</v>
      </c>
      <c r="J66" s="33">
        <f t="shared" si="5"/>
        <v>12750</v>
      </c>
      <c r="K66" s="33">
        <f t="shared" si="5"/>
        <v>9000</v>
      </c>
      <c r="L66" s="33">
        <f t="shared" si="5"/>
        <v>70</v>
      </c>
      <c r="M66" s="33">
        <f t="shared" si="5"/>
        <v>6650</v>
      </c>
      <c r="N66" s="33">
        <f t="shared" si="5"/>
        <v>86700</v>
      </c>
      <c r="O66" s="33">
        <f t="shared" si="5"/>
        <v>460185</v>
      </c>
      <c r="P66" s="33">
        <f t="shared" si="5"/>
        <v>444935</v>
      </c>
      <c r="Q66" s="33">
        <f t="shared" si="5"/>
        <v>444935</v>
      </c>
      <c r="R66" s="34">
        <f t="shared" si="5"/>
        <v>12200</v>
      </c>
      <c r="S66" s="42"/>
    </row>
    <row r="67" spans="1:19" x14ac:dyDescent="0.25">
      <c r="K67" s="96"/>
      <c r="L67" s="96"/>
      <c r="M67" s="96"/>
      <c r="N67" s="87">
        <f>N66*12</f>
        <v>1040400</v>
      </c>
      <c r="O67" s="63">
        <f>O66*12</f>
        <v>5522220</v>
      </c>
      <c r="P67" s="64">
        <f>P66</f>
        <v>444935</v>
      </c>
      <c r="Q67" s="64">
        <f>Q66</f>
        <v>444935</v>
      </c>
      <c r="R67" s="64">
        <f>R66</f>
        <v>12200</v>
      </c>
      <c r="S67" s="65">
        <f>O67+P67+Q67+R67</f>
        <v>6424290</v>
      </c>
    </row>
    <row r="68" spans="1:19" x14ac:dyDescent="0.25">
      <c r="K68" s="79"/>
      <c r="L68" s="79"/>
      <c r="M68" s="79"/>
      <c r="N68" s="79"/>
      <c r="O68" s="63"/>
      <c r="P68" s="64"/>
      <c r="Q68" s="64"/>
      <c r="R68" s="64"/>
      <c r="S68" s="65"/>
    </row>
    <row r="69" spans="1:19" x14ac:dyDescent="0.25">
      <c r="A69" s="85"/>
      <c r="B69" s="85"/>
      <c r="C69" s="85" t="s">
        <v>191</v>
      </c>
      <c r="D69" s="85" t="s">
        <v>208</v>
      </c>
      <c r="E69" s="85" t="s">
        <v>192</v>
      </c>
      <c r="F69" s="85" t="s">
        <v>193</v>
      </c>
      <c r="G69" s="85" t="s">
        <v>209</v>
      </c>
      <c r="H69" s="85" t="s">
        <v>174</v>
      </c>
    </row>
    <row r="70" spans="1:19" x14ac:dyDescent="0.25">
      <c r="A70" s="80">
        <v>36</v>
      </c>
      <c r="B70" s="80" t="s">
        <v>204</v>
      </c>
      <c r="C70" s="81" t="e">
        <f>O4+#REF!+O5+#REF!+O6+O7+O8+O9+O10+O11+O12+O13+#REF!+O19+#REF!+O22+#REF!+O24+#REF!+O25+O27+O28+O29+O30+O31+O32+O33+O34+O35+#REF!+#REF!+#REF!+#REF!+O36+O37+O38</f>
        <v>#REF!</v>
      </c>
      <c r="D70" s="81" t="e">
        <f t="shared" ref="D70:D82" si="6">C70*12</f>
        <v>#REF!</v>
      </c>
      <c r="E70" s="81" t="e">
        <f>P4+#REF!+P5+#REF!+P6+P7+P8+P9+P10+P11+P12+P13+#REF!+P19+#REF!+P22+#REF!+P24+#REF!+P25+P27+P28+P29+P30+P31+P32+P33+P34+P35+#REF!+#REF!+#REF!+#REF!+P36+P37+P38</f>
        <v>#REF!</v>
      </c>
      <c r="F70" s="81" t="e">
        <f t="shared" ref="F70:F82" si="7">E70</f>
        <v>#REF!</v>
      </c>
      <c r="G70" s="81">
        <f>200*36</f>
        <v>7200</v>
      </c>
      <c r="H70" s="81" t="e">
        <f t="shared" ref="H70:H82" si="8">SUM(D70:G70)</f>
        <v>#REF!</v>
      </c>
      <c r="N70" s="64"/>
    </row>
    <row r="71" spans="1:19" x14ac:dyDescent="0.25">
      <c r="A71" s="80">
        <v>11</v>
      </c>
      <c r="B71" s="80" t="s">
        <v>205</v>
      </c>
      <c r="C71" s="81">
        <f>O39+O40+O45+O50+O53+O56+O59+O60+O61+O63+O65</f>
        <v>100000</v>
      </c>
      <c r="D71" s="81">
        <f t="shared" si="6"/>
        <v>1200000</v>
      </c>
      <c r="E71" s="81">
        <f>P39+P40+P45+P50+P53+P56+P59+P60+P61+P63+P65</f>
        <v>97250</v>
      </c>
      <c r="F71" s="81">
        <f t="shared" si="7"/>
        <v>97250</v>
      </c>
      <c r="G71" s="81">
        <f>200*11</f>
        <v>2200</v>
      </c>
      <c r="H71" s="81">
        <f t="shared" si="8"/>
        <v>1396700</v>
      </c>
    </row>
    <row r="72" spans="1:19" s="32" customFormat="1" x14ac:dyDescent="0.25">
      <c r="A72" s="80">
        <v>12</v>
      </c>
      <c r="B72" s="82" t="s">
        <v>206</v>
      </c>
      <c r="C72" s="81" t="e">
        <f>O14+#REF!+O41+O48+O51+O54+O57+#REF!+#REF!+#REF!+#REF!+#REF!</f>
        <v>#REF!</v>
      </c>
      <c r="D72" s="81" t="e">
        <f t="shared" si="6"/>
        <v>#REF!</v>
      </c>
      <c r="E72" s="81" t="e">
        <f>P14+#REF!+P41+P48+P51+P54+P57+#REF!+#REF!+#REF!+#REF!+#REF!</f>
        <v>#REF!</v>
      </c>
      <c r="F72" s="81" t="e">
        <f t="shared" si="7"/>
        <v>#REF!</v>
      </c>
      <c r="G72" s="81" t="e">
        <f>R14+#REF!+R41+R48+R51+R54+R57+#REF!+#REF!+#REF!+#REF!+#REF!</f>
        <v>#REF!</v>
      </c>
      <c r="H72" s="81" t="e">
        <f t="shared" si="8"/>
        <v>#REF!</v>
      </c>
      <c r="O72" s="55"/>
      <c r="S72" s="16"/>
    </row>
    <row r="73" spans="1:19" s="32" customFormat="1" x14ac:dyDescent="0.25">
      <c r="A73" s="80">
        <v>1</v>
      </c>
      <c r="B73" s="80" t="s">
        <v>194</v>
      </c>
      <c r="C73" s="81">
        <f>O16</f>
        <v>8722</v>
      </c>
      <c r="D73" s="81">
        <f t="shared" si="6"/>
        <v>104664</v>
      </c>
      <c r="E73" s="81">
        <f>P16</f>
        <v>8472</v>
      </c>
      <c r="F73" s="81">
        <f t="shared" si="7"/>
        <v>8472</v>
      </c>
      <c r="G73" s="81">
        <v>200</v>
      </c>
      <c r="H73" s="81">
        <f t="shared" si="8"/>
        <v>121808</v>
      </c>
      <c r="O73" s="55"/>
      <c r="S73" s="16"/>
    </row>
    <row r="74" spans="1:19" s="32" customFormat="1" x14ac:dyDescent="0.25">
      <c r="A74" s="80">
        <v>1</v>
      </c>
      <c r="B74" s="80" t="s">
        <v>195</v>
      </c>
      <c r="C74" s="81" t="e">
        <f>#REF!</f>
        <v>#REF!</v>
      </c>
      <c r="D74" s="81" t="e">
        <f t="shared" si="6"/>
        <v>#REF!</v>
      </c>
      <c r="E74" s="81" t="e">
        <f>#REF!</f>
        <v>#REF!</v>
      </c>
      <c r="F74" s="81" t="e">
        <f t="shared" si="7"/>
        <v>#REF!</v>
      </c>
      <c r="G74" s="81">
        <v>200</v>
      </c>
      <c r="H74" s="81" t="e">
        <f t="shared" si="8"/>
        <v>#REF!</v>
      </c>
      <c r="O74" s="55"/>
      <c r="S74" s="16"/>
    </row>
    <row r="75" spans="1:19" s="32" customFormat="1" x14ac:dyDescent="0.25">
      <c r="A75" s="80">
        <v>3</v>
      </c>
      <c r="B75" s="80" t="s">
        <v>196</v>
      </c>
      <c r="C75" s="81">
        <f>O15+O43+O47</f>
        <v>10753</v>
      </c>
      <c r="D75" s="81">
        <f t="shared" si="6"/>
        <v>129036</v>
      </c>
      <c r="E75" s="81">
        <f>P15+P43+P47</f>
        <v>10003</v>
      </c>
      <c r="F75" s="81">
        <f t="shared" si="7"/>
        <v>10003</v>
      </c>
      <c r="G75" s="81">
        <f>R15+R43+R47</f>
        <v>600</v>
      </c>
      <c r="H75" s="81">
        <f t="shared" si="8"/>
        <v>149642</v>
      </c>
      <c r="O75" s="55"/>
      <c r="S75" s="16"/>
    </row>
    <row r="76" spans="1:19" s="32" customFormat="1" x14ac:dyDescent="0.25">
      <c r="A76" s="80">
        <v>12</v>
      </c>
      <c r="B76" s="80" t="s">
        <v>197</v>
      </c>
      <c r="C76" s="81" t="e">
        <f>O17+#REF!+O42+O46+O52+O55+O58+#REF!+#REF!+O62+O64+#REF!</f>
        <v>#REF!</v>
      </c>
      <c r="D76" s="81" t="e">
        <f t="shared" si="6"/>
        <v>#REF!</v>
      </c>
      <c r="E76" s="81" t="e">
        <f>P17+#REF!+P42+P46+P52+P55+P58+#REF!+#REF!+P62+P64+#REF!</f>
        <v>#REF!</v>
      </c>
      <c r="F76" s="81" t="e">
        <f t="shared" si="7"/>
        <v>#REF!</v>
      </c>
      <c r="G76" s="81" t="e">
        <f>R17+#REF!+R42+R46+R52+R55+R58+#REF!+#REF!+R62+R64+#REF!</f>
        <v>#REF!</v>
      </c>
      <c r="H76" s="81" t="e">
        <f t="shared" si="8"/>
        <v>#REF!</v>
      </c>
      <c r="O76" s="55"/>
      <c r="S76" s="16"/>
    </row>
    <row r="77" spans="1:19" s="32" customFormat="1" x14ac:dyDescent="0.25">
      <c r="A77" s="80">
        <v>2</v>
      </c>
      <c r="B77" s="80" t="s">
        <v>198</v>
      </c>
      <c r="C77" s="81">
        <f>O44+O49</f>
        <v>7062</v>
      </c>
      <c r="D77" s="81">
        <f t="shared" si="6"/>
        <v>84744</v>
      </c>
      <c r="E77" s="81">
        <f>P44+P49</f>
        <v>6562</v>
      </c>
      <c r="F77" s="81">
        <f t="shared" si="7"/>
        <v>6562</v>
      </c>
      <c r="G77" s="81">
        <v>400</v>
      </c>
      <c r="H77" s="81">
        <f t="shared" si="8"/>
        <v>98268</v>
      </c>
      <c r="O77" s="55"/>
      <c r="S77" s="16"/>
    </row>
    <row r="78" spans="1:19" s="32" customFormat="1" x14ac:dyDescent="0.25">
      <c r="A78" s="80">
        <v>5</v>
      </c>
      <c r="B78" s="80" t="s">
        <v>199</v>
      </c>
      <c r="C78" s="81" t="e">
        <f>O18+#REF!+#REF!+#REF!+#REF!</f>
        <v>#REF!</v>
      </c>
      <c r="D78" s="81" t="e">
        <f t="shared" si="6"/>
        <v>#REF!</v>
      </c>
      <c r="E78" s="81" t="e">
        <f>P18+#REF!+#REF!+#REF!+#REF!</f>
        <v>#REF!</v>
      </c>
      <c r="F78" s="81" t="e">
        <f t="shared" si="7"/>
        <v>#REF!</v>
      </c>
      <c r="G78" s="81" t="e">
        <f>R18+#REF!+#REF!+#REF!+#REF!</f>
        <v>#REF!</v>
      </c>
      <c r="H78" s="81" t="e">
        <f t="shared" si="8"/>
        <v>#REF!</v>
      </c>
      <c r="O78" s="55"/>
      <c r="S78" s="16"/>
    </row>
    <row r="79" spans="1:19" s="32" customFormat="1" x14ac:dyDescent="0.25">
      <c r="A79" s="80">
        <v>1</v>
      </c>
      <c r="B79" s="80" t="s">
        <v>200</v>
      </c>
      <c r="C79" s="81">
        <f>O20</f>
        <v>6460</v>
      </c>
      <c r="D79" s="81">
        <f t="shared" si="6"/>
        <v>77520</v>
      </c>
      <c r="E79" s="81">
        <f>P20</f>
        <v>6210</v>
      </c>
      <c r="F79" s="81">
        <f t="shared" si="7"/>
        <v>6210</v>
      </c>
      <c r="G79" s="81">
        <v>200</v>
      </c>
      <c r="H79" s="81">
        <f t="shared" si="8"/>
        <v>90140</v>
      </c>
      <c r="O79" s="55"/>
      <c r="S79" s="16"/>
    </row>
    <row r="80" spans="1:19" s="32" customFormat="1" x14ac:dyDescent="0.25">
      <c r="A80" s="80">
        <v>1</v>
      </c>
      <c r="B80" s="80" t="s">
        <v>201</v>
      </c>
      <c r="C80" s="81" t="e">
        <f>#REF!</f>
        <v>#REF!</v>
      </c>
      <c r="D80" s="81" t="e">
        <f t="shared" si="6"/>
        <v>#REF!</v>
      </c>
      <c r="E80" s="81" t="e">
        <f>#REF!</f>
        <v>#REF!</v>
      </c>
      <c r="F80" s="81" t="e">
        <f t="shared" si="7"/>
        <v>#REF!</v>
      </c>
      <c r="G80" s="81">
        <v>200</v>
      </c>
      <c r="H80" s="81" t="e">
        <f t="shared" si="8"/>
        <v>#REF!</v>
      </c>
      <c r="O80" s="55"/>
      <c r="S80" s="16"/>
    </row>
    <row r="81" spans="1:19" s="32" customFormat="1" x14ac:dyDescent="0.25">
      <c r="A81" s="80">
        <v>1</v>
      </c>
      <c r="B81" s="80" t="s">
        <v>202</v>
      </c>
      <c r="C81" s="81">
        <f>O21</f>
        <v>6547</v>
      </c>
      <c r="D81" s="81">
        <f t="shared" si="6"/>
        <v>78564</v>
      </c>
      <c r="E81" s="81">
        <f>P21</f>
        <v>6297</v>
      </c>
      <c r="F81" s="81">
        <f t="shared" si="7"/>
        <v>6297</v>
      </c>
      <c r="G81" s="81">
        <v>200</v>
      </c>
      <c r="H81" s="81">
        <f t="shared" si="8"/>
        <v>91358</v>
      </c>
      <c r="O81" s="55"/>
      <c r="S81" s="16"/>
    </row>
    <row r="82" spans="1:19" s="32" customFormat="1" x14ac:dyDescent="0.25">
      <c r="A82" s="80">
        <v>1</v>
      </c>
      <c r="B82" s="80" t="s">
        <v>203</v>
      </c>
      <c r="C82" s="81">
        <f>O23</f>
        <v>6460</v>
      </c>
      <c r="D82" s="81">
        <f t="shared" si="6"/>
        <v>77520</v>
      </c>
      <c r="E82" s="81">
        <f>P23</f>
        <v>6210</v>
      </c>
      <c r="F82" s="81">
        <f t="shared" si="7"/>
        <v>6210</v>
      </c>
      <c r="G82" s="81">
        <v>200</v>
      </c>
      <c r="H82" s="81">
        <f t="shared" si="8"/>
        <v>90140</v>
      </c>
      <c r="O82" s="55"/>
      <c r="S82" s="16"/>
    </row>
    <row r="83" spans="1:19" s="32" customFormat="1" x14ac:dyDescent="0.25">
      <c r="A83" s="83">
        <f>SUM(A70:A82)</f>
        <v>87</v>
      </c>
      <c r="B83" s="83" t="s">
        <v>174</v>
      </c>
      <c r="C83" s="84" t="e">
        <f t="shared" ref="C83:H83" si="9">SUM(C70:C82)</f>
        <v>#REF!</v>
      </c>
      <c r="D83" s="84" t="e">
        <f t="shared" si="9"/>
        <v>#REF!</v>
      </c>
      <c r="E83" s="84" t="e">
        <f t="shared" si="9"/>
        <v>#REF!</v>
      </c>
      <c r="F83" s="84" t="e">
        <f t="shared" si="9"/>
        <v>#REF!</v>
      </c>
      <c r="G83" s="84" t="e">
        <f t="shared" si="9"/>
        <v>#REF!</v>
      </c>
      <c r="H83" s="84" t="e">
        <f t="shared" si="9"/>
        <v>#REF!</v>
      </c>
      <c r="O83" s="55"/>
      <c r="S83" s="16"/>
    </row>
    <row r="85" spans="1:19" x14ac:dyDescent="0.25">
      <c r="H85" s="64"/>
    </row>
    <row r="88" spans="1:19" x14ac:dyDescent="0.15">
      <c r="F88" s="69"/>
    </row>
    <row r="89" spans="1:19" x14ac:dyDescent="0.15">
      <c r="F89" s="69"/>
    </row>
    <row r="97" spans="7:18" s="19" customFormat="1" x14ac:dyDescent="0.25">
      <c r="G97" s="41"/>
      <c r="H97" s="35"/>
      <c r="I97" s="35"/>
      <c r="J97" s="35"/>
      <c r="K97" s="35"/>
      <c r="L97" s="35"/>
      <c r="M97" s="35"/>
      <c r="N97" s="35"/>
      <c r="O97" s="57"/>
      <c r="P97" s="35"/>
      <c r="Q97" s="35"/>
      <c r="R97" s="35"/>
    </row>
    <row r="98" spans="7:18" s="19" customFormat="1" x14ac:dyDescent="0.25">
      <c r="G98" s="41"/>
      <c r="H98" s="35"/>
      <c r="I98" s="35"/>
      <c r="J98" s="35"/>
      <c r="K98" s="35"/>
      <c r="L98" s="35"/>
      <c r="M98" s="35"/>
      <c r="N98" s="35"/>
      <c r="O98" s="57"/>
      <c r="P98" s="35"/>
      <c r="Q98" s="35"/>
      <c r="R98" s="35"/>
    </row>
    <row r="99" spans="7:18" s="19" customFormat="1" x14ac:dyDescent="0.25">
      <c r="G99" s="41"/>
      <c r="H99" s="35"/>
      <c r="I99" s="35"/>
      <c r="J99" s="35"/>
      <c r="K99" s="35"/>
      <c r="L99" s="35"/>
      <c r="M99" s="35"/>
      <c r="N99" s="35"/>
      <c r="O99" s="57"/>
      <c r="P99" s="35"/>
      <c r="Q99" s="35"/>
      <c r="R99" s="35"/>
    </row>
    <row r="100" spans="7:18" s="19" customFormat="1" x14ac:dyDescent="0.25">
      <c r="G100" s="41"/>
      <c r="H100" s="35"/>
      <c r="I100" s="35"/>
      <c r="J100" s="35"/>
      <c r="K100" s="35"/>
      <c r="L100" s="35"/>
      <c r="M100" s="35"/>
      <c r="N100" s="35"/>
      <c r="O100" s="57"/>
      <c r="P100" s="35"/>
      <c r="Q100" s="35"/>
      <c r="R100" s="35"/>
    </row>
    <row r="101" spans="7:18" s="19" customFormat="1" x14ac:dyDescent="0.25">
      <c r="G101" s="41"/>
      <c r="H101" s="35"/>
      <c r="I101" s="35"/>
      <c r="J101" s="35"/>
      <c r="K101" s="35"/>
      <c r="L101" s="35"/>
      <c r="M101" s="35"/>
      <c r="N101" s="35"/>
      <c r="O101" s="57"/>
      <c r="P101" s="35"/>
      <c r="Q101" s="35"/>
      <c r="R101" s="35"/>
    </row>
    <row r="102" spans="7:18" s="19" customFormat="1" x14ac:dyDescent="0.25">
      <c r="G102" s="41"/>
      <c r="H102" s="35"/>
      <c r="I102" s="35"/>
      <c r="J102" s="35"/>
      <c r="K102" s="35"/>
      <c r="L102" s="35"/>
      <c r="M102" s="35"/>
      <c r="N102" s="35"/>
      <c r="O102" s="57"/>
      <c r="P102" s="35"/>
      <c r="Q102" s="35"/>
      <c r="R102" s="35"/>
    </row>
    <row r="103" spans="7:18" s="19" customFormat="1" x14ac:dyDescent="0.25">
      <c r="G103" s="41"/>
      <c r="H103" s="35"/>
      <c r="I103" s="35"/>
      <c r="J103" s="35"/>
      <c r="K103" s="35"/>
      <c r="L103" s="35"/>
      <c r="M103" s="35"/>
      <c r="N103" s="35"/>
      <c r="O103" s="57"/>
      <c r="P103" s="35"/>
      <c r="Q103" s="35"/>
      <c r="R103" s="35"/>
    </row>
    <row r="104" spans="7:18" s="19" customFormat="1" x14ac:dyDescent="0.25">
      <c r="G104" s="41"/>
      <c r="H104" s="35"/>
      <c r="I104" s="35"/>
      <c r="J104" s="35"/>
      <c r="K104" s="35"/>
      <c r="L104" s="35"/>
      <c r="M104" s="35"/>
      <c r="N104" s="35"/>
      <c r="O104" s="57"/>
      <c r="P104" s="35"/>
      <c r="Q104" s="35"/>
      <c r="R104" s="35"/>
    </row>
    <row r="105" spans="7:18" s="19" customFormat="1" x14ac:dyDescent="0.25">
      <c r="G105" s="41"/>
      <c r="H105" s="35"/>
      <c r="I105" s="35"/>
      <c r="J105" s="35"/>
      <c r="K105" s="35"/>
      <c r="L105" s="35"/>
      <c r="M105" s="35"/>
      <c r="N105" s="35"/>
      <c r="O105" s="57"/>
      <c r="P105" s="35"/>
      <c r="Q105" s="35"/>
      <c r="R105" s="35"/>
    </row>
    <row r="106" spans="7:18" s="19" customFormat="1" x14ac:dyDescent="0.25">
      <c r="G106" s="41"/>
      <c r="H106" s="35"/>
      <c r="I106" s="35"/>
      <c r="J106" s="35"/>
      <c r="K106" s="35"/>
      <c r="L106" s="35"/>
      <c r="M106" s="35"/>
      <c r="N106" s="35"/>
      <c r="O106" s="57"/>
      <c r="P106" s="35"/>
      <c r="Q106" s="35"/>
      <c r="R106" s="35"/>
    </row>
    <row r="107" spans="7:18" s="19" customFormat="1" x14ac:dyDescent="0.25">
      <c r="G107" s="41"/>
      <c r="H107" s="35"/>
      <c r="I107" s="35"/>
      <c r="J107" s="35"/>
      <c r="K107" s="35"/>
      <c r="L107" s="35"/>
      <c r="M107" s="35"/>
      <c r="N107" s="35"/>
      <c r="O107" s="57"/>
      <c r="P107" s="35"/>
      <c r="Q107" s="35"/>
      <c r="R107" s="35"/>
    </row>
    <row r="108" spans="7:18" s="19" customFormat="1" x14ac:dyDescent="0.25">
      <c r="G108" s="41"/>
      <c r="H108" s="35"/>
      <c r="I108" s="35"/>
      <c r="J108" s="35"/>
      <c r="K108" s="35"/>
      <c r="L108" s="35"/>
      <c r="M108" s="35"/>
      <c r="N108" s="35"/>
      <c r="O108" s="57"/>
      <c r="P108" s="35"/>
      <c r="Q108" s="35"/>
      <c r="R108" s="35"/>
    </row>
    <row r="109" spans="7:18" s="19" customFormat="1" x14ac:dyDescent="0.25">
      <c r="G109" s="41"/>
      <c r="H109" s="35"/>
      <c r="I109" s="35"/>
      <c r="J109" s="35"/>
      <c r="K109" s="35"/>
      <c r="L109" s="35"/>
      <c r="M109" s="35"/>
      <c r="N109" s="35"/>
      <c r="O109" s="57"/>
      <c r="P109" s="35"/>
      <c r="Q109" s="35"/>
      <c r="R109" s="35"/>
    </row>
    <row r="110" spans="7:18" s="19" customFormat="1" x14ac:dyDescent="0.25">
      <c r="G110" s="41"/>
      <c r="H110" s="35"/>
      <c r="I110" s="35"/>
      <c r="J110" s="35"/>
      <c r="K110" s="35"/>
      <c r="L110" s="35"/>
      <c r="M110" s="35"/>
      <c r="N110" s="35"/>
      <c r="O110" s="57"/>
      <c r="P110" s="35"/>
      <c r="Q110" s="35"/>
      <c r="R110" s="35"/>
    </row>
    <row r="111" spans="7:18" s="19" customFormat="1" x14ac:dyDescent="0.25">
      <c r="G111" s="41"/>
      <c r="H111" s="35"/>
      <c r="I111" s="35"/>
      <c r="J111" s="35"/>
      <c r="K111" s="35"/>
      <c r="L111" s="35"/>
      <c r="M111" s="35"/>
      <c r="N111" s="35"/>
      <c r="O111" s="57"/>
      <c r="P111" s="35"/>
      <c r="Q111" s="35"/>
      <c r="R111" s="35"/>
    </row>
    <row r="112" spans="7:18" s="19" customFormat="1" x14ac:dyDescent="0.25">
      <c r="G112" s="41"/>
      <c r="H112" s="35"/>
      <c r="I112" s="35"/>
      <c r="J112" s="35"/>
      <c r="K112" s="35"/>
      <c r="L112" s="35"/>
      <c r="M112" s="35"/>
      <c r="N112" s="35"/>
      <c r="O112" s="57"/>
      <c r="P112" s="35"/>
      <c r="Q112" s="35"/>
      <c r="R112" s="35"/>
    </row>
    <row r="113" spans="7:18" s="19" customFormat="1" x14ac:dyDescent="0.25">
      <c r="G113" s="41"/>
      <c r="H113" s="35"/>
      <c r="I113" s="35"/>
      <c r="J113" s="35"/>
      <c r="K113" s="35"/>
      <c r="L113" s="35"/>
      <c r="M113" s="35"/>
      <c r="N113" s="35"/>
      <c r="O113" s="57"/>
      <c r="P113" s="35"/>
      <c r="Q113" s="35"/>
      <c r="R113" s="35"/>
    </row>
    <row r="114" spans="7:18" s="19" customFormat="1" x14ac:dyDescent="0.25">
      <c r="G114" s="41"/>
      <c r="H114" s="35"/>
      <c r="I114" s="35"/>
      <c r="J114" s="35"/>
      <c r="K114" s="35"/>
      <c r="L114" s="35"/>
      <c r="M114" s="35"/>
      <c r="N114" s="35"/>
      <c r="O114" s="57"/>
      <c r="P114" s="35"/>
      <c r="Q114" s="35"/>
      <c r="R114" s="35"/>
    </row>
    <row r="115" spans="7:18" s="19" customFormat="1" x14ac:dyDescent="0.25">
      <c r="G115" s="41"/>
      <c r="H115" s="35"/>
      <c r="I115" s="35"/>
      <c r="J115" s="35"/>
      <c r="K115" s="35"/>
      <c r="L115" s="35"/>
      <c r="M115" s="35"/>
      <c r="N115" s="35"/>
      <c r="O115" s="57"/>
      <c r="P115" s="35"/>
      <c r="Q115" s="35"/>
      <c r="R115" s="35"/>
    </row>
    <row r="116" spans="7:18" s="19" customFormat="1" x14ac:dyDescent="0.25">
      <c r="G116" s="41"/>
      <c r="H116" s="35"/>
      <c r="I116" s="35"/>
      <c r="J116" s="35"/>
      <c r="K116" s="35"/>
      <c r="L116" s="35"/>
      <c r="M116" s="35"/>
      <c r="N116" s="35"/>
      <c r="O116" s="57"/>
      <c r="P116" s="35"/>
      <c r="Q116" s="35"/>
      <c r="R116" s="35"/>
    </row>
    <row r="117" spans="7:18" s="19" customFormat="1" x14ac:dyDescent="0.25">
      <c r="G117" s="41"/>
      <c r="H117" s="35"/>
      <c r="I117" s="35"/>
      <c r="J117" s="35"/>
      <c r="K117" s="35"/>
      <c r="L117" s="35"/>
      <c r="M117" s="35"/>
      <c r="N117" s="35"/>
      <c r="O117" s="57"/>
      <c r="P117" s="35"/>
      <c r="Q117" s="35"/>
      <c r="R117" s="35"/>
    </row>
    <row r="118" spans="7:18" s="19" customFormat="1" x14ac:dyDescent="0.25">
      <c r="G118" s="41"/>
      <c r="H118" s="35"/>
      <c r="I118" s="35"/>
      <c r="J118" s="35"/>
      <c r="K118" s="35"/>
      <c r="L118" s="35"/>
      <c r="M118" s="35"/>
      <c r="N118" s="35"/>
      <c r="O118" s="57"/>
      <c r="P118" s="35"/>
      <c r="Q118" s="35"/>
      <c r="R118" s="35"/>
    </row>
    <row r="119" spans="7:18" s="19" customFormat="1" x14ac:dyDescent="0.25">
      <c r="G119" s="41"/>
      <c r="H119" s="35"/>
      <c r="I119" s="35"/>
      <c r="J119" s="35"/>
      <c r="K119" s="35"/>
      <c r="L119" s="35"/>
      <c r="M119" s="35"/>
      <c r="N119" s="35"/>
      <c r="O119" s="57"/>
      <c r="P119" s="35"/>
      <c r="Q119" s="35"/>
      <c r="R119" s="35"/>
    </row>
    <row r="120" spans="7:18" s="19" customFormat="1" x14ac:dyDescent="0.25">
      <c r="G120" s="41"/>
      <c r="H120" s="35"/>
      <c r="I120" s="35"/>
      <c r="J120" s="35"/>
      <c r="K120" s="35"/>
      <c r="L120" s="35"/>
      <c r="M120" s="35"/>
      <c r="N120" s="35"/>
      <c r="O120" s="57"/>
      <c r="P120" s="35"/>
      <c r="Q120" s="35"/>
      <c r="R120" s="35"/>
    </row>
    <row r="121" spans="7:18" s="19" customFormat="1" x14ac:dyDescent="0.25">
      <c r="G121" s="41"/>
      <c r="H121" s="35"/>
      <c r="I121" s="35"/>
      <c r="J121" s="35"/>
      <c r="K121" s="35"/>
      <c r="L121" s="35"/>
      <c r="M121" s="35"/>
      <c r="N121" s="35"/>
      <c r="O121" s="57"/>
      <c r="P121" s="35"/>
      <c r="Q121" s="35"/>
      <c r="R121" s="35"/>
    </row>
    <row r="122" spans="7:18" s="19" customFormat="1" x14ac:dyDescent="0.25">
      <c r="G122" s="41"/>
      <c r="H122" s="35"/>
      <c r="I122" s="35"/>
      <c r="J122" s="35"/>
      <c r="K122" s="35"/>
      <c r="L122" s="35"/>
      <c r="M122" s="35"/>
      <c r="N122" s="35"/>
      <c r="O122" s="57"/>
      <c r="P122" s="35"/>
      <c r="Q122" s="35"/>
      <c r="R122" s="35"/>
    </row>
    <row r="123" spans="7:18" s="19" customFormat="1" x14ac:dyDescent="0.25">
      <c r="G123" s="41"/>
      <c r="H123" s="35"/>
      <c r="I123" s="35"/>
      <c r="J123" s="35"/>
      <c r="K123" s="35"/>
      <c r="L123" s="35"/>
      <c r="M123" s="35"/>
      <c r="N123" s="35"/>
      <c r="O123" s="57"/>
      <c r="P123" s="35"/>
      <c r="Q123" s="35"/>
      <c r="R123" s="35"/>
    </row>
    <row r="124" spans="7:18" s="19" customFormat="1" x14ac:dyDescent="0.25">
      <c r="G124" s="41"/>
      <c r="H124" s="35"/>
      <c r="I124" s="35"/>
      <c r="J124" s="35"/>
      <c r="K124" s="35"/>
      <c r="L124" s="35"/>
      <c r="M124" s="35"/>
      <c r="N124" s="35"/>
      <c r="O124" s="57"/>
      <c r="P124" s="35"/>
      <c r="Q124" s="35"/>
      <c r="R124" s="35"/>
    </row>
    <row r="125" spans="7:18" s="19" customFormat="1" x14ac:dyDescent="0.25">
      <c r="G125" s="41"/>
      <c r="H125" s="35"/>
      <c r="I125" s="35"/>
      <c r="J125" s="35"/>
      <c r="K125" s="35"/>
      <c r="L125" s="35"/>
      <c r="M125" s="35"/>
      <c r="N125" s="35"/>
      <c r="O125" s="57"/>
      <c r="P125" s="35"/>
      <c r="Q125" s="35"/>
      <c r="R125" s="35"/>
    </row>
    <row r="126" spans="7:18" s="19" customFormat="1" x14ac:dyDescent="0.25">
      <c r="G126" s="41"/>
      <c r="H126" s="35"/>
      <c r="I126" s="35"/>
      <c r="J126" s="35"/>
      <c r="K126" s="35"/>
      <c r="L126" s="35"/>
      <c r="M126" s="35"/>
      <c r="N126" s="35"/>
      <c r="O126" s="57"/>
      <c r="P126" s="35"/>
      <c r="Q126" s="35"/>
      <c r="R126" s="35"/>
    </row>
    <row r="127" spans="7:18" s="19" customFormat="1" x14ac:dyDescent="0.25">
      <c r="G127" s="41"/>
      <c r="H127" s="35"/>
      <c r="I127" s="35"/>
      <c r="J127" s="35"/>
      <c r="K127" s="35"/>
      <c r="L127" s="35"/>
      <c r="M127" s="35"/>
      <c r="N127" s="35"/>
      <c r="O127" s="57"/>
      <c r="P127" s="35"/>
      <c r="Q127" s="35"/>
      <c r="R127" s="35"/>
    </row>
    <row r="128" spans="7:18" s="19" customFormat="1" x14ac:dyDescent="0.25">
      <c r="G128" s="41"/>
      <c r="H128" s="35"/>
      <c r="I128" s="35"/>
      <c r="J128" s="35"/>
      <c r="K128" s="35"/>
      <c r="L128" s="35"/>
      <c r="M128" s="35"/>
      <c r="N128" s="35"/>
      <c r="O128" s="57"/>
      <c r="P128" s="35"/>
      <c r="Q128" s="35"/>
      <c r="R128" s="35"/>
    </row>
    <row r="129" spans="7:18" s="19" customFormat="1" x14ac:dyDescent="0.25">
      <c r="G129" s="41"/>
      <c r="H129" s="35"/>
      <c r="I129" s="35"/>
      <c r="J129" s="35"/>
      <c r="K129" s="35"/>
      <c r="L129" s="35"/>
      <c r="M129" s="35"/>
      <c r="N129" s="35"/>
      <c r="O129" s="57"/>
      <c r="P129" s="35"/>
      <c r="Q129" s="35"/>
      <c r="R129" s="35"/>
    </row>
    <row r="130" spans="7:18" s="19" customFormat="1" x14ac:dyDescent="0.25">
      <c r="G130" s="41"/>
      <c r="H130" s="35"/>
      <c r="I130" s="35"/>
      <c r="J130" s="35"/>
      <c r="K130" s="35"/>
      <c r="L130" s="35"/>
      <c r="M130" s="35"/>
      <c r="N130" s="35"/>
      <c r="O130" s="57"/>
      <c r="P130" s="35"/>
      <c r="Q130" s="35"/>
      <c r="R130" s="35"/>
    </row>
    <row r="131" spans="7:18" s="19" customFormat="1" x14ac:dyDescent="0.25">
      <c r="G131" s="41"/>
      <c r="H131" s="35"/>
      <c r="I131" s="35"/>
      <c r="J131" s="35"/>
      <c r="K131" s="35"/>
      <c r="L131" s="35"/>
      <c r="M131" s="35"/>
      <c r="N131" s="35"/>
      <c r="O131" s="57"/>
      <c r="P131" s="35"/>
      <c r="Q131" s="35"/>
      <c r="R131" s="35"/>
    </row>
    <row r="132" spans="7:18" s="19" customFormat="1" x14ac:dyDescent="0.25">
      <c r="G132" s="41"/>
      <c r="H132" s="35"/>
      <c r="I132" s="35"/>
      <c r="J132" s="35"/>
      <c r="K132" s="35"/>
      <c r="L132" s="35"/>
      <c r="M132" s="35"/>
      <c r="N132" s="35"/>
      <c r="O132" s="57"/>
      <c r="P132" s="35"/>
      <c r="Q132" s="35"/>
      <c r="R132" s="35"/>
    </row>
    <row r="133" spans="7:18" s="19" customFormat="1" x14ac:dyDescent="0.25">
      <c r="G133" s="41"/>
      <c r="H133" s="35"/>
      <c r="I133" s="35"/>
      <c r="J133" s="35"/>
      <c r="K133" s="35"/>
      <c r="L133" s="35"/>
      <c r="M133" s="35"/>
      <c r="N133" s="35"/>
      <c r="O133" s="57"/>
      <c r="P133" s="35"/>
      <c r="Q133" s="35"/>
      <c r="R133" s="35"/>
    </row>
    <row r="134" spans="7:18" s="19" customFormat="1" x14ac:dyDescent="0.25">
      <c r="G134" s="41"/>
      <c r="H134" s="35"/>
      <c r="I134" s="35"/>
      <c r="J134" s="35"/>
      <c r="K134" s="35"/>
      <c r="L134" s="35"/>
      <c r="M134" s="35"/>
      <c r="N134" s="35"/>
      <c r="O134" s="57"/>
      <c r="P134" s="35"/>
      <c r="Q134" s="35"/>
      <c r="R134" s="35"/>
    </row>
    <row r="135" spans="7:18" s="19" customFormat="1" x14ac:dyDescent="0.25">
      <c r="G135" s="41"/>
      <c r="H135" s="35"/>
      <c r="I135" s="35"/>
      <c r="J135" s="35"/>
      <c r="K135" s="35"/>
      <c r="L135" s="35"/>
      <c r="M135" s="35"/>
      <c r="N135" s="35"/>
      <c r="O135" s="57"/>
      <c r="P135" s="35"/>
      <c r="Q135" s="35"/>
      <c r="R135" s="35"/>
    </row>
    <row r="136" spans="7:18" s="19" customFormat="1" x14ac:dyDescent="0.25">
      <c r="G136" s="41"/>
      <c r="H136" s="35"/>
      <c r="I136" s="35"/>
      <c r="J136" s="35"/>
      <c r="K136" s="35"/>
      <c r="L136" s="35"/>
      <c r="M136" s="35"/>
      <c r="N136" s="35"/>
      <c r="O136" s="57"/>
      <c r="P136" s="35"/>
      <c r="Q136" s="35"/>
      <c r="R136" s="35"/>
    </row>
    <row r="137" spans="7:18" s="19" customFormat="1" x14ac:dyDescent="0.25">
      <c r="G137" s="41"/>
      <c r="H137" s="35"/>
      <c r="I137" s="35"/>
      <c r="J137" s="35"/>
      <c r="K137" s="35"/>
      <c r="L137" s="35"/>
      <c r="M137" s="35"/>
      <c r="N137" s="35"/>
      <c r="O137" s="57"/>
      <c r="P137" s="35"/>
      <c r="Q137" s="35"/>
      <c r="R137" s="35"/>
    </row>
    <row r="138" spans="7:18" s="19" customFormat="1" x14ac:dyDescent="0.25">
      <c r="G138" s="41"/>
      <c r="H138" s="35"/>
      <c r="I138" s="35"/>
      <c r="J138" s="35"/>
      <c r="K138" s="35"/>
      <c r="L138" s="35"/>
      <c r="M138" s="35"/>
      <c r="N138" s="35"/>
      <c r="O138" s="57"/>
      <c r="P138" s="35"/>
      <c r="Q138" s="35"/>
      <c r="R138" s="35"/>
    </row>
    <row r="139" spans="7:18" s="19" customFormat="1" x14ac:dyDescent="0.25">
      <c r="G139" s="41"/>
      <c r="H139" s="35"/>
      <c r="I139" s="35"/>
      <c r="J139" s="35"/>
      <c r="K139" s="35"/>
      <c r="L139" s="35"/>
      <c r="M139" s="35"/>
      <c r="N139" s="35"/>
      <c r="O139" s="57"/>
      <c r="P139" s="35"/>
      <c r="Q139" s="35"/>
      <c r="R139" s="35"/>
    </row>
    <row r="140" spans="7:18" s="19" customFormat="1" x14ac:dyDescent="0.25">
      <c r="G140" s="41"/>
      <c r="H140" s="35"/>
      <c r="I140" s="35"/>
      <c r="J140" s="35"/>
      <c r="K140" s="35"/>
      <c r="L140" s="35"/>
      <c r="M140" s="35"/>
      <c r="N140" s="35"/>
      <c r="O140" s="57"/>
      <c r="P140" s="35"/>
      <c r="Q140" s="35"/>
      <c r="R140" s="35"/>
    </row>
    <row r="141" spans="7:18" s="19" customFormat="1" x14ac:dyDescent="0.25">
      <c r="G141" s="41"/>
      <c r="H141" s="35"/>
      <c r="I141" s="35"/>
      <c r="J141" s="35"/>
      <c r="K141" s="35"/>
      <c r="L141" s="35"/>
      <c r="M141" s="35"/>
      <c r="N141" s="35"/>
      <c r="O141" s="57"/>
      <c r="P141" s="35"/>
      <c r="Q141" s="35"/>
      <c r="R141" s="35"/>
    </row>
    <row r="142" spans="7:18" s="19" customFormat="1" x14ac:dyDescent="0.25">
      <c r="G142" s="41"/>
      <c r="H142" s="35"/>
      <c r="I142" s="35"/>
      <c r="J142" s="35"/>
      <c r="K142" s="35"/>
      <c r="L142" s="35"/>
      <c r="M142" s="35"/>
      <c r="N142" s="35"/>
      <c r="O142" s="57"/>
      <c r="P142" s="35"/>
      <c r="Q142" s="35"/>
      <c r="R142" s="35"/>
    </row>
    <row r="143" spans="7:18" s="19" customFormat="1" x14ac:dyDescent="0.25">
      <c r="G143" s="41"/>
      <c r="H143" s="35"/>
      <c r="I143" s="35"/>
      <c r="J143" s="35"/>
      <c r="K143" s="35"/>
      <c r="L143" s="35"/>
      <c r="M143" s="35"/>
      <c r="N143" s="35"/>
      <c r="O143" s="57"/>
      <c r="P143" s="35"/>
      <c r="Q143" s="35"/>
      <c r="R143" s="35"/>
    </row>
    <row r="144" spans="7:18" s="19" customFormat="1" x14ac:dyDescent="0.25">
      <c r="G144" s="41"/>
      <c r="H144" s="35"/>
      <c r="I144" s="35"/>
      <c r="J144" s="35"/>
      <c r="K144" s="35"/>
      <c r="L144" s="35"/>
      <c r="M144" s="35"/>
      <c r="N144" s="35"/>
      <c r="O144" s="57"/>
      <c r="P144" s="35"/>
      <c r="Q144" s="35"/>
      <c r="R144" s="35"/>
    </row>
    <row r="145" spans="7:18" s="19" customFormat="1" x14ac:dyDescent="0.25">
      <c r="G145" s="41"/>
      <c r="H145" s="35"/>
      <c r="I145" s="35"/>
      <c r="J145" s="35"/>
      <c r="K145" s="35"/>
      <c r="L145" s="35"/>
      <c r="M145" s="35"/>
      <c r="N145" s="35"/>
      <c r="O145" s="57"/>
      <c r="P145" s="35"/>
      <c r="Q145" s="35"/>
      <c r="R145" s="35"/>
    </row>
    <row r="146" spans="7:18" s="19" customFormat="1" x14ac:dyDescent="0.25">
      <c r="G146" s="41"/>
      <c r="H146" s="35"/>
      <c r="I146" s="35"/>
      <c r="J146" s="35"/>
      <c r="K146" s="35"/>
      <c r="L146" s="35"/>
      <c r="M146" s="35"/>
      <c r="N146" s="35"/>
      <c r="O146" s="57"/>
      <c r="P146" s="35"/>
      <c r="Q146" s="35"/>
      <c r="R146" s="35"/>
    </row>
    <row r="147" spans="7:18" s="19" customFormat="1" x14ac:dyDescent="0.25">
      <c r="G147" s="41"/>
      <c r="H147" s="35"/>
      <c r="I147" s="35"/>
      <c r="J147" s="35"/>
      <c r="K147" s="35"/>
      <c r="L147" s="35"/>
      <c r="M147" s="35"/>
      <c r="N147" s="35"/>
      <c r="O147" s="57"/>
      <c r="P147" s="35"/>
      <c r="Q147" s="35"/>
      <c r="R147" s="35"/>
    </row>
    <row r="148" spans="7:18" s="19" customFormat="1" x14ac:dyDescent="0.25">
      <c r="G148" s="41"/>
      <c r="H148" s="35"/>
      <c r="I148" s="35"/>
      <c r="J148" s="35"/>
      <c r="K148" s="35"/>
      <c r="L148" s="35"/>
      <c r="M148" s="35"/>
      <c r="N148" s="35"/>
      <c r="O148" s="57"/>
      <c r="P148" s="35"/>
      <c r="Q148" s="35"/>
      <c r="R148" s="35"/>
    </row>
    <row r="149" spans="7:18" s="19" customFormat="1" x14ac:dyDescent="0.25">
      <c r="G149" s="41"/>
      <c r="H149" s="35"/>
      <c r="I149" s="35"/>
      <c r="J149" s="35"/>
      <c r="K149" s="35"/>
      <c r="L149" s="35"/>
      <c r="M149" s="35"/>
      <c r="N149" s="35"/>
      <c r="O149" s="57"/>
      <c r="P149" s="35"/>
      <c r="Q149" s="35"/>
      <c r="R149" s="35"/>
    </row>
    <row r="150" spans="7:18" s="19" customFormat="1" x14ac:dyDescent="0.25">
      <c r="G150" s="41"/>
      <c r="H150" s="35"/>
      <c r="I150" s="35"/>
      <c r="J150" s="35"/>
      <c r="K150" s="35"/>
      <c r="L150" s="35"/>
      <c r="M150" s="35"/>
      <c r="N150" s="35"/>
      <c r="O150" s="57"/>
      <c r="P150" s="35"/>
      <c r="Q150" s="35"/>
      <c r="R150" s="35"/>
    </row>
    <row r="151" spans="7:18" s="19" customFormat="1" x14ac:dyDescent="0.25">
      <c r="G151" s="41"/>
      <c r="H151" s="35"/>
      <c r="I151" s="35"/>
      <c r="J151" s="35"/>
      <c r="K151" s="35"/>
      <c r="L151" s="35"/>
      <c r="M151" s="35"/>
      <c r="N151" s="35"/>
      <c r="O151" s="57"/>
      <c r="P151" s="35"/>
      <c r="Q151" s="35"/>
      <c r="R151" s="35"/>
    </row>
    <row r="152" spans="7:18" s="19" customFormat="1" x14ac:dyDescent="0.25">
      <c r="G152" s="41"/>
      <c r="H152" s="35"/>
      <c r="I152" s="35"/>
      <c r="J152" s="35"/>
      <c r="K152" s="35"/>
      <c r="L152" s="35"/>
      <c r="M152" s="35"/>
      <c r="N152" s="35"/>
      <c r="O152" s="57"/>
      <c r="P152" s="35"/>
      <c r="Q152" s="35"/>
      <c r="R152" s="35"/>
    </row>
    <row r="153" spans="7:18" s="19" customFormat="1" x14ac:dyDescent="0.25">
      <c r="G153" s="41"/>
      <c r="H153" s="35"/>
      <c r="I153" s="35"/>
      <c r="J153" s="35"/>
      <c r="K153" s="35"/>
      <c r="L153" s="35"/>
      <c r="M153" s="35"/>
      <c r="N153" s="35"/>
      <c r="O153" s="57"/>
      <c r="P153" s="35"/>
      <c r="Q153" s="35"/>
      <c r="R153" s="35"/>
    </row>
    <row r="154" spans="7:18" s="19" customFormat="1" x14ac:dyDescent="0.25">
      <c r="G154" s="41"/>
      <c r="H154" s="35"/>
      <c r="I154" s="35"/>
      <c r="J154" s="35"/>
      <c r="K154" s="35"/>
      <c r="L154" s="35"/>
      <c r="M154" s="35"/>
      <c r="N154" s="35"/>
      <c r="O154" s="57"/>
      <c r="P154" s="35"/>
      <c r="Q154" s="35"/>
      <c r="R154" s="35"/>
    </row>
    <row r="155" spans="7:18" s="19" customFormat="1" x14ac:dyDescent="0.25">
      <c r="G155" s="41"/>
      <c r="H155" s="35"/>
      <c r="I155" s="35"/>
      <c r="J155" s="35"/>
      <c r="K155" s="35"/>
      <c r="L155" s="35"/>
      <c r="M155" s="35"/>
      <c r="N155" s="35"/>
      <c r="O155" s="57"/>
      <c r="P155" s="35"/>
      <c r="Q155" s="35"/>
      <c r="R155" s="35"/>
    </row>
    <row r="156" spans="7:18" s="19" customFormat="1" x14ac:dyDescent="0.25">
      <c r="G156" s="41"/>
      <c r="H156" s="35"/>
      <c r="I156" s="35"/>
      <c r="J156" s="35"/>
      <c r="K156" s="35"/>
      <c r="L156" s="35"/>
      <c r="M156" s="35"/>
      <c r="N156" s="35"/>
      <c r="O156" s="57"/>
      <c r="P156" s="35"/>
      <c r="Q156" s="35"/>
      <c r="R156" s="35"/>
    </row>
    <row r="157" spans="7:18" s="19" customFormat="1" x14ac:dyDescent="0.25">
      <c r="G157" s="41"/>
      <c r="H157" s="35"/>
      <c r="I157" s="35"/>
      <c r="J157" s="35"/>
      <c r="K157" s="35"/>
      <c r="L157" s="35"/>
      <c r="M157" s="35"/>
      <c r="N157" s="35"/>
      <c r="O157" s="57"/>
      <c r="P157" s="35"/>
      <c r="Q157" s="35"/>
      <c r="R157" s="35"/>
    </row>
    <row r="158" spans="7:18" s="19" customFormat="1" x14ac:dyDescent="0.25">
      <c r="G158" s="41"/>
      <c r="H158" s="35"/>
      <c r="I158" s="35"/>
      <c r="J158" s="35"/>
      <c r="K158" s="35"/>
      <c r="L158" s="35"/>
      <c r="M158" s="35"/>
      <c r="N158" s="35"/>
      <c r="O158" s="57"/>
      <c r="P158" s="35"/>
      <c r="Q158" s="35"/>
      <c r="R158" s="35"/>
    </row>
    <row r="159" spans="7:18" s="19" customFormat="1" x14ac:dyDescent="0.25">
      <c r="G159" s="41"/>
      <c r="H159" s="35"/>
      <c r="I159" s="35"/>
      <c r="J159" s="35"/>
      <c r="K159" s="35"/>
      <c r="L159" s="35"/>
      <c r="M159" s="35"/>
      <c r="N159" s="35"/>
      <c r="O159" s="57"/>
      <c r="P159" s="35"/>
      <c r="Q159" s="35"/>
      <c r="R159" s="35"/>
    </row>
    <row r="160" spans="7:18" s="19" customFormat="1" x14ac:dyDescent="0.25">
      <c r="G160" s="41"/>
      <c r="H160" s="35"/>
      <c r="I160" s="35"/>
      <c r="J160" s="35"/>
      <c r="K160" s="35"/>
      <c r="L160" s="35"/>
      <c r="M160" s="35"/>
      <c r="N160" s="35"/>
      <c r="O160" s="57"/>
      <c r="P160" s="35"/>
      <c r="Q160" s="35"/>
      <c r="R160" s="35"/>
    </row>
    <row r="161" spans="7:18" s="19" customFormat="1" x14ac:dyDescent="0.25">
      <c r="G161" s="41"/>
      <c r="H161" s="35"/>
      <c r="I161" s="35"/>
      <c r="J161" s="35"/>
      <c r="K161" s="35"/>
      <c r="L161" s="35"/>
      <c r="M161" s="35"/>
      <c r="N161" s="35"/>
      <c r="O161" s="57"/>
      <c r="P161" s="35"/>
      <c r="Q161" s="35"/>
      <c r="R161" s="35"/>
    </row>
    <row r="162" spans="7:18" s="19" customFormat="1" x14ac:dyDescent="0.25">
      <c r="G162" s="41"/>
      <c r="H162" s="35"/>
      <c r="I162" s="35"/>
      <c r="J162" s="35"/>
      <c r="K162" s="35"/>
      <c r="L162" s="35"/>
      <c r="M162" s="35"/>
      <c r="N162" s="35"/>
      <c r="O162" s="57"/>
      <c r="P162" s="35"/>
      <c r="Q162" s="35"/>
      <c r="R162" s="35"/>
    </row>
    <row r="163" spans="7:18" s="19" customFormat="1" x14ac:dyDescent="0.25">
      <c r="G163" s="41"/>
      <c r="H163" s="35"/>
      <c r="I163" s="35"/>
      <c r="J163" s="35"/>
      <c r="K163" s="35"/>
      <c r="L163" s="35"/>
      <c r="M163" s="35"/>
      <c r="N163" s="35"/>
      <c r="O163" s="57"/>
      <c r="P163" s="35"/>
      <c r="Q163" s="35"/>
      <c r="R163" s="35"/>
    </row>
    <row r="164" spans="7:18" s="19" customFormat="1" x14ac:dyDescent="0.25">
      <c r="G164" s="41"/>
      <c r="H164" s="35"/>
      <c r="I164" s="35"/>
      <c r="J164" s="35"/>
      <c r="K164" s="35"/>
      <c r="L164" s="35"/>
      <c r="M164" s="35"/>
      <c r="N164" s="35"/>
      <c r="O164" s="57"/>
      <c r="P164" s="35"/>
      <c r="Q164" s="35"/>
      <c r="R164" s="35"/>
    </row>
    <row r="165" spans="7:18" s="19" customFormat="1" x14ac:dyDescent="0.25">
      <c r="G165" s="41"/>
      <c r="H165" s="35"/>
      <c r="I165" s="35"/>
      <c r="J165" s="35"/>
      <c r="K165" s="35"/>
      <c r="L165" s="35"/>
      <c r="M165" s="35"/>
      <c r="N165" s="35"/>
      <c r="O165" s="57"/>
      <c r="P165" s="35"/>
      <c r="Q165" s="35"/>
      <c r="R165" s="35"/>
    </row>
    <row r="166" spans="7:18" s="19" customFormat="1" x14ac:dyDescent="0.25">
      <c r="G166" s="41"/>
      <c r="H166" s="35"/>
      <c r="I166" s="35"/>
      <c r="J166" s="35"/>
      <c r="K166" s="35"/>
      <c r="L166" s="35"/>
      <c r="M166" s="35"/>
      <c r="N166" s="35"/>
      <c r="O166" s="57"/>
      <c r="P166" s="35"/>
      <c r="Q166" s="35"/>
      <c r="R166" s="35"/>
    </row>
    <row r="167" spans="7:18" s="19" customFormat="1" x14ac:dyDescent="0.25">
      <c r="G167" s="41"/>
      <c r="H167" s="35"/>
      <c r="I167" s="35"/>
      <c r="J167" s="35"/>
      <c r="K167" s="35"/>
      <c r="L167" s="35"/>
      <c r="M167" s="35"/>
      <c r="N167" s="35"/>
      <c r="O167" s="57"/>
      <c r="P167" s="35"/>
      <c r="Q167" s="35"/>
      <c r="R167" s="35"/>
    </row>
    <row r="168" spans="7:18" s="19" customFormat="1" x14ac:dyDescent="0.25">
      <c r="G168" s="41"/>
      <c r="H168" s="35"/>
      <c r="I168" s="35"/>
      <c r="J168" s="35"/>
      <c r="K168" s="35"/>
      <c r="L168" s="35"/>
      <c r="M168" s="35"/>
      <c r="N168" s="35"/>
      <c r="O168" s="57"/>
      <c r="P168" s="35"/>
      <c r="Q168" s="35"/>
      <c r="R168" s="35"/>
    </row>
    <row r="169" spans="7:18" s="19" customFormat="1" x14ac:dyDescent="0.25">
      <c r="G169" s="41"/>
      <c r="H169" s="35"/>
      <c r="I169" s="35"/>
      <c r="J169" s="35"/>
      <c r="K169" s="35"/>
      <c r="L169" s="35"/>
      <c r="M169" s="35"/>
      <c r="N169" s="35"/>
      <c r="O169" s="57"/>
      <c r="P169" s="35"/>
      <c r="Q169" s="35"/>
      <c r="R169" s="35"/>
    </row>
    <row r="170" spans="7:18" s="19" customFormat="1" x14ac:dyDescent="0.25">
      <c r="G170" s="41"/>
      <c r="H170" s="35"/>
      <c r="I170" s="35"/>
      <c r="J170" s="35"/>
      <c r="K170" s="35"/>
      <c r="L170" s="35"/>
      <c r="M170" s="35"/>
      <c r="N170" s="35"/>
      <c r="O170" s="57"/>
      <c r="P170" s="35"/>
      <c r="Q170" s="35"/>
      <c r="R170" s="35"/>
    </row>
    <row r="171" spans="7:18" s="19" customFormat="1" x14ac:dyDescent="0.25">
      <c r="G171" s="41"/>
      <c r="H171" s="35"/>
      <c r="I171" s="35"/>
      <c r="J171" s="35"/>
      <c r="K171" s="35"/>
      <c r="L171" s="35"/>
      <c r="M171" s="35"/>
      <c r="N171" s="35"/>
      <c r="O171" s="57"/>
      <c r="P171" s="35"/>
      <c r="Q171" s="35"/>
      <c r="R171" s="35"/>
    </row>
    <row r="172" spans="7:18" s="19" customFormat="1" x14ac:dyDescent="0.25">
      <c r="G172" s="41"/>
      <c r="H172" s="35"/>
      <c r="I172" s="35"/>
      <c r="J172" s="35"/>
      <c r="K172" s="35"/>
      <c r="L172" s="35"/>
      <c r="M172" s="35"/>
      <c r="N172" s="35"/>
      <c r="O172" s="57"/>
      <c r="P172" s="35"/>
      <c r="Q172" s="35"/>
      <c r="R172" s="35"/>
    </row>
    <row r="173" spans="7:18" s="19" customFormat="1" x14ac:dyDescent="0.25">
      <c r="G173" s="41"/>
      <c r="H173" s="35"/>
      <c r="I173" s="35"/>
      <c r="J173" s="35"/>
      <c r="K173" s="35"/>
      <c r="L173" s="35"/>
      <c r="M173" s="35"/>
      <c r="N173" s="35"/>
      <c r="O173" s="57"/>
      <c r="P173" s="35"/>
      <c r="Q173" s="35"/>
      <c r="R173" s="35"/>
    </row>
    <row r="174" spans="7:18" s="19" customFormat="1" x14ac:dyDescent="0.25">
      <c r="G174" s="41"/>
      <c r="H174" s="35"/>
      <c r="I174" s="35"/>
      <c r="J174" s="35"/>
      <c r="K174" s="35"/>
      <c r="L174" s="35"/>
      <c r="M174" s="35"/>
      <c r="N174" s="35"/>
      <c r="O174" s="57"/>
      <c r="P174" s="35"/>
      <c r="Q174" s="35"/>
      <c r="R174" s="35"/>
    </row>
    <row r="175" spans="7:18" s="19" customFormat="1" x14ac:dyDescent="0.25">
      <c r="G175" s="41"/>
      <c r="H175" s="35"/>
      <c r="I175" s="35"/>
      <c r="J175" s="35"/>
      <c r="K175" s="35"/>
      <c r="L175" s="35"/>
      <c r="M175" s="35"/>
      <c r="N175" s="35"/>
      <c r="O175" s="57"/>
      <c r="P175" s="35"/>
      <c r="Q175" s="35"/>
      <c r="R175" s="35"/>
    </row>
    <row r="176" spans="7:18" s="19" customFormat="1" x14ac:dyDescent="0.25">
      <c r="G176" s="41"/>
      <c r="H176" s="35"/>
      <c r="I176" s="35"/>
      <c r="J176" s="35"/>
      <c r="K176" s="35"/>
      <c r="L176" s="35"/>
      <c r="M176" s="35"/>
      <c r="N176" s="35"/>
      <c r="O176" s="57"/>
      <c r="P176" s="35"/>
      <c r="Q176" s="35"/>
      <c r="R176" s="35"/>
    </row>
    <row r="177" spans="7:18" s="19" customFormat="1" x14ac:dyDescent="0.25">
      <c r="G177" s="41"/>
      <c r="H177" s="35"/>
      <c r="I177" s="35"/>
      <c r="J177" s="35"/>
      <c r="K177" s="35"/>
      <c r="L177" s="35"/>
      <c r="M177" s="35"/>
      <c r="N177" s="35"/>
      <c r="O177" s="57"/>
      <c r="P177" s="35"/>
      <c r="Q177" s="35"/>
      <c r="R177" s="35"/>
    </row>
    <row r="178" spans="7:18" s="19" customFormat="1" x14ac:dyDescent="0.25">
      <c r="G178" s="41"/>
      <c r="H178" s="35"/>
      <c r="I178" s="35"/>
      <c r="J178" s="35"/>
      <c r="K178" s="35"/>
      <c r="L178" s="35"/>
      <c r="M178" s="35"/>
      <c r="N178" s="35"/>
      <c r="O178" s="57"/>
      <c r="P178" s="35"/>
      <c r="Q178" s="35"/>
      <c r="R178" s="35"/>
    </row>
    <row r="179" spans="7:18" s="19" customFormat="1" x14ac:dyDescent="0.25">
      <c r="G179" s="41"/>
      <c r="H179" s="35"/>
      <c r="I179" s="35"/>
      <c r="J179" s="35"/>
      <c r="K179" s="35"/>
      <c r="L179" s="35"/>
      <c r="M179" s="35"/>
      <c r="N179" s="35"/>
      <c r="O179" s="57"/>
      <c r="P179" s="35"/>
      <c r="Q179" s="35"/>
      <c r="R179" s="35"/>
    </row>
    <row r="180" spans="7:18" s="19" customFormat="1" x14ac:dyDescent="0.25">
      <c r="G180" s="41"/>
      <c r="H180" s="35"/>
      <c r="I180" s="35"/>
      <c r="J180" s="35"/>
      <c r="K180" s="35"/>
      <c r="L180" s="35"/>
      <c r="M180" s="35"/>
      <c r="N180" s="35"/>
      <c r="O180" s="57"/>
      <c r="P180" s="35"/>
      <c r="Q180" s="35"/>
      <c r="R180" s="35"/>
    </row>
    <row r="181" spans="7:18" s="19" customFormat="1" x14ac:dyDescent="0.25">
      <c r="G181" s="41"/>
      <c r="H181" s="35"/>
      <c r="I181" s="35"/>
      <c r="J181" s="35"/>
      <c r="K181" s="35"/>
      <c r="L181" s="35"/>
      <c r="M181" s="35"/>
      <c r="N181" s="35"/>
      <c r="O181" s="57"/>
      <c r="P181" s="35"/>
      <c r="Q181" s="35"/>
      <c r="R181" s="35"/>
    </row>
    <row r="182" spans="7:18" s="19" customFormat="1" x14ac:dyDescent="0.25">
      <c r="G182" s="41"/>
      <c r="H182" s="35"/>
      <c r="I182" s="35"/>
      <c r="J182" s="35"/>
      <c r="K182" s="35"/>
      <c r="L182" s="35"/>
      <c r="M182" s="35"/>
      <c r="N182" s="35"/>
      <c r="O182" s="57"/>
      <c r="P182" s="35"/>
      <c r="Q182" s="35"/>
      <c r="R182" s="35"/>
    </row>
    <row r="183" spans="7:18" s="19" customFormat="1" x14ac:dyDescent="0.25">
      <c r="G183" s="41"/>
      <c r="H183" s="35"/>
      <c r="I183" s="35"/>
      <c r="J183" s="35"/>
      <c r="K183" s="35"/>
      <c r="L183" s="35"/>
      <c r="M183" s="35"/>
      <c r="N183" s="35"/>
      <c r="O183" s="57"/>
      <c r="P183" s="35"/>
      <c r="Q183" s="35"/>
      <c r="R183" s="35"/>
    </row>
    <row r="184" spans="7:18" s="19" customFormat="1" x14ac:dyDescent="0.25">
      <c r="G184" s="41"/>
      <c r="H184" s="35"/>
      <c r="I184" s="35"/>
      <c r="J184" s="35"/>
      <c r="K184" s="35"/>
      <c r="L184" s="35"/>
      <c r="M184" s="35"/>
      <c r="N184" s="35"/>
      <c r="O184" s="57"/>
      <c r="P184" s="35"/>
      <c r="Q184" s="35"/>
      <c r="R184" s="35"/>
    </row>
    <row r="185" spans="7:18" s="19" customFormat="1" x14ac:dyDescent="0.25">
      <c r="G185" s="41"/>
      <c r="H185" s="35"/>
      <c r="I185" s="35"/>
      <c r="J185" s="35"/>
      <c r="K185" s="35"/>
      <c r="L185" s="35"/>
      <c r="M185" s="35"/>
      <c r="N185" s="35"/>
      <c r="O185" s="57"/>
      <c r="P185" s="35"/>
      <c r="Q185" s="35"/>
      <c r="R185" s="35"/>
    </row>
    <row r="186" spans="7:18" s="19" customFormat="1" x14ac:dyDescent="0.25">
      <c r="G186" s="41"/>
      <c r="H186" s="35"/>
      <c r="I186" s="35"/>
      <c r="J186" s="35"/>
      <c r="K186" s="35"/>
      <c r="L186" s="35"/>
      <c r="M186" s="35"/>
      <c r="N186" s="35"/>
      <c r="O186" s="57"/>
      <c r="P186" s="35"/>
      <c r="Q186" s="35"/>
      <c r="R186" s="35"/>
    </row>
    <row r="187" spans="7:18" s="19" customFormat="1" x14ac:dyDescent="0.25">
      <c r="G187" s="41"/>
      <c r="H187" s="35"/>
      <c r="I187" s="35"/>
      <c r="J187" s="35"/>
      <c r="K187" s="35"/>
      <c r="L187" s="35"/>
      <c r="M187" s="35"/>
      <c r="N187" s="35"/>
      <c r="O187" s="57"/>
      <c r="P187" s="35"/>
      <c r="Q187" s="35"/>
      <c r="R187" s="35"/>
    </row>
    <row r="188" spans="7:18" s="19" customFormat="1" x14ac:dyDescent="0.25">
      <c r="G188" s="41"/>
      <c r="H188" s="35"/>
      <c r="I188" s="35"/>
      <c r="J188" s="35"/>
      <c r="K188" s="35"/>
      <c r="L188" s="35"/>
      <c r="M188" s="35"/>
      <c r="N188" s="35"/>
      <c r="O188" s="57"/>
      <c r="P188" s="35"/>
      <c r="Q188" s="35"/>
      <c r="R188" s="35"/>
    </row>
    <row r="189" spans="7:18" s="19" customFormat="1" x14ac:dyDescent="0.25">
      <c r="G189" s="41"/>
      <c r="H189" s="35"/>
      <c r="I189" s="35"/>
      <c r="J189" s="35"/>
      <c r="K189" s="35"/>
      <c r="L189" s="35"/>
      <c r="M189" s="35"/>
      <c r="N189" s="35"/>
      <c r="O189" s="57"/>
      <c r="P189" s="35"/>
      <c r="Q189" s="35"/>
      <c r="R189" s="35"/>
    </row>
    <row r="190" spans="7:18" s="19" customFormat="1" x14ac:dyDescent="0.25">
      <c r="G190" s="41"/>
      <c r="H190" s="35"/>
      <c r="I190" s="35"/>
      <c r="J190" s="35"/>
      <c r="K190" s="35"/>
      <c r="L190" s="35"/>
      <c r="M190" s="35"/>
      <c r="N190" s="35"/>
      <c r="O190" s="57"/>
      <c r="P190" s="35"/>
      <c r="Q190" s="35"/>
      <c r="R190" s="35"/>
    </row>
    <row r="191" spans="7:18" s="19" customFormat="1" x14ac:dyDescent="0.25">
      <c r="G191" s="41"/>
      <c r="H191" s="35"/>
      <c r="I191" s="35"/>
      <c r="J191" s="35"/>
      <c r="K191" s="35"/>
      <c r="L191" s="35"/>
      <c r="M191" s="35"/>
      <c r="N191" s="35"/>
      <c r="O191" s="57"/>
      <c r="P191" s="35"/>
      <c r="Q191" s="35"/>
      <c r="R191" s="35"/>
    </row>
    <row r="192" spans="7:18" s="19" customFormat="1" x14ac:dyDescent="0.25">
      <c r="G192" s="41"/>
      <c r="H192" s="35"/>
      <c r="I192" s="35"/>
      <c r="J192" s="35"/>
      <c r="K192" s="35"/>
      <c r="L192" s="35"/>
      <c r="M192" s="35"/>
      <c r="N192" s="35"/>
      <c r="O192" s="57"/>
      <c r="P192" s="35"/>
      <c r="Q192" s="35"/>
      <c r="R192" s="35"/>
    </row>
    <row r="193" spans="7:18" s="19" customFormat="1" x14ac:dyDescent="0.25">
      <c r="G193" s="41"/>
      <c r="H193" s="35"/>
      <c r="I193" s="35"/>
      <c r="J193" s="35"/>
      <c r="K193" s="35"/>
      <c r="L193" s="35"/>
      <c r="M193" s="35"/>
      <c r="N193" s="35"/>
      <c r="O193" s="57"/>
      <c r="P193" s="35"/>
      <c r="Q193" s="35"/>
      <c r="R193" s="35"/>
    </row>
    <row r="194" spans="7:18" s="19" customFormat="1" x14ac:dyDescent="0.25">
      <c r="G194" s="41"/>
      <c r="H194" s="35"/>
      <c r="I194" s="35"/>
      <c r="J194" s="35"/>
      <c r="K194" s="35"/>
      <c r="L194" s="35"/>
      <c r="M194" s="35"/>
      <c r="N194" s="35"/>
      <c r="O194" s="57"/>
      <c r="P194" s="35"/>
      <c r="Q194" s="35"/>
      <c r="R194" s="35"/>
    </row>
    <row r="195" spans="7:18" s="19" customFormat="1" x14ac:dyDescent="0.25">
      <c r="G195" s="41"/>
      <c r="H195" s="35"/>
      <c r="I195" s="35"/>
      <c r="J195" s="35"/>
      <c r="K195" s="35"/>
      <c r="L195" s="35"/>
      <c r="M195" s="35"/>
      <c r="N195" s="35"/>
      <c r="O195" s="57"/>
      <c r="P195" s="35"/>
      <c r="Q195" s="35"/>
      <c r="R195" s="35"/>
    </row>
    <row r="196" spans="7:18" s="19" customFormat="1" x14ac:dyDescent="0.25">
      <c r="G196" s="41"/>
      <c r="H196" s="35"/>
      <c r="I196" s="35"/>
      <c r="J196" s="35"/>
      <c r="K196" s="35"/>
      <c r="L196" s="35"/>
      <c r="M196" s="35"/>
      <c r="N196" s="35"/>
      <c r="O196" s="57"/>
      <c r="P196" s="35"/>
      <c r="Q196" s="35"/>
      <c r="R196" s="35"/>
    </row>
    <row r="197" spans="7:18" s="19" customFormat="1" x14ac:dyDescent="0.25">
      <c r="G197" s="41"/>
      <c r="H197" s="35"/>
      <c r="I197" s="35"/>
      <c r="J197" s="35"/>
      <c r="K197" s="35"/>
      <c r="L197" s="35"/>
      <c r="M197" s="35"/>
      <c r="N197" s="35"/>
      <c r="O197" s="57"/>
      <c r="P197" s="35"/>
      <c r="Q197" s="35"/>
      <c r="R197" s="35"/>
    </row>
    <row r="198" spans="7:18" s="19" customFormat="1" x14ac:dyDescent="0.25">
      <c r="G198" s="41"/>
      <c r="H198" s="35"/>
      <c r="I198" s="35"/>
      <c r="J198" s="35"/>
      <c r="K198" s="35"/>
      <c r="L198" s="35"/>
      <c r="M198" s="35"/>
      <c r="N198" s="35"/>
      <c r="O198" s="57"/>
      <c r="P198" s="35"/>
      <c r="Q198" s="35"/>
      <c r="R198" s="35"/>
    </row>
    <row r="199" spans="7:18" s="19" customFormat="1" x14ac:dyDescent="0.25">
      <c r="G199" s="41"/>
      <c r="H199" s="35"/>
      <c r="I199" s="35"/>
      <c r="J199" s="35"/>
      <c r="K199" s="35"/>
      <c r="L199" s="35"/>
      <c r="M199" s="35"/>
      <c r="N199" s="35"/>
      <c r="O199" s="57"/>
      <c r="P199" s="35"/>
      <c r="Q199" s="35"/>
      <c r="R199" s="35"/>
    </row>
    <row r="200" spans="7:18" s="19" customFormat="1" x14ac:dyDescent="0.25">
      <c r="G200" s="41"/>
      <c r="H200" s="35"/>
      <c r="I200" s="35"/>
      <c r="J200" s="35"/>
      <c r="K200" s="35"/>
      <c r="L200" s="35"/>
      <c r="M200" s="35"/>
      <c r="N200" s="35"/>
      <c r="O200" s="57"/>
      <c r="P200" s="35"/>
      <c r="Q200" s="35"/>
      <c r="R200" s="35"/>
    </row>
    <row r="201" spans="7:18" s="19" customFormat="1" x14ac:dyDescent="0.25">
      <c r="G201" s="41"/>
      <c r="H201" s="35"/>
      <c r="I201" s="35"/>
      <c r="J201" s="35"/>
      <c r="K201" s="35"/>
      <c r="L201" s="35"/>
      <c r="M201" s="35"/>
      <c r="N201" s="35"/>
      <c r="O201" s="57"/>
      <c r="P201" s="35"/>
      <c r="Q201" s="35"/>
      <c r="R201" s="35"/>
    </row>
    <row r="202" spans="7:18" s="19" customFormat="1" x14ac:dyDescent="0.25">
      <c r="G202" s="41"/>
      <c r="H202" s="35"/>
      <c r="I202" s="35"/>
      <c r="J202" s="35"/>
      <c r="K202" s="35"/>
      <c r="L202" s="35"/>
      <c r="M202" s="35"/>
      <c r="N202" s="35"/>
      <c r="O202" s="57"/>
      <c r="P202" s="35"/>
      <c r="Q202" s="35"/>
      <c r="R202" s="35"/>
    </row>
    <row r="203" spans="7:18" s="19" customFormat="1" x14ac:dyDescent="0.25">
      <c r="G203" s="41"/>
      <c r="H203" s="35"/>
      <c r="I203" s="35"/>
      <c r="J203" s="35"/>
      <c r="K203" s="35"/>
      <c r="L203" s="35"/>
      <c r="M203" s="35"/>
      <c r="N203" s="35"/>
      <c r="O203" s="57"/>
      <c r="P203" s="35"/>
      <c r="Q203" s="35"/>
      <c r="R203" s="35"/>
    </row>
    <row r="204" spans="7:18" s="19" customFormat="1" x14ac:dyDescent="0.25">
      <c r="G204" s="41"/>
      <c r="H204" s="35"/>
      <c r="I204" s="35"/>
      <c r="J204" s="35"/>
      <c r="K204" s="35"/>
      <c r="L204" s="35"/>
      <c r="M204" s="35"/>
      <c r="N204" s="35"/>
      <c r="O204" s="57"/>
      <c r="P204" s="35"/>
      <c r="Q204" s="35"/>
      <c r="R204" s="35"/>
    </row>
    <row r="205" spans="7:18" s="19" customFormat="1" x14ac:dyDescent="0.25">
      <c r="G205" s="41"/>
      <c r="H205" s="35"/>
      <c r="I205" s="35"/>
      <c r="J205" s="35"/>
      <c r="K205" s="35"/>
      <c r="L205" s="35"/>
      <c r="M205" s="35"/>
      <c r="N205" s="35"/>
      <c r="O205" s="57"/>
      <c r="P205" s="35"/>
      <c r="Q205" s="35"/>
      <c r="R205" s="35"/>
    </row>
    <row r="206" spans="7:18" s="19" customFormat="1" x14ac:dyDescent="0.25">
      <c r="G206" s="41"/>
      <c r="H206" s="35"/>
      <c r="I206" s="35"/>
      <c r="J206" s="35"/>
      <c r="K206" s="35"/>
      <c r="L206" s="35"/>
      <c r="M206" s="35"/>
      <c r="N206" s="35"/>
      <c r="O206" s="57"/>
      <c r="P206" s="35"/>
      <c r="Q206" s="35"/>
      <c r="R206" s="35"/>
    </row>
    <row r="207" spans="7:18" s="19" customFormat="1" x14ac:dyDescent="0.25">
      <c r="G207" s="41"/>
      <c r="H207" s="35"/>
      <c r="I207" s="35"/>
      <c r="J207" s="35"/>
      <c r="K207" s="35"/>
      <c r="L207" s="35"/>
      <c r="M207" s="35"/>
      <c r="N207" s="35"/>
      <c r="O207" s="57"/>
      <c r="P207" s="35"/>
      <c r="Q207" s="35"/>
      <c r="R207" s="35"/>
    </row>
    <row r="208" spans="7:18" s="19" customFormat="1" x14ac:dyDescent="0.25">
      <c r="G208" s="41"/>
      <c r="H208" s="35"/>
      <c r="I208" s="35"/>
      <c r="J208" s="35"/>
      <c r="K208" s="35"/>
      <c r="L208" s="35"/>
      <c r="M208" s="35"/>
      <c r="N208" s="35"/>
      <c r="O208" s="57"/>
      <c r="P208" s="35"/>
      <c r="Q208" s="35"/>
      <c r="R208" s="35"/>
    </row>
    <row r="209" spans="7:18" s="19" customFormat="1" x14ac:dyDescent="0.25">
      <c r="G209" s="41"/>
      <c r="H209" s="35"/>
      <c r="I209" s="35"/>
      <c r="J209" s="35"/>
      <c r="K209" s="35"/>
      <c r="L209" s="35"/>
      <c r="M209" s="35"/>
      <c r="N209" s="35"/>
      <c r="O209" s="57"/>
      <c r="P209" s="35"/>
      <c r="Q209" s="35"/>
      <c r="R209" s="35"/>
    </row>
    <row r="210" spans="7:18" s="19" customFormat="1" x14ac:dyDescent="0.25">
      <c r="G210" s="41"/>
      <c r="H210" s="35"/>
      <c r="I210" s="35"/>
      <c r="J210" s="35"/>
      <c r="K210" s="35"/>
      <c r="L210" s="35"/>
      <c r="M210" s="35"/>
      <c r="N210" s="35"/>
      <c r="O210" s="57"/>
      <c r="P210" s="35"/>
      <c r="Q210" s="35"/>
      <c r="R210" s="35"/>
    </row>
    <row r="211" spans="7:18" s="19" customFormat="1" x14ac:dyDescent="0.25">
      <c r="G211" s="41"/>
      <c r="H211" s="35"/>
      <c r="I211" s="35"/>
      <c r="J211" s="35"/>
      <c r="K211" s="35"/>
      <c r="L211" s="35"/>
      <c r="M211" s="35"/>
      <c r="N211" s="35"/>
      <c r="O211" s="57"/>
      <c r="P211" s="35"/>
      <c r="Q211" s="35"/>
      <c r="R211" s="35"/>
    </row>
    <row r="212" spans="7:18" s="19" customFormat="1" x14ac:dyDescent="0.25">
      <c r="G212" s="41"/>
      <c r="H212" s="35"/>
      <c r="I212" s="35"/>
      <c r="J212" s="35"/>
      <c r="K212" s="35"/>
      <c r="L212" s="35"/>
      <c r="M212" s="35"/>
      <c r="N212" s="35"/>
      <c r="O212" s="57"/>
      <c r="P212" s="35"/>
      <c r="Q212" s="35"/>
      <c r="R212" s="35"/>
    </row>
    <row r="213" spans="7:18" s="19" customFormat="1" x14ac:dyDescent="0.25">
      <c r="G213" s="41"/>
      <c r="H213" s="35"/>
      <c r="I213" s="35"/>
      <c r="J213" s="35"/>
      <c r="K213" s="35"/>
      <c r="L213" s="35"/>
      <c r="M213" s="35"/>
      <c r="N213" s="35"/>
      <c r="O213" s="57"/>
      <c r="P213" s="35"/>
      <c r="Q213" s="35"/>
      <c r="R213" s="35"/>
    </row>
    <row r="214" spans="7:18" s="19" customFormat="1" x14ac:dyDescent="0.25">
      <c r="G214" s="41"/>
      <c r="H214" s="35"/>
      <c r="I214" s="35"/>
      <c r="J214" s="35"/>
      <c r="K214" s="35"/>
      <c r="L214" s="35"/>
      <c r="M214" s="35"/>
      <c r="N214" s="35"/>
      <c r="O214" s="57"/>
      <c r="P214" s="35"/>
      <c r="Q214" s="35"/>
      <c r="R214" s="35"/>
    </row>
    <row r="215" spans="7:18" s="19" customFormat="1" x14ac:dyDescent="0.25">
      <c r="G215" s="41"/>
      <c r="H215" s="35"/>
      <c r="I215" s="35"/>
      <c r="J215" s="35"/>
      <c r="K215" s="35"/>
      <c r="L215" s="35"/>
      <c r="M215" s="35"/>
      <c r="N215" s="35"/>
      <c r="O215" s="57"/>
      <c r="P215" s="35"/>
      <c r="Q215" s="35"/>
      <c r="R215" s="35"/>
    </row>
    <row r="216" spans="7:18" s="19" customFormat="1" x14ac:dyDescent="0.25">
      <c r="G216" s="41"/>
      <c r="H216" s="35"/>
      <c r="I216" s="35"/>
      <c r="J216" s="35"/>
      <c r="K216" s="35"/>
      <c r="L216" s="35"/>
      <c r="M216" s="35"/>
      <c r="N216" s="35"/>
      <c r="O216" s="57"/>
      <c r="P216" s="35"/>
      <c r="Q216" s="35"/>
      <c r="R216" s="35"/>
    </row>
    <row r="217" spans="7:18" s="19" customFormat="1" x14ac:dyDescent="0.25">
      <c r="G217" s="41"/>
      <c r="H217" s="35"/>
      <c r="I217" s="35"/>
      <c r="J217" s="35"/>
      <c r="K217" s="35"/>
      <c r="L217" s="35"/>
      <c r="M217" s="35"/>
      <c r="N217" s="35"/>
      <c r="O217" s="57"/>
      <c r="P217" s="35"/>
      <c r="Q217" s="35"/>
      <c r="R217" s="35"/>
    </row>
    <row r="218" spans="7:18" s="19" customFormat="1" x14ac:dyDescent="0.25">
      <c r="G218" s="41"/>
      <c r="H218" s="35"/>
      <c r="I218" s="35"/>
      <c r="J218" s="35"/>
      <c r="K218" s="35"/>
      <c r="L218" s="35"/>
      <c r="M218" s="35"/>
      <c r="N218" s="35"/>
      <c r="O218" s="57"/>
      <c r="P218" s="35"/>
      <c r="Q218" s="35"/>
      <c r="R218" s="35"/>
    </row>
    <row r="219" spans="7:18" s="19" customFormat="1" x14ac:dyDescent="0.25">
      <c r="G219" s="41"/>
      <c r="H219" s="35"/>
      <c r="I219" s="35"/>
      <c r="J219" s="35"/>
      <c r="K219" s="35"/>
      <c r="L219" s="35"/>
      <c r="M219" s="35"/>
      <c r="N219" s="35"/>
      <c r="O219" s="57"/>
      <c r="P219" s="35"/>
      <c r="Q219" s="35"/>
      <c r="R219" s="35"/>
    </row>
    <row r="220" spans="7:18" s="19" customFormat="1" x14ac:dyDescent="0.25">
      <c r="G220" s="41"/>
      <c r="H220" s="35"/>
      <c r="I220" s="35"/>
      <c r="J220" s="35"/>
      <c r="K220" s="35"/>
      <c r="L220" s="35"/>
      <c r="M220" s="35"/>
      <c r="N220" s="35"/>
      <c r="O220" s="57"/>
      <c r="P220" s="35"/>
      <c r="Q220" s="35"/>
      <c r="R220" s="35"/>
    </row>
    <row r="221" spans="7:18" s="19" customFormat="1" x14ac:dyDescent="0.25">
      <c r="G221" s="41"/>
      <c r="H221" s="35"/>
      <c r="I221" s="35"/>
      <c r="J221" s="35"/>
      <c r="K221" s="35"/>
      <c r="L221" s="35"/>
      <c r="M221" s="35"/>
      <c r="N221" s="35"/>
      <c r="O221" s="57"/>
      <c r="P221" s="35"/>
      <c r="Q221" s="35"/>
      <c r="R221" s="35"/>
    </row>
    <row r="222" spans="7:18" s="19" customFormat="1" x14ac:dyDescent="0.25">
      <c r="G222" s="41"/>
      <c r="H222" s="35"/>
      <c r="I222" s="35"/>
      <c r="J222" s="35"/>
      <c r="K222" s="35"/>
      <c r="L222" s="35"/>
      <c r="M222" s="35"/>
      <c r="N222" s="35"/>
      <c r="O222" s="57"/>
      <c r="P222" s="35"/>
      <c r="Q222" s="35"/>
      <c r="R222" s="35"/>
    </row>
    <row r="223" spans="7:18" s="19" customFormat="1" x14ac:dyDescent="0.25">
      <c r="G223" s="41"/>
      <c r="H223" s="35"/>
      <c r="I223" s="35"/>
      <c r="J223" s="35"/>
      <c r="K223" s="35"/>
      <c r="L223" s="35"/>
      <c r="M223" s="35"/>
      <c r="N223" s="35"/>
      <c r="O223" s="57"/>
      <c r="P223" s="35"/>
      <c r="Q223" s="35"/>
      <c r="R223" s="35"/>
    </row>
    <row r="224" spans="7:18" s="19" customFormat="1" x14ac:dyDescent="0.25">
      <c r="G224" s="41"/>
      <c r="H224" s="35"/>
      <c r="I224" s="35"/>
      <c r="J224" s="35"/>
      <c r="K224" s="35"/>
      <c r="L224" s="35"/>
      <c r="M224" s="35"/>
      <c r="N224" s="35"/>
      <c r="O224" s="57"/>
      <c r="P224" s="35"/>
      <c r="Q224" s="35"/>
      <c r="R224" s="35"/>
    </row>
    <row r="225" spans="7:18" s="19" customFormat="1" x14ac:dyDescent="0.25">
      <c r="G225" s="41"/>
      <c r="H225" s="35"/>
      <c r="I225" s="35"/>
      <c r="J225" s="35"/>
      <c r="K225" s="35"/>
      <c r="L225" s="35"/>
      <c r="M225" s="35"/>
      <c r="N225" s="35"/>
      <c r="O225" s="57"/>
      <c r="P225" s="35"/>
      <c r="Q225" s="35"/>
      <c r="R225" s="35"/>
    </row>
    <row r="226" spans="7:18" s="19" customFormat="1" x14ac:dyDescent="0.25">
      <c r="G226" s="41"/>
      <c r="H226" s="35"/>
      <c r="I226" s="35"/>
      <c r="J226" s="35"/>
      <c r="K226" s="35"/>
      <c r="L226" s="35"/>
      <c r="M226" s="35"/>
      <c r="N226" s="35"/>
      <c r="O226" s="57"/>
      <c r="P226" s="35"/>
      <c r="Q226" s="35"/>
      <c r="R226" s="35"/>
    </row>
    <row r="227" spans="7:18" s="19" customFormat="1" x14ac:dyDescent="0.25">
      <c r="G227" s="41"/>
      <c r="H227" s="35"/>
      <c r="I227" s="35"/>
      <c r="J227" s="35"/>
      <c r="K227" s="35"/>
      <c r="L227" s="35"/>
      <c r="M227" s="35"/>
      <c r="N227" s="35"/>
      <c r="O227" s="57"/>
      <c r="P227" s="35"/>
      <c r="Q227" s="35"/>
      <c r="R227" s="35"/>
    </row>
    <row r="228" spans="7:18" s="19" customFormat="1" x14ac:dyDescent="0.25">
      <c r="G228" s="41"/>
      <c r="H228" s="35"/>
      <c r="I228" s="35"/>
      <c r="J228" s="35"/>
      <c r="K228" s="35"/>
      <c r="L228" s="35"/>
      <c r="M228" s="35"/>
      <c r="N228" s="35"/>
      <c r="O228" s="57"/>
      <c r="P228" s="35"/>
      <c r="Q228" s="35"/>
      <c r="R228" s="35"/>
    </row>
    <row r="229" spans="7:18" s="19" customFormat="1" x14ac:dyDescent="0.25">
      <c r="G229" s="41"/>
      <c r="H229" s="35"/>
      <c r="I229" s="35"/>
      <c r="J229" s="35"/>
      <c r="K229" s="35"/>
      <c r="L229" s="35"/>
      <c r="M229" s="35"/>
      <c r="N229" s="35"/>
      <c r="O229" s="57"/>
      <c r="P229" s="35"/>
      <c r="Q229" s="35"/>
      <c r="R229" s="35"/>
    </row>
    <row r="230" spans="7:18" s="19" customFormat="1" x14ac:dyDescent="0.25">
      <c r="G230" s="41"/>
      <c r="H230" s="35"/>
      <c r="I230" s="35"/>
      <c r="J230" s="35"/>
      <c r="K230" s="35"/>
      <c r="L230" s="35"/>
      <c r="M230" s="35"/>
      <c r="N230" s="35"/>
      <c r="O230" s="57"/>
      <c r="P230" s="35"/>
      <c r="Q230" s="35"/>
      <c r="R230" s="35"/>
    </row>
    <row r="231" spans="7:18" s="19" customFormat="1" x14ac:dyDescent="0.25">
      <c r="G231" s="41"/>
      <c r="H231" s="35"/>
      <c r="I231" s="35"/>
      <c r="J231" s="35"/>
      <c r="K231" s="35"/>
      <c r="L231" s="35"/>
      <c r="M231" s="35"/>
      <c r="N231" s="35"/>
      <c r="O231" s="57"/>
      <c r="P231" s="35"/>
      <c r="Q231" s="35"/>
      <c r="R231" s="35"/>
    </row>
    <row r="232" spans="7:18" s="19" customFormat="1" x14ac:dyDescent="0.25">
      <c r="G232" s="41"/>
      <c r="H232" s="35"/>
      <c r="I232" s="35"/>
      <c r="J232" s="35"/>
      <c r="K232" s="35"/>
      <c r="L232" s="35"/>
      <c r="M232" s="35"/>
      <c r="N232" s="35"/>
      <c r="O232" s="57"/>
      <c r="P232" s="35"/>
      <c r="Q232" s="35"/>
      <c r="R232" s="35"/>
    </row>
    <row r="233" spans="7:18" s="19" customFormat="1" x14ac:dyDescent="0.25">
      <c r="G233" s="41"/>
      <c r="H233" s="35"/>
      <c r="I233" s="35"/>
      <c r="J233" s="35"/>
      <c r="K233" s="35"/>
      <c r="L233" s="35"/>
      <c r="M233" s="35"/>
      <c r="N233" s="35"/>
      <c r="O233" s="57"/>
      <c r="P233" s="35"/>
      <c r="Q233" s="35"/>
      <c r="R233" s="35"/>
    </row>
    <row r="234" spans="7:18" s="19" customFormat="1" x14ac:dyDescent="0.25">
      <c r="G234" s="41"/>
      <c r="H234" s="35"/>
      <c r="I234" s="35"/>
      <c r="J234" s="35"/>
      <c r="K234" s="35"/>
      <c r="L234" s="35"/>
      <c r="M234" s="35"/>
      <c r="N234" s="35"/>
      <c r="O234" s="57"/>
      <c r="P234" s="35"/>
      <c r="Q234" s="35"/>
      <c r="R234" s="35"/>
    </row>
    <row r="235" spans="7:18" s="19" customFormat="1" x14ac:dyDescent="0.25">
      <c r="G235" s="41"/>
      <c r="H235" s="35"/>
      <c r="I235" s="35"/>
      <c r="J235" s="35"/>
      <c r="K235" s="35"/>
      <c r="L235" s="35"/>
      <c r="M235" s="35"/>
      <c r="N235" s="35"/>
      <c r="O235" s="57"/>
      <c r="P235" s="35"/>
      <c r="Q235" s="35"/>
      <c r="R235" s="35"/>
    </row>
    <row r="236" spans="7:18" s="19" customFormat="1" x14ac:dyDescent="0.25">
      <c r="G236" s="41"/>
      <c r="H236" s="35"/>
      <c r="I236" s="35"/>
      <c r="J236" s="35"/>
      <c r="K236" s="35"/>
      <c r="L236" s="35"/>
      <c r="M236" s="35"/>
      <c r="N236" s="35"/>
      <c r="O236" s="57"/>
      <c r="P236" s="35"/>
      <c r="Q236" s="35"/>
      <c r="R236" s="35"/>
    </row>
    <row r="237" spans="7:18" s="19" customFormat="1" x14ac:dyDescent="0.25">
      <c r="G237" s="41"/>
      <c r="H237" s="35"/>
      <c r="I237" s="35"/>
      <c r="J237" s="35"/>
      <c r="K237" s="35"/>
      <c r="L237" s="35"/>
      <c r="M237" s="35"/>
      <c r="N237" s="35"/>
      <c r="O237" s="57"/>
      <c r="P237" s="35"/>
      <c r="Q237" s="35"/>
      <c r="R237" s="35"/>
    </row>
    <row r="238" spans="7:18" s="19" customFormat="1" x14ac:dyDescent="0.25">
      <c r="G238" s="41"/>
      <c r="H238" s="35"/>
      <c r="I238" s="35"/>
      <c r="J238" s="35"/>
      <c r="K238" s="35"/>
      <c r="L238" s="35"/>
      <c r="M238" s="35"/>
      <c r="N238" s="35"/>
      <c r="O238" s="57"/>
      <c r="P238" s="35"/>
      <c r="Q238" s="35"/>
      <c r="R238" s="35"/>
    </row>
    <row r="239" spans="7:18" s="19" customFormat="1" x14ac:dyDescent="0.25">
      <c r="G239" s="41"/>
      <c r="H239" s="35"/>
      <c r="I239" s="35"/>
      <c r="J239" s="35"/>
      <c r="K239" s="35"/>
      <c r="L239" s="35"/>
      <c r="M239" s="35"/>
      <c r="N239" s="35"/>
      <c r="O239" s="57"/>
      <c r="P239" s="35"/>
      <c r="Q239" s="35"/>
      <c r="R239" s="35"/>
    </row>
    <row r="240" spans="7:18" s="19" customFormat="1" x14ac:dyDescent="0.25">
      <c r="G240" s="41"/>
      <c r="H240" s="35"/>
      <c r="I240" s="35"/>
      <c r="J240" s="35"/>
      <c r="K240" s="35"/>
      <c r="L240" s="35"/>
      <c r="M240" s="35"/>
      <c r="N240" s="35"/>
      <c r="O240" s="57"/>
      <c r="P240" s="35"/>
      <c r="Q240" s="35"/>
      <c r="R240" s="35"/>
    </row>
    <row r="241" spans="7:18" s="19" customFormat="1" x14ac:dyDescent="0.25">
      <c r="G241" s="41"/>
      <c r="H241" s="35"/>
      <c r="I241" s="35"/>
      <c r="J241" s="35"/>
      <c r="K241" s="35"/>
      <c r="L241" s="35"/>
      <c r="M241" s="35"/>
      <c r="N241" s="35"/>
      <c r="O241" s="57"/>
      <c r="P241" s="35"/>
      <c r="Q241" s="35"/>
      <c r="R241" s="35"/>
    </row>
    <row r="242" spans="7:18" s="19" customFormat="1" x14ac:dyDescent="0.25">
      <c r="G242" s="41"/>
      <c r="H242" s="35"/>
      <c r="I242" s="35"/>
      <c r="J242" s="35"/>
      <c r="K242" s="35"/>
      <c r="L242" s="35"/>
      <c r="M242" s="35"/>
      <c r="N242" s="35"/>
      <c r="O242" s="57"/>
      <c r="P242" s="35"/>
      <c r="Q242" s="35"/>
      <c r="R242" s="35"/>
    </row>
    <row r="243" spans="7:18" s="19" customFormat="1" x14ac:dyDescent="0.25">
      <c r="G243" s="41"/>
      <c r="H243" s="35"/>
      <c r="I243" s="35"/>
      <c r="J243" s="35"/>
      <c r="K243" s="35"/>
      <c r="L243" s="35"/>
      <c r="M243" s="35"/>
      <c r="N243" s="35"/>
      <c r="O243" s="57"/>
      <c r="P243" s="35"/>
      <c r="Q243" s="35"/>
      <c r="R243" s="35"/>
    </row>
    <row r="244" spans="7:18" s="19" customFormat="1" x14ac:dyDescent="0.25">
      <c r="G244" s="41"/>
      <c r="H244" s="35"/>
      <c r="I244" s="35"/>
      <c r="J244" s="35"/>
      <c r="K244" s="35"/>
      <c r="L244" s="35"/>
      <c r="M244" s="35"/>
      <c r="N244" s="35"/>
      <c r="O244" s="57"/>
      <c r="P244" s="35"/>
      <c r="Q244" s="35"/>
      <c r="R244" s="35"/>
    </row>
    <row r="245" spans="7:18" s="19" customFormat="1" x14ac:dyDescent="0.25">
      <c r="G245" s="41"/>
      <c r="H245" s="35"/>
      <c r="I245" s="35"/>
      <c r="J245" s="35"/>
      <c r="K245" s="35"/>
      <c r="L245" s="35"/>
      <c r="M245" s="35"/>
      <c r="N245" s="35"/>
      <c r="O245" s="57"/>
      <c r="P245" s="35"/>
      <c r="Q245" s="35"/>
      <c r="R245" s="35"/>
    </row>
    <row r="246" spans="7:18" s="19" customFormat="1" x14ac:dyDescent="0.25">
      <c r="G246" s="41"/>
      <c r="H246" s="35"/>
      <c r="I246" s="35"/>
      <c r="J246" s="35"/>
      <c r="K246" s="35"/>
      <c r="L246" s="35"/>
      <c r="M246" s="35"/>
      <c r="N246" s="35"/>
      <c r="O246" s="57"/>
      <c r="P246" s="35"/>
      <c r="Q246" s="35"/>
      <c r="R246" s="35"/>
    </row>
    <row r="247" spans="7:18" s="19" customFormat="1" x14ac:dyDescent="0.25">
      <c r="G247" s="41"/>
      <c r="H247" s="35"/>
      <c r="I247" s="35"/>
      <c r="J247" s="35"/>
      <c r="K247" s="35"/>
      <c r="L247" s="35"/>
      <c r="M247" s="35"/>
      <c r="N247" s="35"/>
      <c r="O247" s="57"/>
      <c r="P247" s="35"/>
      <c r="Q247" s="35"/>
      <c r="R247" s="35"/>
    </row>
    <row r="248" spans="7:18" s="19" customFormat="1" x14ac:dyDescent="0.25">
      <c r="G248" s="41"/>
      <c r="H248" s="35"/>
      <c r="I248" s="35"/>
      <c r="J248" s="35"/>
      <c r="K248" s="35"/>
      <c r="L248" s="35"/>
      <c r="M248" s="35"/>
      <c r="N248" s="35"/>
      <c r="O248" s="57"/>
      <c r="P248" s="35"/>
      <c r="Q248" s="35"/>
      <c r="R248" s="35"/>
    </row>
    <row r="249" spans="7:18" s="19" customFormat="1" x14ac:dyDescent="0.25">
      <c r="G249" s="41"/>
      <c r="H249" s="35"/>
      <c r="I249" s="35"/>
      <c r="J249" s="35"/>
      <c r="K249" s="35"/>
      <c r="L249" s="35"/>
      <c r="M249" s="35"/>
      <c r="N249" s="35"/>
      <c r="O249" s="57"/>
      <c r="P249" s="35"/>
      <c r="Q249" s="35"/>
      <c r="R249" s="35"/>
    </row>
    <row r="250" spans="7:18" s="19" customFormat="1" x14ac:dyDescent="0.25">
      <c r="G250" s="41"/>
      <c r="H250" s="35"/>
      <c r="I250" s="35"/>
      <c r="J250" s="35"/>
      <c r="K250" s="35"/>
      <c r="L250" s="35"/>
      <c r="M250" s="35"/>
      <c r="N250" s="35"/>
      <c r="O250" s="57"/>
      <c r="P250" s="35"/>
      <c r="Q250" s="35"/>
      <c r="R250" s="35"/>
    </row>
    <row r="251" spans="7:18" s="19" customFormat="1" x14ac:dyDescent="0.25">
      <c r="G251" s="41"/>
      <c r="H251" s="35"/>
      <c r="I251" s="35"/>
      <c r="J251" s="35"/>
      <c r="K251" s="35"/>
      <c r="L251" s="35"/>
      <c r="M251" s="35"/>
      <c r="N251" s="35"/>
      <c r="O251" s="57"/>
      <c r="P251" s="35"/>
      <c r="Q251" s="35"/>
      <c r="R251" s="35"/>
    </row>
    <row r="252" spans="7:18" s="19" customFormat="1" x14ac:dyDescent="0.25">
      <c r="G252" s="41"/>
      <c r="H252" s="35"/>
      <c r="I252" s="35"/>
      <c r="J252" s="35"/>
      <c r="K252" s="35"/>
      <c r="L252" s="35"/>
      <c r="M252" s="35"/>
      <c r="N252" s="35"/>
      <c r="O252" s="57"/>
      <c r="P252" s="35"/>
      <c r="Q252" s="35"/>
      <c r="R252" s="35"/>
    </row>
    <row r="253" spans="7:18" s="19" customFormat="1" x14ac:dyDescent="0.25">
      <c r="G253" s="41"/>
      <c r="H253" s="35"/>
      <c r="I253" s="35"/>
      <c r="J253" s="35"/>
      <c r="K253" s="35"/>
      <c r="L253" s="35"/>
      <c r="M253" s="35"/>
      <c r="N253" s="35"/>
      <c r="O253" s="57"/>
      <c r="P253" s="35"/>
      <c r="Q253" s="35"/>
      <c r="R253" s="35"/>
    </row>
    <row r="254" spans="7:18" s="19" customFormat="1" x14ac:dyDescent="0.25">
      <c r="G254" s="41"/>
      <c r="H254" s="35"/>
      <c r="I254" s="35"/>
      <c r="J254" s="35"/>
      <c r="K254" s="35"/>
      <c r="L254" s="35"/>
      <c r="M254" s="35"/>
      <c r="N254" s="35"/>
      <c r="O254" s="57"/>
      <c r="P254" s="35"/>
      <c r="Q254" s="35"/>
      <c r="R254" s="35"/>
    </row>
    <row r="255" spans="7:18" s="19" customFormat="1" x14ac:dyDescent="0.25">
      <c r="G255" s="41"/>
      <c r="H255" s="35"/>
      <c r="I255" s="35"/>
      <c r="J255" s="35"/>
      <c r="K255" s="35"/>
      <c r="L255" s="35"/>
      <c r="M255" s="35"/>
      <c r="N255" s="35"/>
      <c r="O255" s="57"/>
      <c r="P255" s="35"/>
      <c r="Q255" s="35"/>
      <c r="R255" s="35"/>
    </row>
    <row r="256" spans="7:18" s="19" customFormat="1" x14ac:dyDescent="0.25">
      <c r="G256" s="41"/>
      <c r="H256" s="35"/>
      <c r="I256" s="35"/>
      <c r="J256" s="35"/>
      <c r="K256" s="35"/>
      <c r="L256" s="35"/>
      <c r="M256" s="35"/>
      <c r="N256" s="35"/>
      <c r="O256" s="57"/>
      <c r="P256" s="35"/>
      <c r="Q256" s="35"/>
      <c r="R256" s="35"/>
    </row>
    <row r="257" spans="7:18" s="19" customFormat="1" x14ac:dyDescent="0.25">
      <c r="G257" s="41"/>
      <c r="H257" s="35"/>
      <c r="I257" s="35"/>
      <c r="J257" s="35"/>
      <c r="K257" s="35"/>
      <c r="L257" s="35"/>
      <c r="M257" s="35"/>
      <c r="N257" s="35"/>
      <c r="O257" s="57"/>
      <c r="P257" s="35"/>
      <c r="Q257" s="35"/>
      <c r="R257" s="35"/>
    </row>
    <row r="258" spans="7:18" s="19" customFormat="1" x14ac:dyDescent="0.25">
      <c r="G258" s="41"/>
      <c r="H258" s="35"/>
      <c r="I258" s="35"/>
      <c r="J258" s="35"/>
      <c r="K258" s="35"/>
      <c r="L258" s="35"/>
      <c r="M258" s="35"/>
      <c r="N258" s="35"/>
      <c r="O258" s="57"/>
      <c r="P258" s="35"/>
      <c r="Q258" s="35"/>
      <c r="R258" s="35"/>
    </row>
    <row r="259" spans="7:18" s="19" customFormat="1" x14ac:dyDescent="0.25">
      <c r="G259" s="41"/>
      <c r="H259" s="35"/>
      <c r="I259" s="35"/>
      <c r="J259" s="35"/>
      <c r="K259" s="35"/>
      <c r="L259" s="35"/>
      <c r="M259" s="35"/>
      <c r="N259" s="35"/>
      <c r="O259" s="57"/>
      <c r="P259" s="35"/>
      <c r="Q259" s="35"/>
      <c r="R259" s="35"/>
    </row>
    <row r="260" spans="7:18" s="19" customFormat="1" x14ac:dyDescent="0.25">
      <c r="G260" s="41"/>
      <c r="H260" s="35"/>
      <c r="I260" s="35"/>
      <c r="J260" s="35"/>
      <c r="K260" s="35"/>
      <c r="L260" s="35"/>
      <c r="M260" s="35"/>
      <c r="N260" s="35"/>
      <c r="O260" s="57"/>
      <c r="P260" s="35"/>
      <c r="Q260" s="35"/>
      <c r="R260" s="35"/>
    </row>
    <row r="261" spans="7:18" s="19" customFormat="1" x14ac:dyDescent="0.25">
      <c r="G261" s="41"/>
      <c r="H261" s="35"/>
      <c r="I261" s="35"/>
      <c r="J261" s="35"/>
      <c r="K261" s="35"/>
      <c r="L261" s="35"/>
      <c r="M261" s="35"/>
      <c r="N261" s="35"/>
      <c r="O261" s="57"/>
      <c r="P261" s="35"/>
      <c r="Q261" s="35"/>
      <c r="R261" s="35"/>
    </row>
    <row r="262" spans="7:18" s="19" customFormat="1" x14ac:dyDescent="0.25">
      <c r="G262" s="41"/>
      <c r="H262" s="35"/>
      <c r="I262" s="35"/>
      <c r="J262" s="35"/>
      <c r="K262" s="35"/>
      <c r="L262" s="35"/>
      <c r="M262" s="35"/>
      <c r="N262" s="35"/>
      <c r="O262" s="57"/>
      <c r="P262" s="35"/>
      <c r="Q262" s="35"/>
      <c r="R262" s="35"/>
    </row>
    <row r="263" spans="7:18" s="19" customFormat="1" x14ac:dyDescent="0.25">
      <c r="G263" s="41"/>
      <c r="H263" s="35"/>
      <c r="I263" s="35"/>
      <c r="J263" s="35"/>
      <c r="K263" s="35"/>
      <c r="L263" s="35"/>
      <c r="M263" s="35"/>
      <c r="N263" s="35"/>
      <c r="O263" s="57"/>
      <c r="P263" s="35"/>
      <c r="Q263" s="35"/>
      <c r="R263" s="35"/>
    </row>
    <row r="264" spans="7:18" s="19" customFormat="1" x14ac:dyDescent="0.25">
      <c r="G264" s="41"/>
      <c r="H264" s="35"/>
      <c r="I264" s="35"/>
      <c r="J264" s="35"/>
      <c r="K264" s="35"/>
      <c r="L264" s="35"/>
      <c r="M264" s="35"/>
      <c r="N264" s="35"/>
      <c r="O264" s="57"/>
      <c r="P264" s="35"/>
      <c r="Q264" s="35"/>
      <c r="R264" s="35"/>
    </row>
    <row r="265" spans="7:18" s="19" customFormat="1" x14ac:dyDescent="0.25">
      <c r="G265" s="41"/>
      <c r="H265" s="35"/>
      <c r="I265" s="35"/>
      <c r="J265" s="35"/>
      <c r="K265" s="35"/>
      <c r="L265" s="35"/>
      <c r="M265" s="35"/>
      <c r="N265" s="35"/>
      <c r="O265" s="57"/>
      <c r="P265" s="35"/>
      <c r="Q265" s="35"/>
      <c r="R265" s="35"/>
    </row>
    <row r="266" spans="7:18" s="19" customFormat="1" x14ac:dyDescent="0.25">
      <c r="G266" s="41"/>
      <c r="H266" s="35"/>
      <c r="I266" s="35"/>
      <c r="J266" s="35"/>
      <c r="K266" s="35"/>
      <c r="L266" s="35"/>
      <c r="M266" s="35"/>
      <c r="N266" s="35"/>
      <c r="O266" s="57"/>
      <c r="P266" s="35"/>
      <c r="Q266" s="35"/>
      <c r="R266" s="35"/>
    </row>
    <row r="267" spans="7:18" s="19" customFormat="1" x14ac:dyDescent="0.25">
      <c r="G267" s="41"/>
      <c r="H267" s="35"/>
      <c r="I267" s="35"/>
      <c r="J267" s="35"/>
      <c r="K267" s="35"/>
      <c r="L267" s="35"/>
      <c r="M267" s="35"/>
      <c r="N267" s="35"/>
      <c r="O267" s="57"/>
      <c r="P267" s="35"/>
      <c r="Q267" s="35"/>
      <c r="R267" s="35"/>
    </row>
    <row r="268" spans="7:18" s="19" customFormat="1" x14ac:dyDescent="0.25">
      <c r="G268" s="41"/>
      <c r="H268" s="35"/>
      <c r="I268" s="35"/>
      <c r="J268" s="35"/>
      <c r="K268" s="35"/>
      <c r="L268" s="35"/>
      <c r="M268" s="35"/>
      <c r="N268" s="35"/>
      <c r="O268" s="57"/>
      <c r="P268" s="35"/>
      <c r="Q268" s="35"/>
      <c r="R268" s="35"/>
    </row>
    <row r="269" spans="7:18" s="19" customFormat="1" x14ac:dyDescent="0.25">
      <c r="G269" s="41"/>
      <c r="H269" s="35"/>
      <c r="I269" s="35"/>
      <c r="J269" s="35"/>
      <c r="K269" s="35"/>
      <c r="L269" s="35"/>
      <c r="M269" s="35"/>
      <c r="N269" s="35"/>
      <c r="O269" s="57"/>
      <c r="P269" s="35"/>
      <c r="Q269" s="35"/>
      <c r="R269" s="35"/>
    </row>
    <row r="270" spans="7:18" s="19" customFormat="1" x14ac:dyDescent="0.25">
      <c r="G270" s="41"/>
      <c r="H270" s="35"/>
      <c r="I270" s="35"/>
      <c r="J270" s="35"/>
      <c r="K270" s="35"/>
      <c r="L270" s="35"/>
      <c r="M270" s="35"/>
      <c r="N270" s="35"/>
      <c r="O270" s="57"/>
      <c r="P270" s="35"/>
      <c r="Q270" s="35"/>
      <c r="R270" s="35"/>
    </row>
    <row r="271" spans="7:18" s="19" customFormat="1" x14ac:dyDescent="0.25">
      <c r="G271" s="41"/>
      <c r="H271" s="35"/>
      <c r="I271" s="35"/>
      <c r="J271" s="35"/>
      <c r="K271" s="35"/>
      <c r="L271" s="35"/>
      <c r="M271" s="35"/>
      <c r="N271" s="35"/>
      <c r="O271" s="57"/>
      <c r="P271" s="35"/>
      <c r="Q271" s="35"/>
      <c r="R271" s="35"/>
    </row>
    <row r="272" spans="7:18" s="19" customFormat="1" x14ac:dyDescent="0.25">
      <c r="G272" s="41"/>
      <c r="H272" s="35"/>
      <c r="I272" s="35"/>
      <c r="J272" s="35"/>
      <c r="K272" s="35"/>
      <c r="L272" s="35"/>
      <c r="M272" s="35"/>
      <c r="N272" s="35"/>
      <c r="O272" s="57"/>
      <c r="P272" s="35"/>
      <c r="Q272" s="35"/>
      <c r="R272" s="35"/>
    </row>
    <row r="273" spans="7:18" s="19" customFormat="1" x14ac:dyDescent="0.25">
      <c r="G273" s="41"/>
      <c r="H273" s="35"/>
      <c r="I273" s="35"/>
      <c r="J273" s="35"/>
      <c r="K273" s="35"/>
      <c r="L273" s="35"/>
      <c r="M273" s="35"/>
      <c r="N273" s="35"/>
      <c r="O273" s="57"/>
      <c r="P273" s="35"/>
      <c r="Q273" s="35"/>
      <c r="R273" s="35"/>
    </row>
    <row r="274" spans="7:18" s="19" customFormat="1" x14ac:dyDescent="0.25">
      <c r="G274" s="41"/>
      <c r="H274" s="35"/>
      <c r="I274" s="35"/>
      <c r="J274" s="35"/>
      <c r="K274" s="35"/>
      <c r="L274" s="35"/>
      <c r="M274" s="35"/>
      <c r="N274" s="35"/>
      <c r="O274" s="57"/>
      <c r="P274" s="35"/>
      <c r="Q274" s="35"/>
      <c r="R274" s="35"/>
    </row>
    <row r="275" spans="7:18" s="19" customFormat="1" x14ac:dyDescent="0.25">
      <c r="G275" s="41"/>
      <c r="H275" s="35"/>
      <c r="I275" s="35"/>
      <c r="J275" s="35"/>
      <c r="K275" s="35"/>
      <c r="L275" s="35"/>
      <c r="M275" s="35"/>
      <c r="N275" s="35"/>
      <c r="O275" s="57"/>
      <c r="P275" s="35"/>
      <c r="Q275" s="35"/>
      <c r="R275" s="35"/>
    </row>
    <row r="276" spans="7:18" s="19" customFormat="1" x14ac:dyDescent="0.25">
      <c r="G276" s="41"/>
      <c r="H276" s="35"/>
      <c r="I276" s="35"/>
      <c r="J276" s="35"/>
      <c r="K276" s="35"/>
      <c r="L276" s="35"/>
      <c r="M276" s="35"/>
      <c r="N276" s="35"/>
      <c r="O276" s="57"/>
      <c r="P276" s="35"/>
      <c r="Q276" s="35"/>
      <c r="R276" s="35"/>
    </row>
    <row r="277" spans="7:18" s="19" customFormat="1" x14ac:dyDescent="0.25">
      <c r="G277" s="41"/>
      <c r="H277" s="35"/>
      <c r="I277" s="35"/>
      <c r="J277" s="35"/>
      <c r="K277" s="35"/>
      <c r="L277" s="35"/>
      <c r="M277" s="35"/>
      <c r="N277" s="35"/>
      <c r="O277" s="57"/>
      <c r="P277" s="35"/>
      <c r="Q277" s="35"/>
      <c r="R277" s="35"/>
    </row>
    <row r="278" spans="7:18" s="19" customFormat="1" x14ac:dyDescent="0.25">
      <c r="G278" s="41"/>
      <c r="H278" s="35"/>
      <c r="I278" s="35"/>
      <c r="J278" s="35"/>
      <c r="K278" s="35"/>
      <c r="L278" s="35"/>
      <c r="M278" s="35"/>
      <c r="N278" s="35"/>
      <c r="O278" s="57"/>
      <c r="P278" s="35"/>
      <c r="Q278" s="35"/>
      <c r="R278" s="35"/>
    </row>
    <row r="279" spans="7:18" s="19" customFormat="1" x14ac:dyDescent="0.25">
      <c r="G279" s="41"/>
      <c r="H279" s="35"/>
      <c r="I279" s="35"/>
      <c r="J279" s="35"/>
      <c r="K279" s="35"/>
      <c r="L279" s="35"/>
      <c r="M279" s="35"/>
      <c r="N279" s="35"/>
      <c r="O279" s="57"/>
      <c r="P279" s="35"/>
      <c r="Q279" s="35"/>
      <c r="R279" s="35"/>
    </row>
    <row r="280" spans="7:18" s="19" customFormat="1" x14ac:dyDescent="0.25">
      <c r="G280" s="41"/>
      <c r="H280" s="35"/>
      <c r="I280" s="35"/>
      <c r="J280" s="35"/>
      <c r="K280" s="35"/>
      <c r="L280" s="35"/>
      <c r="M280" s="35"/>
      <c r="N280" s="35"/>
      <c r="O280" s="57"/>
      <c r="P280" s="35"/>
      <c r="Q280" s="35"/>
      <c r="R280" s="35"/>
    </row>
    <row r="281" spans="7:18" s="19" customFormat="1" x14ac:dyDescent="0.25">
      <c r="G281" s="41"/>
      <c r="H281" s="35"/>
      <c r="I281" s="35"/>
      <c r="J281" s="35"/>
      <c r="K281" s="35"/>
      <c r="L281" s="35"/>
      <c r="M281" s="35"/>
      <c r="N281" s="35"/>
      <c r="O281" s="57"/>
      <c r="P281" s="35"/>
      <c r="Q281" s="35"/>
      <c r="R281" s="35"/>
    </row>
    <row r="282" spans="7:18" s="19" customFormat="1" x14ac:dyDescent="0.25">
      <c r="G282" s="41"/>
      <c r="H282" s="35"/>
      <c r="I282" s="35"/>
      <c r="J282" s="35"/>
      <c r="K282" s="35"/>
      <c r="L282" s="35"/>
      <c r="M282" s="35"/>
      <c r="N282" s="35"/>
      <c r="O282" s="57"/>
      <c r="P282" s="35"/>
      <c r="Q282" s="35"/>
      <c r="R282" s="35"/>
    </row>
    <row r="283" spans="7:18" s="19" customFormat="1" x14ac:dyDescent="0.25">
      <c r="G283" s="41"/>
      <c r="H283" s="35"/>
      <c r="I283" s="35"/>
      <c r="J283" s="35"/>
      <c r="K283" s="35"/>
      <c r="L283" s="35"/>
      <c r="M283" s="35"/>
      <c r="N283" s="35"/>
      <c r="O283" s="57"/>
      <c r="P283" s="35"/>
      <c r="Q283" s="35"/>
      <c r="R283" s="35"/>
    </row>
    <row r="284" spans="7:18" s="19" customFormat="1" x14ac:dyDescent="0.25">
      <c r="G284" s="41"/>
      <c r="H284" s="35"/>
      <c r="I284" s="35"/>
      <c r="J284" s="35"/>
      <c r="K284" s="35"/>
      <c r="L284" s="35"/>
      <c r="M284" s="35"/>
      <c r="N284" s="35"/>
      <c r="O284" s="57"/>
      <c r="P284" s="35"/>
      <c r="Q284" s="35"/>
      <c r="R284" s="35"/>
    </row>
    <row r="285" spans="7:18" s="19" customFormat="1" x14ac:dyDescent="0.25">
      <c r="G285" s="41"/>
      <c r="H285" s="35"/>
      <c r="I285" s="35"/>
      <c r="J285" s="35"/>
      <c r="K285" s="35"/>
      <c r="L285" s="35"/>
      <c r="M285" s="35"/>
      <c r="N285" s="35"/>
      <c r="O285" s="57"/>
      <c r="P285" s="35"/>
      <c r="Q285" s="35"/>
      <c r="R285" s="35"/>
    </row>
    <row r="286" spans="7:18" s="19" customFormat="1" x14ac:dyDescent="0.25">
      <c r="G286" s="41"/>
      <c r="H286" s="35"/>
      <c r="I286" s="35"/>
      <c r="J286" s="35"/>
      <c r="K286" s="35"/>
      <c r="L286" s="35"/>
      <c r="M286" s="35"/>
      <c r="N286" s="35"/>
      <c r="O286" s="57"/>
      <c r="P286" s="35"/>
      <c r="Q286" s="35"/>
      <c r="R286" s="35"/>
    </row>
    <row r="287" spans="7:18" s="19" customFormat="1" x14ac:dyDescent="0.25">
      <c r="G287" s="41"/>
      <c r="H287" s="35"/>
      <c r="I287" s="35"/>
      <c r="J287" s="35"/>
      <c r="K287" s="35"/>
      <c r="L287" s="35"/>
      <c r="M287" s="35"/>
      <c r="N287" s="35"/>
      <c r="O287" s="57"/>
      <c r="P287" s="35"/>
      <c r="Q287" s="35"/>
      <c r="R287" s="35"/>
    </row>
    <row r="288" spans="7:18" s="19" customFormat="1" x14ac:dyDescent="0.25">
      <c r="G288" s="41"/>
      <c r="H288" s="35"/>
      <c r="I288" s="35"/>
      <c r="J288" s="35"/>
      <c r="K288" s="35"/>
      <c r="L288" s="35"/>
      <c r="M288" s="35"/>
      <c r="N288" s="35"/>
      <c r="O288" s="57"/>
      <c r="P288" s="35"/>
      <c r="Q288" s="35"/>
      <c r="R288" s="35"/>
    </row>
    <row r="289" spans="7:18" s="19" customFormat="1" x14ac:dyDescent="0.25">
      <c r="G289" s="41"/>
      <c r="H289" s="35"/>
      <c r="I289" s="35"/>
      <c r="J289" s="35"/>
      <c r="K289" s="35"/>
      <c r="L289" s="35"/>
      <c r="M289" s="35"/>
      <c r="N289" s="35"/>
      <c r="O289" s="57"/>
      <c r="P289" s="35"/>
      <c r="Q289" s="35"/>
      <c r="R289" s="35"/>
    </row>
    <row r="290" spans="7:18" s="19" customFormat="1" x14ac:dyDescent="0.25">
      <c r="G290" s="41"/>
      <c r="H290" s="35"/>
      <c r="I290" s="35"/>
      <c r="J290" s="35"/>
      <c r="K290" s="35"/>
      <c r="L290" s="35"/>
      <c r="M290" s="35"/>
      <c r="N290" s="35"/>
      <c r="O290" s="57"/>
      <c r="P290" s="35"/>
      <c r="Q290" s="35"/>
      <c r="R290" s="35"/>
    </row>
    <row r="291" spans="7:18" s="19" customFormat="1" x14ac:dyDescent="0.25">
      <c r="G291" s="41"/>
      <c r="H291" s="35"/>
      <c r="I291" s="35"/>
      <c r="J291" s="35"/>
      <c r="K291" s="35"/>
      <c r="L291" s="35"/>
      <c r="M291" s="35"/>
      <c r="N291" s="35"/>
      <c r="O291" s="57"/>
      <c r="P291" s="35"/>
      <c r="Q291" s="35"/>
      <c r="R291" s="35"/>
    </row>
  </sheetData>
  <mergeCells count="20">
    <mergeCell ref="P2:P3"/>
    <mergeCell ref="Q2:Q3"/>
    <mergeCell ref="R2:R3"/>
    <mergeCell ref="S2:S3"/>
    <mergeCell ref="J2:J3"/>
    <mergeCell ref="K2:K3"/>
    <mergeCell ref="L2:L3"/>
    <mergeCell ref="M2:M3"/>
    <mergeCell ref="N2:N3"/>
    <mergeCell ref="O2:O3"/>
    <mergeCell ref="A1:N1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rintOptions horizontalCentered="1"/>
  <pageMargins left="1.07" right="0.11811023622047245" top="0.74803149606299213" bottom="0.74803149606299213" header="0.31496062992125984" footer="0.31496062992125984"/>
  <pageSetup paperSize="5" scale="65" orientation="landscape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SO147"/>
  <sheetViews>
    <sheetView tabSelected="1" view="pageLayout" zoomScale="85" zoomScaleNormal="100" zoomScalePageLayoutView="85" workbookViewId="0">
      <selection activeCell="O51" sqref="O51"/>
    </sheetView>
  </sheetViews>
  <sheetFormatPr baseColWidth="10" defaultColWidth="10.85546875" defaultRowHeight="15" x14ac:dyDescent="0.25"/>
  <cols>
    <col min="1" max="1" width="3.5703125" style="135" customWidth="1"/>
    <col min="2" max="2" width="29.5703125" style="135" customWidth="1"/>
    <col min="3" max="3" width="22.140625" style="135" customWidth="1"/>
    <col min="4" max="4" width="24" style="161" customWidth="1"/>
    <col min="5" max="5" width="7.7109375" style="162" customWidth="1"/>
    <col min="6" max="6" width="11.28515625" style="163" customWidth="1"/>
    <col min="7" max="7" width="13.5703125" style="163" customWidth="1"/>
    <col min="8" max="8" width="10.7109375" style="163" customWidth="1"/>
    <col min="9" max="9" width="12.7109375" style="163" customWidth="1"/>
    <col min="10" max="10" width="11" style="163" customWidth="1"/>
    <col min="11" max="11" width="14.5703125" style="163" customWidth="1"/>
    <col min="12" max="12" width="12.5703125" style="163" customWidth="1"/>
    <col min="13" max="13" width="10" style="163" customWidth="1"/>
    <col min="14" max="15" width="11.7109375" style="164" customWidth="1"/>
    <col min="16" max="16" width="12.85546875" style="135" customWidth="1"/>
    <col min="17" max="17" width="24.140625" style="134" customWidth="1"/>
    <col min="18" max="16384" width="10.85546875" style="135"/>
  </cols>
  <sheetData>
    <row r="1" spans="1:17" ht="18" customHeight="1" x14ac:dyDescent="0.25">
      <c r="A1" s="232" t="s">
        <v>287</v>
      </c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</row>
    <row r="2" spans="1:17" ht="18" customHeight="1" x14ac:dyDescent="0.25">
      <c r="A2" s="232" t="s">
        <v>426</v>
      </c>
      <c r="B2" s="232"/>
      <c r="C2" s="232"/>
      <c r="D2" s="232"/>
      <c r="E2" s="232"/>
      <c r="F2" s="232"/>
      <c r="G2" s="232"/>
      <c r="H2" s="232"/>
      <c r="I2" s="232"/>
      <c r="J2" s="232"/>
      <c r="K2" s="232"/>
      <c r="L2" s="232"/>
      <c r="M2" s="232"/>
      <c r="N2" s="232"/>
      <c r="O2" s="232"/>
      <c r="P2" s="232"/>
      <c r="Q2" s="232"/>
    </row>
    <row r="3" spans="1:17" ht="18" customHeight="1" x14ac:dyDescent="0.25">
      <c r="A3" s="232" t="s">
        <v>403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</row>
    <row r="4" spans="1:17" ht="18" customHeight="1" x14ac:dyDescent="0.25">
      <c r="A4" s="234" t="s">
        <v>346</v>
      </c>
      <c r="B4" s="234"/>
      <c r="C4" s="234"/>
      <c r="D4" s="234"/>
      <c r="E4" s="234"/>
      <c r="F4" s="234"/>
      <c r="G4" s="234"/>
      <c r="H4" s="234"/>
      <c r="I4" s="234"/>
      <c r="J4" s="234"/>
      <c r="K4" s="234"/>
      <c r="L4" s="234"/>
      <c r="M4" s="234"/>
      <c r="N4" s="234"/>
      <c r="O4" s="234"/>
      <c r="P4" s="234"/>
      <c r="Q4" s="234"/>
    </row>
    <row r="5" spans="1:17" ht="14.25" customHeight="1" x14ac:dyDescent="0.25">
      <c r="A5" s="181"/>
      <c r="B5" s="181"/>
      <c r="C5" s="181"/>
      <c r="D5" s="132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</row>
    <row r="6" spans="1:17" ht="21" x14ac:dyDescent="0.25">
      <c r="A6" s="181"/>
      <c r="B6" s="234" t="s">
        <v>428</v>
      </c>
      <c r="C6" s="234"/>
      <c r="D6" s="234"/>
      <c r="E6" s="234"/>
      <c r="F6" s="234"/>
      <c r="G6" s="234"/>
      <c r="H6" s="234"/>
      <c r="I6" s="234"/>
      <c r="J6" s="234"/>
      <c r="K6" s="234"/>
      <c r="L6" s="234"/>
      <c r="M6" s="234"/>
      <c r="N6" s="234"/>
      <c r="O6" s="234"/>
      <c r="P6" s="234"/>
      <c r="Q6" s="234"/>
    </row>
    <row r="7" spans="1:17" ht="15" customHeight="1" x14ac:dyDescent="0.25">
      <c r="A7" s="181"/>
      <c r="B7" s="181"/>
      <c r="C7" s="181"/>
      <c r="D7" s="132"/>
      <c r="E7" s="181"/>
      <c r="F7" s="181"/>
      <c r="G7" s="181"/>
      <c r="H7" s="181"/>
      <c r="I7" s="181"/>
      <c r="J7" s="181"/>
      <c r="K7" s="181"/>
      <c r="L7" s="181"/>
      <c r="M7" s="181"/>
      <c r="N7" s="181"/>
      <c r="O7" s="181"/>
    </row>
    <row r="8" spans="1:17" ht="11.25" customHeight="1" x14ac:dyDescent="0.25">
      <c r="A8" s="131"/>
      <c r="B8" s="131"/>
      <c r="C8" s="131"/>
      <c r="D8" s="133"/>
      <c r="E8" s="131"/>
      <c r="F8" s="131"/>
      <c r="G8" s="131"/>
      <c r="H8" s="131"/>
      <c r="I8" s="131"/>
      <c r="J8" s="131"/>
      <c r="K8" s="131"/>
      <c r="L8" s="131"/>
      <c r="M8" s="131"/>
      <c r="N8" s="131"/>
      <c r="O8" s="131"/>
    </row>
    <row r="9" spans="1:17" s="130" customFormat="1" ht="61.5" customHeight="1" x14ac:dyDescent="0.25">
      <c r="A9" s="136" t="s">
        <v>0</v>
      </c>
      <c r="B9" s="136" t="s">
        <v>279</v>
      </c>
      <c r="C9" s="138" t="s">
        <v>10</v>
      </c>
      <c r="D9" s="138" t="s">
        <v>2</v>
      </c>
      <c r="E9" s="138" t="s">
        <v>73</v>
      </c>
      <c r="F9" s="138" t="s">
        <v>316</v>
      </c>
      <c r="G9" s="184" t="s">
        <v>264</v>
      </c>
      <c r="H9" s="139" t="s">
        <v>263</v>
      </c>
      <c r="I9" s="139" t="s">
        <v>128</v>
      </c>
      <c r="J9" s="139" t="s">
        <v>129</v>
      </c>
      <c r="K9" s="138" t="s">
        <v>130</v>
      </c>
      <c r="L9" s="138" t="s">
        <v>131</v>
      </c>
      <c r="M9" s="140" t="s">
        <v>347</v>
      </c>
      <c r="N9" s="140" t="s">
        <v>192</v>
      </c>
      <c r="O9" s="140" t="s">
        <v>407</v>
      </c>
      <c r="P9" s="140" t="s">
        <v>434</v>
      </c>
      <c r="Q9" s="141" t="s">
        <v>390</v>
      </c>
    </row>
    <row r="10" spans="1:17" s="130" customFormat="1" ht="43.5" customHeight="1" x14ac:dyDescent="0.25">
      <c r="A10" s="144">
        <v>1</v>
      </c>
      <c r="B10" s="203" t="s">
        <v>409</v>
      </c>
      <c r="C10" s="185" t="s">
        <v>317</v>
      </c>
      <c r="D10" s="185" t="s">
        <v>7</v>
      </c>
      <c r="E10" s="186" t="s">
        <v>74</v>
      </c>
      <c r="F10" s="175">
        <v>12000</v>
      </c>
      <c r="G10" s="187">
        <v>250</v>
      </c>
      <c r="H10" s="176">
        <v>0</v>
      </c>
      <c r="I10" s="176">
        <v>3000</v>
      </c>
      <c r="J10" s="176">
        <v>0</v>
      </c>
      <c r="K10" s="175">
        <v>0</v>
      </c>
      <c r="L10" s="175">
        <v>6000</v>
      </c>
      <c r="M10" s="170" t="s">
        <v>348</v>
      </c>
      <c r="N10" s="175">
        <v>21000</v>
      </c>
      <c r="O10" s="175">
        <v>145</v>
      </c>
      <c r="P10" s="177">
        <f>SUM(F10:O10)</f>
        <v>42395</v>
      </c>
      <c r="Q10" s="178"/>
    </row>
    <row r="11" spans="1:17" s="147" customFormat="1" ht="24" customHeight="1" x14ac:dyDescent="0.25">
      <c r="A11" s="144">
        <v>2</v>
      </c>
      <c r="B11" s="203" t="s">
        <v>359</v>
      </c>
      <c r="C11" s="188" t="s">
        <v>26</v>
      </c>
      <c r="D11" s="189" t="s">
        <v>353</v>
      </c>
      <c r="E11" s="190" t="s">
        <v>74</v>
      </c>
      <c r="F11" s="145">
        <v>2441</v>
      </c>
      <c r="G11" s="145">
        <v>250</v>
      </c>
      <c r="H11" s="145">
        <v>0</v>
      </c>
      <c r="I11" s="145">
        <v>1500</v>
      </c>
      <c r="J11" s="145">
        <v>0</v>
      </c>
      <c r="K11" s="145">
        <v>0</v>
      </c>
      <c r="L11" s="145">
        <v>1500</v>
      </c>
      <c r="M11" s="170" t="s">
        <v>348</v>
      </c>
      <c r="N11" s="175">
        <v>5441</v>
      </c>
      <c r="O11" s="175">
        <v>0</v>
      </c>
      <c r="P11" s="177">
        <f>SUM(F11:O11)</f>
        <v>11132</v>
      </c>
      <c r="Q11" s="146"/>
    </row>
    <row r="12" spans="1:17" s="147" customFormat="1" ht="63.75" customHeight="1" x14ac:dyDescent="0.25">
      <c r="A12" s="144">
        <v>3</v>
      </c>
      <c r="B12" s="203" t="s">
        <v>415</v>
      </c>
      <c r="C12" s="188" t="s">
        <v>8</v>
      </c>
      <c r="D12" s="189" t="s">
        <v>416</v>
      </c>
      <c r="E12" s="190" t="s">
        <v>74</v>
      </c>
      <c r="F12" s="145">
        <v>10949</v>
      </c>
      <c r="G12" s="145">
        <v>250</v>
      </c>
      <c r="H12" s="145">
        <v>375</v>
      </c>
      <c r="I12" s="145">
        <v>0</v>
      </c>
      <c r="J12" s="145">
        <v>0</v>
      </c>
      <c r="K12" s="145">
        <v>3000</v>
      </c>
      <c r="L12" s="145">
        <v>4000</v>
      </c>
      <c r="M12" s="170" t="s">
        <v>348</v>
      </c>
      <c r="N12" s="175">
        <v>14990.67</v>
      </c>
      <c r="O12" s="175">
        <v>0</v>
      </c>
      <c r="P12" s="177">
        <f>+F12+G12+H12+I12+J12+K12+L12+N12+O12</f>
        <v>33564.67</v>
      </c>
      <c r="Q12" s="156"/>
    </row>
    <row r="13" spans="1:17" s="147" customFormat="1" ht="51" customHeight="1" x14ac:dyDescent="0.25">
      <c r="A13" s="144">
        <v>4</v>
      </c>
      <c r="B13" s="203" t="s">
        <v>281</v>
      </c>
      <c r="C13" s="188" t="s">
        <v>26</v>
      </c>
      <c r="D13" s="189" t="s">
        <v>265</v>
      </c>
      <c r="E13" s="190" t="s">
        <v>74</v>
      </c>
      <c r="F13" s="145">
        <v>2441</v>
      </c>
      <c r="G13" s="145">
        <v>250</v>
      </c>
      <c r="H13" s="145">
        <v>0</v>
      </c>
      <c r="I13" s="145">
        <v>1500</v>
      </c>
      <c r="J13" s="145">
        <v>35</v>
      </c>
      <c r="K13" s="145">
        <v>0</v>
      </c>
      <c r="L13" s="145">
        <v>1500</v>
      </c>
      <c r="M13" s="170" t="s">
        <v>348</v>
      </c>
      <c r="N13" s="175">
        <v>5476</v>
      </c>
      <c r="O13" s="175">
        <v>0</v>
      </c>
      <c r="P13" s="177">
        <f>SUM(F13:O13)</f>
        <v>11202</v>
      </c>
      <c r="Q13" s="156"/>
    </row>
    <row r="14" spans="1:17" s="147" customFormat="1" ht="20.25" customHeight="1" x14ac:dyDescent="0.25">
      <c r="A14" s="137"/>
      <c r="B14" s="191"/>
      <c r="C14" s="192"/>
      <c r="D14" s="193"/>
      <c r="E14" s="194"/>
      <c r="F14" s="148">
        <f>+F10+F11+F12+F13</f>
        <v>27831</v>
      </c>
      <c r="G14" s="148">
        <f t="shared" ref="G14:N14" si="0">+G10+G11+G12+G13</f>
        <v>1000</v>
      </c>
      <c r="H14" s="148">
        <f t="shared" si="0"/>
        <v>375</v>
      </c>
      <c r="I14" s="148">
        <f t="shared" si="0"/>
        <v>6000</v>
      </c>
      <c r="J14" s="148">
        <f t="shared" si="0"/>
        <v>35</v>
      </c>
      <c r="K14" s="148">
        <f t="shared" si="0"/>
        <v>3000</v>
      </c>
      <c r="L14" s="148">
        <f t="shared" si="0"/>
        <v>13000</v>
      </c>
      <c r="M14" s="168" t="s">
        <v>348</v>
      </c>
      <c r="N14" s="148">
        <f t="shared" si="0"/>
        <v>46907.67</v>
      </c>
      <c r="O14" s="148">
        <f>+O10+O11+O12+O13</f>
        <v>145</v>
      </c>
      <c r="P14" s="183">
        <f>SUBTOTAL(9,P10:P13)</f>
        <v>98293.67</v>
      </c>
      <c r="Q14" s="149"/>
    </row>
    <row r="15" spans="1:17" s="147" customFormat="1" ht="24" customHeight="1" x14ac:dyDescent="0.25">
      <c r="A15" s="144"/>
      <c r="B15" s="195" t="s">
        <v>379</v>
      </c>
      <c r="C15" s="188"/>
      <c r="D15" s="196"/>
      <c r="E15" s="197"/>
      <c r="F15" s="150"/>
      <c r="G15" s="150"/>
      <c r="H15" s="150"/>
      <c r="I15" s="150"/>
      <c r="J15" s="150"/>
      <c r="K15" s="150"/>
      <c r="L15" s="150"/>
      <c r="M15" s="151"/>
      <c r="N15" s="150"/>
      <c r="O15" s="150"/>
      <c r="P15" s="155"/>
      <c r="Q15" s="151"/>
    </row>
    <row r="16" spans="1:17" s="147" customFormat="1" ht="38.25" customHeight="1" x14ac:dyDescent="0.25">
      <c r="A16" s="144">
        <v>5</v>
      </c>
      <c r="B16" s="203" t="s">
        <v>380</v>
      </c>
      <c r="C16" s="188" t="s">
        <v>12</v>
      </c>
      <c r="D16" s="189" t="s">
        <v>381</v>
      </c>
      <c r="E16" s="190" t="s">
        <v>74</v>
      </c>
      <c r="F16" s="145">
        <v>10261</v>
      </c>
      <c r="G16" s="145">
        <v>250</v>
      </c>
      <c r="H16" s="145">
        <v>375</v>
      </c>
      <c r="I16" s="145">
        <v>0</v>
      </c>
      <c r="J16" s="145">
        <v>0</v>
      </c>
      <c r="K16" s="145">
        <v>1575</v>
      </c>
      <c r="L16" s="145">
        <v>3000</v>
      </c>
      <c r="M16" s="170" t="s">
        <v>348</v>
      </c>
      <c r="N16" s="175">
        <v>15211</v>
      </c>
      <c r="O16" s="145">
        <v>0</v>
      </c>
      <c r="P16" s="177">
        <f t="shared" ref="P16:P17" si="1">SUM(F16:O16)</f>
        <v>30672</v>
      </c>
      <c r="Q16" s="180"/>
    </row>
    <row r="17" spans="1:20" s="147" customFormat="1" ht="33.75" customHeight="1" x14ac:dyDescent="0.25">
      <c r="A17" s="144">
        <v>6</v>
      </c>
      <c r="B17" s="203" t="s">
        <v>396</v>
      </c>
      <c r="C17" s="188" t="s">
        <v>14</v>
      </c>
      <c r="D17" s="189" t="s">
        <v>397</v>
      </c>
      <c r="E17" s="190" t="s">
        <v>74</v>
      </c>
      <c r="F17" s="145">
        <v>6297</v>
      </c>
      <c r="G17" s="145">
        <v>250</v>
      </c>
      <c r="H17" s="145">
        <v>375</v>
      </c>
      <c r="I17" s="145">
        <v>0</v>
      </c>
      <c r="J17" s="145">
        <v>0</v>
      </c>
      <c r="K17" s="145">
        <v>0</v>
      </c>
      <c r="L17" s="145">
        <v>2000</v>
      </c>
      <c r="M17" s="170" t="s">
        <v>348</v>
      </c>
      <c r="N17" s="175">
        <v>8672</v>
      </c>
      <c r="O17" s="145">
        <v>0</v>
      </c>
      <c r="P17" s="177">
        <f t="shared" si="1"/>
        <v>17594</v>
      </c>
      <c r="Q17" s="178"/>
    </row>
    <row r="18" spans="1:20" s="147" customFormat="1" ht="18.75" customHeight="1" x14ac:dyDescent="0.25">
      <c r="A18" s="137"/>
      <c r="B18" s="191"/>
      <c r="C18" s="192"/>
      <c r="D18" s="193"/>
      <c r="E18" s="194"/>
      <c r="F18" s="148">
        <f>SUBTOTAL(9,F16:F17)</f>
        <v>16558</v>
      </c>
      <c r="G18" s="148">
        <f t="shared" ref="G18:P18" si="2">SUBTOTAL(9,G16:G17)</f>
        <v>500</v>
      </c>
      <c r="H18" s="148">
        <f t="shared" si="2"/>
        <v>750</v>
      </c>
      <c r="I18" s="148">
        <f t="shared" si="2"/>
        <v>0</v>
      </c>
      <c r="J18" s="148">
        <f t="shared" si="2"/>
        <v>0</v>
      </c>
      <c r="K18" s="148">
        <f t="shared" si="2"/>
        <v>1575</v>
      </c>
      <c r="L18" s="148">
        <f t="shared" si="2"/>
        <v>5000</v>
      </c>
      <c r="M18" s="148"/>
      <c r="N18" s="148">
        <f t="shared" si="2"/>
        <v>23883</v>
      </c>
      <c r="O18" s="148">
        <f t="shared" si="2"/>
        <v>0</v>
      </c>
      <c r="P18" s="183">
        <f t="shared" si="2"/>
        <v>48266</v>
      </c>
      <c r="Q18" s="149"/>
    </row>
    <row r="19" spans="1:20" s="154" customFormat="1" ht="29.25" customHeight="1" x14ac:dyDescent="0.25">
      <c r="A19" s="144"/>
      <c r="B19" s="198" t="s">
        <v>314</v>
      </c>
      <c r="C19" s="188"/>
      <c r="D19" s="189"/>
      <c r="E19" s="190"/>
      <c r="F19" s="145"/>
      <c r="G19" s="145"/>
      <c r="H19" s="145"/>
      <c r="I19" s="145"/>
      <c r="J19" s="145"/>
      <c r="K19" s="145"/>
      <c r="L19" s="145"/>
      <c r="M19" s="152"/>
      <c r="N19" s="153"/>
      <c r="O19" s="153"/>
      <c r="P19" s="171"/>
      <c r="Q19" s="146"/>
    </row>
    <row r="20" spans="1:20" s="154" customFormat="1" ht="69.599999999999994" customHeight="1" x14ac:dyDescent="0.25">
      <c r="A20" s="144">
        <v>7</v>
      </c>
      <c r="B20" s="203" t="s">
        <v>410</v>
      </c>
      <c r="C20" s="188" t="s">
        <v>12</v>
      </c>
      <c r="D20" s="189" t="s">
        <v>404</v>
      </c>
      <c r="E20" s="190" t="s">
        <v>74</v>
      </c>
      <c r="F20" s="145">
        <v>10261</v>
      </c>
      <c r="G20" s="145">
        <v>250</v>
      </c>
      <c r="H20" s="145">
        <v>375</v>
      </c>
      <c r="I20" s="145">
        <v>0</v>
      </c>
      <c r="J20" s="145">
        <v>0</v>
      </c>
      <c r="K20" s="145">
        <v>1575</v>
      </c>
      <c r="L20" s="145">
        <v>3000</v>
      </c>
      <c r="M20" s="170" t="s">
        <v>348</v>
      </c>
      <c r="N20" s="175">
        <v>14211</v>
      </c>
      <c r="O20" s="145">
        <v>0</v>
      </c>
      <c r="P20" s="177">
        <f t="shared" ref="P20:P32" si="3">SUM(F20:O20)</f>
        <v>29672</v>
      </c>
      <c r="Q20" s="178"/>
    </row>
    <row r="21" spans="1:20" s="154" customFormat="1" ht="60" customHeight="1" x14ac:dyDescent="0.25">
      <c r="A21" s="144">
        <v>8</v>
      </c>
      <c r="B21" s="185" t="s">
        <v>282</v>
      </c>
      <c r="C21" s="188" t="s">
        <v>14</v>
      </c>
      <c r="D21" s="189" t="s">
        <v>266</v>
      </c>
      <c r="E21" s="190" t="s">
        <v>74</v>
      </c>
      <c r="F21" s="145">
        <v>6297</v>
      </c>
      <c r="G21" s="145">
        <v>250</v>
      </c>
      <c r="H21" s="145">
        <v>375</v>
      </c>
      <c r="I21" s="145">
        <v>0</v>
      </c>
      <c r="J21" s="145">
        <v>0</v>
      </c>
      <c r="K21" s="145">
        <v>0</v>
      </c>
      <c r="L21" s="145">
        <v>1800</v>
      </c>
      <c r="M21" s="170" t="s">
        <v>348</v>
      </c>
      <c r="N21" s="175">
        <v>8472</v>
      </c>
      <c r="O21" s="145">
        <v>0</v>
      </c>
      <c r="P21" s="177">
        <f t="shared" si="3"/>
        <v>17194</v>
      </c>
      <c r="Q21" s="156"/>
      <c r="T21" s="182"/>
    </row>
    <row r="22" spans="1:20" s="154" customFormat="1" ht="49.5" customHeight="1" x14ac:dyDescent="0.25">
      <c r="A22" s="144">
        <v>9</v>
      </c>
      <c r="B22" s="203" t="s">
        <v>283</v>
      </c>
      <c r="C22" s="188" t="s">
        <v>29</v>
      </c>
      <c r="D22" s="189" t="s">
        <v>267</v>
      </c>
      <c r="E22" s="190" t="s">
        <v>74</v>
      </c>
      <c r="F22" s="145">
        <v>5835</v>
      </c>
      <c r="G22" s="145">
        <v>250</v>
      </c>
      <c r="H22" s="145">
        <v>0</v>
      </c>
      <c r="I22" s="145">
        <v>0</v>
      </c>
      <c r="J22" s="145">
        <v>0</v>
      </c>
      <c r="K22" s="145">
        <v>0</v>
      </c>
      <c r="L22" s="145">
        <v>2000</v>
      </c>
      <c r="M22" s="170" t="s">
        <v>348</v>
      </c>
      <c r="N22" s="175">
        <v>7835</v>
      </c>
      <c r="O22" s="145">
        <v>0</v>
      </c>
      <c r="P22" s="177">
        <f t="shared" si="3"/>
        <v>15920</v>
      </c>
      <c r="Q22" s="156"/>
    </row>
    <row r="23" spans="1:20" s="154" customFormat="1" ht="24" customHeight="1" x14ac:dyDescent="0.25">
      <c r="A23" s="144">
        <v>10</v>
      </c>
      <c r="B23" s="203" t="s">
        <v>369</v>
      </c>
      <c r="C23" s="188" t="s">
        <v>362</v>
      </c>
      <c r="D23" s="189" t="s">
        <v>363</v>
      </c>
      <c r="E23" s="190" t="s">
        <v>74</v>
      </c>
      <c r="F23" s="145">
        <v>3295</v>
      </c>
      <c r="G23" s="145">
        <v>250</v>
      </c>
      <c r="H23" s="145">
        <v>375</v>
      </c>
      <c r="I23" s="145">
        <v>1000</v>
      </c>
      <c r="J23" s="145">
        <v>0</v>
      </c>
      <c r="K23" s="145">
        <v>0</v>
      </c>
      <c r="L23" s="145">
        <v>1800</v>
      </c>
      <c r="M23" s="170" t="s">
        <v>348</v>
      </c>
      <c r="N23" s="175">
        <v>6345</v>
      </c>
      <c r="O23" s="145">
        <v>0</v>
      </c>
      <c r="P23" s="177">
        <f>SUM(F23:O23)</f>
        <v>13065</v>
      </c>
      <c r="Q23" s="156"/>
    </row>
    <row r="24" spans="1:20" s="154" customFormat="1" ht="81" customHeight="1" x14ac:dyDescent="0.25">
      <c r="A24" s="144">
        <v>11</v>
      </c>
      <c r="B24" s="203" t="s">
        <v>402</v>
      </c>
      <c r="C24" s="188" t="s">
        <v>29</v>
      </c>
      <c r="D24" s="189" t="s">
        <v>398</v>
      </c>
      <c r="E24" s="190" t="s">
        <v>74</v>
      </c>
      <c r="F24" s="145">
        <v>5835</v>
      </c>
      <c r="G24" s="145">
        <v>250</v>
      </c>
      <c r="H24" s="145">
        <v>375</v>
      </c>
      <c r="I24" s="145">
        <v>0</v>
      </c>
      <c r="J24" s="145">
        <v>0</v>
      </c>
      <c r="K24" s="145">
        <v>0</v>
      </c>
      <c r="L24" s="145">
        <v>2000</v>
      </c>
      <c r="M24" s="170" t="s">
        <v>348</v>
      </c>
      <c r="N24" s="175">
        <v>7835</v>
      </c>
      <c r="O24" s="145">
        <v>0</v>
      </c>
      <c r="P24" s="177">
        <f t="shared" si="3"/>
        <v>16295</v>
      </c>
      <c r="Q24" s="156"/>
    </row>
    <row r="25" spans="1:20" s="154" customFormat="1" ht="65.25" customHeight="1" x14ac:dyDescent="0.25">
      <c r="A25" s="144">
        <v>12</v>
      </c>
      <c r="B25" s="185" t="s">
        <v>423</v>
      </c>
      <c r="C25" s="188" t="s">
        <v>29</v>
      </c>
      <c r="D25" s="189" t="s">
        <v>324</v>
      </c>
      <c r="E25" s="190" t="s">
        <v>74</v>
      </c>
      <c r="F25" s="145">
        <v>5835</v>
      </c>
      <c r="G25" s="145">
        <v>250</v>
      </c>
      <c r="H25" s="145">
        <v>0</v>
      </c>
      <c r="I25" s="145">
        <v>0</v>
      </c>
      <c r="J25" s="145">
        <v>0</v>
      </c>
      <c r="K25" s="145">
        <v>0</v>
      </c>
      <c r="L25" s="145">
        <v>2000</v>
      </c>
      <c r="M25" s="170" t="s">
        <v>348</v>
      </c>
      <c r="N25" s="175">
        <v>7835</v>
      </c>
      <c r="O25" s="145">
        <v>0</v>
      </c>
      <c r="P25" s="177">
        <f t="shared" si="3"/>
        <v>15920</v>
      </c>
      <c r="Q25" s="156"/>
    </row>
    <row r="26" spans="1:20" s="154" customFormat="1" ht="45" customHeight="1" x14ac:dyDescent="0.25">
      <c r="A26" s="144">
        <v>13</v>
      </c>
      <c r="B26" s="203" t="s">
        <v>367</v>
      </c>
      <c r="C26" s="188" t="s">
        <v>19</v>
      </c>
      <c r="D26" s="189" t="s">
        <v>327</v>
      </c>
      <c r="E26" s="190" t="s">
        <v>74</v>
      </c>
      <c r="F26" s="145">
        <v>3525</v>
      </c>
      <c r="G26" s="145">
        <v>250</v>
      </c>
      <c r="H26" s="145">
        <v>0</v>
      </c>
      <c r="I26" s="145">
        <v>0</v>
      </c>
      <c r="J26" s="145">
        <v>0</v>
      </c>
      <c r="K26" s="145">
        <v>1500</v>
      </c>
      <c r="L26" s="145">
        <v>1800</v>
      </c>
      <c r="M26" s="170" t="s">
        <v>348</v>
      </c>
      <c r="N26" s="175">
        <v>6825</v>
      </c>
      <c r="O26" s="145">
        <v>0</v>
      </c>
      <c r="P26" s="177">
        <f>SUM(F26:O26)</f>
        <v>13900</v>
      </c>
      <c r="Q26" s="178"/>
    </row>
    <row r="27" spans="1:20" s="154" customFormat="1" ht="45" customHeight="1" x14ac:dyDescent="0.25">
      <c r="A27" s="144">
        <v>14</v>
      </c>
      <c r="B27" s="185" t="s">
        <v>383</v>
      </c>
      <c r="C27" s="188" t="s">
        <v>26</v>
      </c>
      <c r="D27" s="189" t="s">
        <v>377</v>
      </c>
      <c r="E27" s="190" t="s">
        <v>74</v>
      </c>
      <c r="F27" s="145">
        <v>2441</v>
      </c>
      <c r="G27" s="145">
        <v>250</v>
      </c>
      <c r="H27" s="145">
        <v>0</v>
      </c>
      <c r="I27" s="145">
        <v>1000</v>
      </c>
      <c r="J27" s="145">
        <v>0</v>
      </c>
      <c r="K27" s="145">
        <v>0</v>
      </c>
      <c r="L27" s="145">
        <v>1500</v>
      </c>
      <c r="M27" s="170" t="s">
        <v>348</v>
      </c>
      <c r="N27" s="175">
        <v>4941</v>
      </c>
      <c r="O27" s="145">
        <v>0</v>
      </c>
      <c r="P27" s="177">
        <f t="shared" si="3"/>
        <v>10132</v>
      </c>
      <c r="Q27" s="178"/>
    </row>
    <row r="28" spans="1:20" s="154" customFormat="1" ht="40.5" customHeight="1" x14ac:dyDescent="0.25">
      <c r="A28" s="144">
        <v>15</v>
      </c>
      <c r="B28" s="185" t="s">
        <v>375</v>
      </c>
      <c r="C28" s="188" t="s">
        <v>376</v>
      </c>
      <c r="D28" s="189" t="s">
        <v>378</v>
      </c>
      <c r="E28" s="190" t="s">
        <v>74</v>
      </c>
      <c r="F28" s="145">
        <v>1460</v>
      </c>
      <c r="G28" s="145">
        <v>250</v>
      </c>
      <c r="H28" s="145">
        <v>0</v>
      </c>
      <c r="I28" s="145">
        <v>1500</v>
      </c>
      <c r="J28" s="145">
        <v>0</v>
      </c>
      <c r="K28" s="145">
        <v>0</v>
      </c>
      <c r="L28" s="145">
        <v>1400</v>
      </c>
      <c r="M28" s="170" t="s">
        <v>348</v>
      </c>
      <c r="N28" s="175">
        <v>4360</v>
      </c>
      <c r="O28" s="145">
        <v>0</v>
      </c>
      <c r="P28" s="177">
        <f>SUM(F28:O28)</f>
        <v>8970</v>
      </c>
      <c r="Q28" s="178"/>
    </row>
    <row r="29" spans="1:20" s="154" customFormat="1" ht="46.5" customHeight="1" x14ac:dyDescent="0.25">
      <c r="A29" s="144">
        <v>16</v>
      </c>
      <c r="B29" s="203" t="s">
        <v>284</v>
      </c>
      <c r="C29" s="188" t="s">
        <v>35</v>
      </c>
      <c r="D29" s="189" t="s">
        <v>159</v>
      </c>
      <c r="E29" s="190" t="s">
        <v>74</v>
      </c>
      <c r="F29" s="145">
        <v>1105</v>
      </c>
      <c r="G29" s="145">
        <v>250</v>
      </c>
      <c r="H29" s="145">
        <v>0</v>
      </c>
      <c r="I29" s="145">
        <v>1000</v>
      </c>
      <c r="J29" s="145">
        <v>50</v>
      </c>
      <c r="K29" s="145">
        <v>0</v>
      </c>
      <c r="L29" s="145">
        <v>1000</v>
      </c>
      <c r="M29" s="170" t="s">
        <v>348</v>
      </c>
      <c r="N29" s="175">
        <v>3155</v>
      </c>
      <c r="O29" s="145">
        <v>0</v>
      </c>
      <c r="P29" s="177">
        <f t="shared" si="3"/>
        <v>6560</v>
      </c>
      <c r="Q29" s="156"/>
    </row>
    <row r="30" spans="1:20" s="154" customFormat="1" ht="36" customHeight="1" x14ac:dyDescent="0.25">
      <c r="A30" s="144">
        <v>17</v>
      </c>
      <c r="B30" s="203" t="s">
        <v>285</v>
      </c>
      <c r="C30" s="188" t="s">
        <v>35</v>
      </c>
      <c r="D30" s="189" t="s">
        <v>155</v>
      </c>
      <c r="E30" s="190" t="s">
        <v>74</v>
      </c>
      <c r="F30" s="145">
        <v>1105</v>
      </c>
      <c r="G30" s="145">
        <v>250</v>
      </c>
      <c r="H30" s="145">
        <v>0</v>
      </c>
      <c r="I30" s="145">
        <v>1400</v>
      </c>
      <c r="J30" s="145">
        <v>35</v>
      </c>
      <c r="K30" s="145">
        <v>0</v>
      </c>
      <c r="L30" s="145">
        <v>1000</v>
      </c>
      <c r="M30" s="170" t="s">
        <v>348</v>
      </c>
      <c r="N30" s="175">
        <v>3540</v>
      </c>
      <c r="O30" s="145">
        <v>0</v>
      </c>
      <c r="P30" s="177">
        <f>SUM(F30:O30)</f>
        <v>7330</v>
      </c>
      <c r="Q30" s="178"/>
    </row>
    <row r="31" spans="1:20" s="154" customFormat="1" ht="40.5" customHeight="1" x14ac:dyDescent="0.25">
      <c r="A31" s="144">
        <v>18</v>
      </c>
      <c r="B31" s="185" t="s">
        <v>368</v>
      </c>
      <c r="C31" s="188" t="s">
        <v>37</v>
      </c>
      <c r="D31" s="189" t="s">
        <v>349</v>
      </c>
      <c r="E31" s="190" t="s">
        <v>74</v>
      </c>
      <c r="F31" s="145">
        <v>1381</v>
      </c>
      <c r="G31" s="145">
        <v>250</v>
      </c>
      <c r="H31" s="145">
        <v>0</v>
      </c>
      <c r="I31" s="145">
        <v>500</v>
      </c>
      <c r="J31" s="145">
        <v>0</v>
      </c>
      <c r="K31" s="145">
        <v>0</v>
      </c>
      <c r="L31" s="145">
        <v>1300</v>
      </c>
      <c r="M31" s="170" t="s">
        <v>348</v>
      </c>
      <c r="N31" s="175">
        <v>3181</v>
      </c>
      <c r="O31" s="145">
        <v>0</v>
      </c>
      <c r="P31" s="177">
        <f t="shared" si="3"/>
        <v>6612</v>
      </c>
      <c r="Q31" s="146"/>
    </row>
    <row r="32" spans="1:20" s="154" customFormat="1" ht="40.5" customHeight="1" x14ac:dyDescent="0.25">
      <c r="A32" s="144">
        <v>19</v>
      </c>
      <c r="B32" s="203" t="s">
        <v>345</v>
      </c>
      <c r="C32" s="188" t="s">
        <v>35</v>
      </c>
      <c r="D32" s="189" t="s">
        <v>155</v>
      </c>
      <c r="E32" s="190" t="s">
        <v>74</v>
      </c>
      <c r="F32" s="145">
        <f>926.77+178.23</f>
        <v>1105</v>
      </c>
      <c r="G32" s="145">
        <f>209.68+40.32</f>
        <v>250</v>
      </c>
      <c r="H32" s="145">
        <v>0</v>
      </c>
      <c r="I32" s="145">
        <f>838.71+161.29</f>
        <v>1000</v>
      </c>
      <c r="J32" s="145">
        <v>0</v>
      </c>
      <c r="K32" s="145">
        <v>0</v>
      </c>
      <c r="L32" s="145">
        <f>838.71+161.29</f>
        <v>1000</v>
      </c>
      <c r="M32" s="152" t="s">
        <v>348</v>
      </c>
      <c r="N32" s="175">
        <v>3105</v>
      </c>
      <c r="O32" s="145">
        <v>0</v>
      </c>
      <c r="P32" s="177">
        <f t="shared" si="3"/>
        <v>6460</v>
      </c>
      <c r="Q32" s="156"/>
    </row>
    <row r="33" spans="1:17" s="147" customFormat="1" ht="45" customHeight="1" x14ac:dyDescent="0.25">
      <c r="A33" s="144">
        <v>20</v>
      </c>
      <c r="B33" s="203" t="s">
        <v>286</v>
      </c>
      <c r="C33" s="188" t="s">
        <v>156</v>
      </c>
      <c r="D33" s="189" t="s">
        <v>157</v>
      </c>
      <c r="E33" s="190" t="s">
        <v>74</v>
      </c>
      <c r="F33" s="145">
        <v>1168</v>
      </c>
      <c r="G33" s="145">
        <v>250</v>
      </c>
      <c r="H33" s="145">
        <v>0</v>
      </c>
      <c r="I33" s="145">
        <v>1400</v>
      </c>
      <c r="J33" s="145">
        <v>35</v>
      </c>
      <c r="K33" s="145">
        <v>0</v>
      </c>
      <c r="L33" s="145">
        <v>1500</v>
      </c>
      <c r="M33" s="170" t="s">
        <v>348</v>
      </c>
      <c r="N33" s="175">
        <v>4103</v>
      </c>
      <c r="O33" s="145">
        <v>0</v>
      </c>
      <c r="P33" s="177">
        <f>SUM(F33:O33)</f>
        <v>8456</v>
      </c>
      <c r="Q33" s="156"/>
    </row>
    <row r="34" spans="1:17" s="147" customFormat="1" ht="45" customHeight="1" x14ac:dyDescent="0.25">
      <c r="A34" s="144">
        <v>21</v>
      </c>
      <c r="B34" s="203" t="s">
        <v>382</v>
      </c>
      <c r="C34" s="188" t="s">
        <v>156</v>
      </c>
      <c r="D34" s="189" t="s">
        <v>157</v>
      </c>
      <c r="E34" s="190" t="s">
        <v>74</v>
      </c>
      <c r="F34" s="145">
        <v>1168</v>
      </c>
      <c r="G34" s="145">
        <v>250</v>
      </c>
      <c r="H34" s="145">
        <v>0</v>
      </c>
      <c r="I34" s="145">
        <v>1400</v>
      </c>
      <c r="J34" s="145">
        <v>0</v>
      </c>
      <c r="K34" s="145">
        <v>0</v>
      </c>
      <c r="L34" s="145">
        <v>1500</v>
      </c>
      <c r="M34" s="170" t="s">
        <v>348</v>
      </c>
      <c r="N34" s="175">
        <v>4068</v>
      </c>
      <c r="O34" s="145">
        <v>0</v>
      </c>
      <c r="P34" s="177">
        <f>SUM(F34:O34)</f>
        <v>8386</v>
      </c>
      <c r="Q34" s="156"/>
    </row>
    <row r="35" spans="1:17" s="147" customFormat="1" ht="51" customHeight="1" x14ac:dyDescent="0.25">
      <c r="A35" s="144">
        <v>22</v>
      </c>
      <c r="B35" s="185" t="s">
        <v>326</v>
      </c>
      <c r="C35" s="188" t="s">
        <v>158</v>
      </c>
      <c r="D35" s="189" t="s">
        <v>159</v>
      </c>
      <c r="E35" s="190" t="s">
        <v>74</v>
      </c>
      <c r="F35" s="145">
        <v>1105</v>
      </c>
      <c r="G35" s="145">
        <v>250</v>
      </c>
      <c r="H35" s="145">
        <v>0</v>
      </c>
      <c r="I35" s="145">
        <v>1000</v>
      </c>
      <c r="J35" s="145">
        <v>35</v>
      </c>
      <c r="K35" s="145">
        <v>0</v>
      </c>
      <c r="L35" s="145">
        <v>1000</v>
      </c>
      <c r="M35" s="170" t="s">
        <v>348</v>
      </c>
      <c r="N35" s="175">
        <v>3140</v>
      </c>
      <c r="O35" s="145">
        <v>0</v>
      </c>
      <c r="P35" s="177">
        <f>SUM(F35:O35)</f>
        <v>6530</v>
      </c>
      <c r="Q35" s="156"/>
    </row>
    <row r="36" spans="1:17" s="147" customFormat="1" ht="22.9" customHeight="1" x14ac:dyDescent="0.25">
      <c r="A36" s="137"/>
      <c r="B36" s="191"/>
      <c r="C36" s="192"/>
      <c r="D36" s="193"/>
      <c r="E36" s="194"/>
      <c r="F36" s="148">
        <f t="shared" ref="F36:L36" si="4">SUM(F20:F35)</f>
        <v>52921</v>
      </c>
      <c r="G36" s="148">
        <f t="shared" si="4"/>
        <v>4000</v>
      </c>
      <c r="H36" s="148">
        <f t="shared" si="4"/>
        <v>1500</v>
      </c>
      <c r="I36" s="148">
        <f t="shared" si="4"/>
        <v>11200</v>
      </c>
      <c r="J36" s="148">
        <f t="shared" si="4"/>
        <v>155</v>
      </c>
      <c r="K36" s="148">
        <f t="shared" si="4"/>
        <v>3075</v>
      </c>
      <c r="L36" s="148">
        <f t="shared" si="4"/>
        <v>25600</v>
      </c>
      <c r="M36" s="148"/>
      <c r="N36" s="148">
        <f>SUM(N20:N35)</f>
        <v>92951</v>
      </c>
      <c r="O36" s="148">
        <f>SUM(O20:O35)</f>
        <v>0</v>
      </c>
      <c r="P36" s="183">
        <f>SUM(P20:P35)</f>
        <v>191402</v>
      </c>
      <c r="Q36" s="158"/>
    </row>
    <row r="37" spans="1:17" s="147" customFormat="1" ht="24.75" customHeight="1" x14ac:dyDescent="0.25">
      <c r="A37" s="144"/>
      <c r="B37" s="195" t="s">
        <v>287</v>
      </c>
      <c r="C37" s="188"/>
      <c r="D37" s="189"/>
      <c r="E37" s="190"/>
      <c r="F37" s="145"/>
      <c r="G37" s="145"/>
      <c r="H37" s="145"/>
      <c r="I37" s="145"/>
      <c r="J37" s="145"/>
      <c r="K37" s="145"/>
      <c r="L37" s="145"/>
      <c r="M37" s="152"/>
      <c r="N37" s="153"/>
      <c r="O37" s="153"/>
      <c r="P37" s="143"/>
      <c r="Q37" s="146"/>
    </row>
    <row r="38" spans="1:17" s="147" customFormat="1" ht="24.75" customHeight="1" x14ac:dyDescent="0.25">
      <c r="A38" s="144">
        <v>23</v>
      </c>
      <c r="B38" s="203" t="s">
        <v>429</v>
      </c>
      <c r="C38" s="188" t="s">
        <v>14</v>
      </c>
      <c r="D38" s="189" t="s">
        <v>427</v>
      </c>
      <c r="E38" s="190" t="s">
        <v>74</v>
      </c>
      <c r="F38" s="145">
        <v>4671.97</v>
      </c>
      <c r="G38" s="145">
        <v>185.48</v>
      </c>
      <c r="H38" s="145">
        <v>278.23</v>
      </c>
      <c r="I38" s="145">
        <v>0</v>
      </c>
      <c r="J38" s="145">
        <v>0</v>
      </c>
      <c r="K38" s="145">
        <v>0</v>
      </c>
      <c r="L38" s="145">
        <v>0</v>
      </c>
      <c r="M38" s="170" t="s">
        <v>348</v>
      </c>
      <c r="N38" s="145">
        <v>0</v>
      </c>
      <c r="O38" s="145">
        <v>0</v>
      </c>
      <c r="P38" s="175">
        <f>SUM(F38:O38)</f>
        <v>5135.68</v>
      </c>
      <c r="Q38" s="146"/>
    </row>
    <row r="39" spans="1:17" s="154" customFormat="1" ht="39.75" customHeight="1" x14ac:dyDescent="0.25">
      <c r="A39" s="144">
        <v>24</v>
      </c>
      <c r="B39" s="203" t="s">
        <v>328</v>
      </c>
      <c r="C39" s="188" t="s">
        <v>19</v>
      </c>
      <c r="D39" s="189" t="s">
        <v>329</v>
      </c>
      <c r="E39" s="190" t="s">
        <v>74</v>
      </c>
      <c r="F39" s="145">
        <v>3525</v>
      </c>
      <c r="G39" s="145">
        <v>250</v>
      </c>
      <c r="H39" s="145">
        <v>0</v>
      </c>
      <c r="I39" s="145">
        <v>0</v>
      </c>
      <c r="J39" s="145">
        <v>0</v>
      </c>
      <c r="K39" s="145">
        <v>0</v>
      </c>
      <c r="L39" s="145">
        <v>1800</v>
      </c>
      <c r="M39" s="170" t="s">
        <v>348</v>
      </c>
      <c r="N39" s="175">
        <v>5325</v>
      </c>
      <c r="O39" s="145">
        <v>0</v>
      </c>
      <c r="P39" s="171">
        <f>SUM(F39:O39)</f>
        <v>10900</v>
      </c>
      <c r="Q39" s="146"/>
    </row>
    <row r="40" spans="1:17" s="154" customFormat="1" ht="39.75" customHeight="1" x14ac:dyDescent="0.25">
      <c r="A40" s="144">
        <v>25</v>
      </c>
      <c r="B40" s="203" t="s">
        <v>311</v>
      </c>
      <c r="C40" s="188" t="s">
        <v>19</v>
      </c>
      <c r="D40" s="189" t="s">
        <v>312</v>
      </c>
      <c r="E40" s="190" t="s">
        <v>74</v>
      </c>
      <c r="F40" s="145">
        <v>3525</v>
      </c>
      <c r="G40" s="145">
        <v>250</v>
      </c>
      <c r="H40" s="145">
        <v>0</v>
      </c>
      <c r="I40" s="145">
        <v>0</v>
      </c>
      <c r="J40" s="145">
        <v>0</v>
      </c>
      <c r="K40" s="145">
        <v>0</v>
      </c>
      <c r="L40" s="145">
        <v>1800</v>
      </c>
      <c r="M40" s="170" t="s">
        <v>348</v>
      </c>
      <c r="N40" s="175">
        <v>5325</v>
      </c>
      <c r="O40" s="145">
        <v>0</v>
      </c>
      <c r="P40" s="171">
        <f t="shared" ref="P40:P42" si="5">SUM(F40:O40)</f>
        <v>10900</v>
      </c>
      <c r="Q40" s="179"/>
    </row>
    <row r="41" spans="1:17" s="154" customFormat="1" ht="39.75" customHeight="1" x14ac:dyDescent="0.25">
      <c r="A41" s="144">
        <v>26</v>
      </c>
      <c r="B41" s="203" t="s">
        <v>18</v>
      </c>
      <c r="C41" s="188" t="s">
        <v>19</v>
      </c>
      <c r="D41" s="189" t="s">
        <v>406</v>
      </c>
      <c r="E41" s="190" t="s">
        <v>74</v>
      </c>
      <c r="F41" s="145">
        <v>3525</v>
      </c>
      <c r="G41" s="145">
        <v>250</v>
      </c>
      <c r="H41" s="145">
        <v>375</v>
      </c>
      <c r="I41" s="145">
        <v>0</v>
      </c>
      <c r="J41" s="145">
        <v>0</v>
      </c>
      <c r="K41" s="145">
        <v>0</v>
      </c>
      <c r="L41" s="145">
        <v>1800</v>
      </c>
      <c r="M41" s="170" t="s">
        <v>348</v>
      </c>
      <c r="N41" s="175">
        <v>5700</v>
      </c>
      <c r="O41" s="145">
        <v>0</v>
      </c>
      <c r="P41" s="171">
        <f t="shared" si="5"/>
        <v>11650</v>
      </c>
      <c r="Q41" s="156"/>
    </row>
    <row r="42" spans="1:17" s="154" customFormat="1" ht="51.75" customHeight="1" x14ac:dyDescent="0.25">
      <c r="A42" s="144">
        <v>27</v>
      </c>
      <c r="B42" s="185" t="s">
        <v>366</v>
      </c>
      <c r="C42" s="188" t="s">
        <v>22</v>
      </c>
      <c r="D42" s="189" t="s">
        <v>268</v>
      </c>
      <c r="E42" s="190" t="s">
        <v>74</v>
      </c>
      <c r="F42" s="145">
        <v>1682</v>
      </c>
      <c r="G42" s="145">
        <v>250</v>
      </c>
      <c r="H42" s="145">
        <v>0</v>
      </c>
      <c r="I42" s="145">
        <v>1500</v>
      </c>
      <c r="J42" s="145">
        <v>0</v>
      </c>
      <c r="K42" s="145">
        <v>35</v>
      </c>
      <c r="L42" s="145">
        <v>1500</v>
      </c>
      <c r="M42" s="170" t="s">
        <v>348</v>
      </c>
      <c r="N42" s="175">
        <v>4717</v>
      </c>
      <c r="O42" s="145">
        <v>0</v>
      </c>
      <c r="P42" s="171">
        <f t="shared" si="5"/>
        <v>9684</v>
      </c>
      <c r="Q42" s="156"/>
    </row>
    <row r="43" spans="1:17" s="154" customFormat="1" ht="27.75" customHeight="1" x14ac:dyDescent="0.25">
      <c r="A43" s="137"/>
      <c r="B43" s="191"/>
      <c r="C43" s="192"/>
      <c r="D43" s="193"/>
      <c r="E43" s="194"/>
      <c r="F43" s="148">
        <f t="shared" ref="F43:L43" si="6">SUBTOTAL(9,F39:F42)</f>
        <v>12257</v>
      </c>
      <c r="G43" s="148">
        <f t="shared" si="6"/>
        <v>1000</v>
      </c>
      <c r="H43" s="148">
        <f t="shared" si="6"/>
        <v>375</v>
      </c>
      <c r="I43" s="148">
        <f t="shared" si="6"/>
        <v>1500</v>
      </c>
      <c r="J43" s="148">
        <f t="shared" si="6"/>
        <v>0</v>
      </c>
      <c r="K43" s="148">
        <f t="shared" si="6"/>
        <v>35</v>
      </c>
      <c r="L43" s="148">
        <f t="shared" si="6"/>
        <v>6900</v>
      </c>
      <c r="M43" s="148"/>
      <c r="N43" s="148">
        <f>SUBTOTAL(9,N39:N42)</f>
        <v>21067</v>
      </c>
      <c r="O43" s="148">
        <f>SUBTOTAL(9,O39:O42)</f>
        <v>0</v>
      </c>
      <c r="P43" s="183">
        <f>SUBTOTAL(9,P38:P42)</f>
        <v>48269.68</v>
      </c>
      <c r="Q43" s="158"/>
    </row>
    <row r="44" spans="1:17" s="154" customFormat="1" ht="24" customHeight="1" x14ac:dyDescent="0.25">
      <c r="A44" s="144"/>
      <c r="B44" s="195" t="s">
        <v>288</v>
      </c>
      <c r="C44" s="188"/>
      <c r="D44" s="189"/>
      <c r="E44" s="190"/>
      <c r="F44" s="145"/>
      <c r="G44" s="145"/>
      <c r="H44" s="145"/>
      <c r="I44" s="145"/>
      <c r="J44" s="145"/>
      <c r="K44" s="145"/>
      <c r="L44" s="145"/>
      <c r="M44" s="152"/>
      <c r="N44" s="153"/>
      <c r="O44" s="153"/>
      <c r="P44" s="143"/>
      <c r="Q44" s="146"/>
    </row>
    <row r="45" spans="1:17" s="154" customFormat="1" ht="32.25" customHeight="1" x14ac:dyDescent="0.25">
      <c r="A45" s="144">
        <v>28</v>
      </c>
      <c r="B45" s="207" t="s">
        <v>350</v>
      </c>
      <c r="C45" s="188" t="s">
        <v>12</v>
      </c>
      <c r="D45" s="189" t="s">
        <v>351</v>
      </c>
      <c r="E45" s="190" t="s">
        <v>74</v>
      </c>
      <c r="F45" s="145">
        <v>10261</v>
      </c>
      <c r="G45" s="145">
        <v>250</v>
      </c>
      <c r="H45" s="145">
        <v>375</v>
      </c>
      <c r="I45" s="145">
        <v>0</v>
      </c>
      <c r="J45" s="145">
        <v>0</v>
      </c>
      <c r="K45" s="145">
        <v>0</v>
      </c>
      <c r="L45" s="145">
        <v>3000</v>
      </c>
      <c r="M45" s="152" t="s">
        <v>348</v>
      </c>
      <c r="N45" s="175">
        <v>13636</v>
      </c>
      <c r="O45" s="145">
        <v>0</v>
      </c>
      <c r="P45" s="171">
        <f>SUM(F45:O45)</f>
        <v>27522</v>
      </c>
      <c r="Q45" s="146"/>
    </row>
    <row r="46" spans="1:17" s="154" customFormat="1" ht="27.75" customHeight="1" x14ac:dyDescent="0.25">
      <c r="A46" s="144">
        <v>29</v>
      </c>
      <c r="B46" s="203" t="s">
        <v>386</v>
      </c>
      <c r="C46" s="188" t="s">
        <v>26</v>
      </c>
      <c r="D46" s="189" t="s">
        <v>387</v>
      </c>
      <c r="E46" s="190" t="s">
        <v>74</v>
      </c>
      <c r="F46" s="145">
        <v>2441</v>
      </c>
      <c r="G46" s="145">
        <v>250</v>
      </c>
      <c r="H46" s="145">
        <v>0</v>
      </c>
      <c r="I46" s="145">
        <v>1500</v>
      </c>
      <c r="J46" s="145">
        <v>35</v>
      </c>
      <c r="K46" s="145">
        <v>0</v>
      </c>
      <c r="L46" s="145">
        <v>1500</v>
      </c>
      <c r="M46" s="152" t="s">
        <v>348</v>
      </c>
      <c r="N46" s="175">
        <v>5476</v>
      </c>
      <c r="O46" s="145">
        <v>0</v>
      </c>
      <c r="P46" s="171">
        <f t="shared" ref="P46" si="7">SUM(F46:O46)</f>
        <v>11202</v>
      </c>
      <c r="Q46" s="156"/>
    </row>
    <row r="47" spans="1:17" s="147" customFormat="1" ht="21" customHeight="1" x14ac:dyDescent="0.25">
      <c r="A47" s="137"/>
      <c r="B47" s="191"/>
      <c r="C47" s="192"/>
      <c r="D47" s="193"/>
      <c r="E47" s="194"/>
      <c r="F47" s="148">
        <f>SUBTOTAL(9,F45:F46)</f>
        <v>12702</v>
      </c>
      <c r="G47" s="148">
        <f t="shared" ref="G47:P47" si="8">SUBTOTAL(9,G45:G46)</f>
        <v>500</v>
      </c>
      <c r="H47" s="148">
        <f t="shared" si="8"/>
        <v>375</v>
      </c>
      <c r="I47" s="148">
        <f t="shared" si="8"/>
        <v>1500</v>
      </c>
      <c r="J47" s="148">
        <f t="shared" si="8"/>
        <v>35</v>
      </c>
      <c r="K47" s="148">
        <f t="shared" si="8"/>
        <v>0</v>
      </c>
      <c r="L47" s="148">
        <f t="shared" si="8"/>
        <v>4500</v>
      </c>
      <c r="M47" s="148">
        <f t="shared" si="8"/>
        <v>0</v>
      </c>
      <c r="N47" s="148">
        <f t="shared" si="8"/>
        <v>19112</v>
      </c>
      <c r="O47" s="148">
        <f t="shared" si="8"/>
        <v>0</v>
      </c>
      <c r="P47" s="183">
        <f t="shared" si="8"/>
        <v>38724</v>
      </c>
      <c r="Q47" s="159"/>
    </row>
    <row r="48" spans="1:17" s="147" customFormat="1" ht="27.75" customHeight="1" x14ac:dyDescent="0.25">
      <c r="A48" s="144"/>
      <c r="B48" s="195" t="s">
        <v>411</v>
      </c>
      <c r="C48" s="188"/>
      <c r="D48" s="189"/>
      <c r="E48" s="190"/>
      <c r="F48" s="145"/>
      <c r="G48" s="145"/>
      <c r="H48" s="145"/>
      <c r="I48" s="145"/>
      <c r="J48" s="145"/>
      <c r="K48" s="145"/>
      <c r="L48" s="145"/>
      <c r="M48" s="152"/>
      <c r="N48" s="153"/>
      <c r="O48" s="153"/>
      <c r="P48" s="143"/>
      <c r="Q48" s="146"/>
    </row>
    <row r="49" spans="1:17" s="154" customFormat="1" ht="29.25" customHeight="1" x14ac:dyDescent="0.25">
      <c r="A49" s="144">
        <v>30</v>
      </c>
      <c r="B49" s="203" t="s">
        <v>289</v>
      </c>
      <c r="C49" s="188" t="s">
        <v>12</v>
      </c>
      <c r="D49" s="189" t="s">
        <v>270</v>
      </c>
      <c r="E49" s="190" t="s">
        <v>74</v>
      </c>
      <c r="F49" s="145">
        <v>10261</v>
      </c>
      <c r="G49" s="145">
        <v>250</v>
      </c>
      <c r="H49" s="145">
        <v>375</v>
      </c>
      <c r="I49" s="145">
        <v>0</v>
      </c>
      <c r="J49" s="145">
        <v>0</v>
      </c>
      <c r="K49" s="145">
        <v>0</v>
      </c>
      <c r="L49" s="145">
        <v>3000</v>
      </c>
      <c r="M49" s="170" t="s">
        <v>348</v>
      </c>
      <c r="N49" s="175">
        <v>13636</v>
      </c>
      <c r="O49" s="145">
        <v>54.75</v>
      </c>
      <c r="P49" s="171">
        <f>SUM(F49:O49)</f>
        <v>27576.75</v>
      </c>
      <c r="Q49" s="179"/>
    </row>
    <row r="50" spans="1:17" s="154" customFormat="1" ht="29.25" customHeight="1" x14ac:dyDescent="0.25">
      <c r="A50" s="144">
        <v>31</v>
      </c>
      <c r="B50" s="185" t="s">
        <v>370</v>
      </c>
      <c r="C50" s="188" t="s">
        <v>14</v>
      </c>
      <c r="D50" s="189" t="s">
        <v>318</v>
      </c>
      <c r="E50" s="190" t="s">
        <v>74</v>
      </c>
      <c r="F50" s="145">
        <v>6297</v>
      </c>
      <c r="G50" s="145">
        <v>250</v>
      </c>
      <c r="H50" s="145">
        <v>375</v>
      </c>
      <c r="I50" s="145">
        <v>0</v>
      </c>
      <c r="J50" s="145">
        <v>0</v>
      </c>
      <c r="K50" s="145">
        <v>0</v>
      </c>
      <c r="L50" s="145">
        <v>1800</v>
      </c>
      <c r="M50" s="170" t="s">
        <v>348</v>
      </c>
      <c r="N50" s="175">
        <v>8472</v>
      </c>
      <c r="O50" s="145">
        <v>62</v>
      </c>
      <c r="P50" s="171">
        <f t="shared" ref="P50:P52" si="9">SUM(F50:O50)</f>
        <v>17256</v>
      </c>
      <c r="Q50" s="156"/>
    </row>
    <row r="51" spans="1:17" s="154" customFormat="1" ht="29.25" customHeight="1" x14ac:dyDescent="0.25">
      <c r="A51" s="144">
        <v>32</v>
      </c>
      <c r="B51" s="185" t="s">
        <v>418</v>
      </c>
      <c r="C51" s="188" t="s">
        <v>26</v>
      </c>
      <c r="D51" s="189" t="s">
        <v>419</v>
      </c>
      <c r="E51" s="190" t="s">
        <v>74</v>
      </c>
      <c r="F51" s="145">
        <v>2441</v>
      </c>
      <c r="G51" s="145">
        <v>250</v>
      </c>
      <c r="H51" s="145">
        <v>0</v>
      </c>
      <c r="I51" s="145">
        <v>0</v>
      </c>
      <c r="J51" s="145">
        <v>35</v>
      </c>
      <c r="K51" s="145">
        <v>0</v>
      </c>
      <c r="L51" s="145">
        <v>1500</v>
      </c>
      <c r="M51" s="170" t="s">
        <v>348</v>
      </c>
      <c r="N51" s="175">
        <v>3976</v>
      </c>
      <c r="O51" s="145">
        <v>78.75</v>
      </c>
      <c r="P51" s="171">
        <f t="shared" si="9"/>
        <v>8280.75</v>
      </c>
      <c r="Q51" s="156"/>
    </row>
    <row r="52" spans="1:17" s="154" customFormat="1" ht="21.75" customHeight="1" x14ac:dyDescent="0.25">
      <c r="A52" s="137"/>
      <c r="B52" s="191"/>
      <c r="C52" s="192"/>
      <c r="D52" s="193"/>
      <c r="E52" s="194"/>
      <c r="F52" s="148">
        <f t="shared" ref="F52:L52" si="10">SUBTOTAL(9,F49:F51)</f>
        <v>18999</v>
      </c>
      <c r="G52" s="148">
        <f t="shared" si="10"/>
        <v>750</v>
      </c>
      <c r="H52" s="148">
        <f t="shared" si="10"/>
        <v>750</v>
      </c>
      <c r="I52" s="148">
        <f t="shared" si="10"/>
        <v>0</v>
      </c>
      <c r="J52" s="148">
        <f t="shared" si="10"/>
        <v>35</v>
      </c>
      <c r="K52" s="148">
        <f t="shared" si="10"/>
        <v>0</v>
      </c>
      <c r="L52" s="148">
        <f t="shared" si="10"/>
        <v>6300</v>
      </c>
      <c r="M52" s="148">
        <f t="shared" ref="M52:O52" si="11">SUBTOTAL(9,M49:M50)</f>
        <v>0</v>
      </c>
      <c r="N52" s="148">
        <f>SUBTOTAL(9,N49:N51)</f>
        <v>26084</v>
      </c>
      <c r="O52" s="148">
        <f t="shared" si="11"/>
        <v>116.75</v>
      </c>
      <c r="P52" s="174">
        <f t="shared" si="9"/>
        <v>53034.75</v>
      </c>
      <c r="Q52" s="158"/>
    </row>
    <row r="53" spans="1:17" s="154" customFormat="1" ht="20.25" customHeight="1" x14ac:dyDescent="0.25">
      <c r="A53" s="144"/>
      <c r="B53" s="195" t="s">
        <v>290</v>
      </c>
      <c r="C53" s="188"/>
      <c r="D53" s="189"/>
      <c r="E53" s="190"/>
      <c r="F53" s="145"/>
      <c r="G53" s="145"/>
      <c r="H53" s="145"/>
      <c r="I53" s="145"/>
      <c r="J53" s="145"/>
      <c r="K53" s="145"/>
      <c r="L53" s="145"/>
      <c r="M53" s="152"/>
      <c r="N53" s="153"/>
      <c r="O53" s="153"/>
      <c r="P53" s="143"/>
      <c r="Q53" s="146"/>
    </row>
    <row r="54" spans="1:17" s="154" customFormat="1" ht="35.25" customHeight="1" x14ac:dyDescent="0.25">
      <c r="A54" s="144">
        <v>33</v>
      </c>
      <c r="B54" s="203" t="s">
        <v>291</v>
      </c>
      <c r="C54" s="188" t="s">
        <v>14</v>
      </c>
      <c r="D54" s="189" t="s">
        <v>271</v>
      </c>
      <c r="E54" s="190" t="s">
        <v>74</v>
      </c>
      <c r="F54" s="145">
        <v>6297</v>
      </c>
      <c r="G54" s="145">
        <v>250</v>
      </c>
      <c r="H54" s="145">
        <v>375</v>
      </c>
      <c r="I54" s="145">
        <v>0</v>
      </c>
      <c r="J54" s="145">
        <v>0</v>
      </c>
      <c r="K54" s="145">
        <v>0</v>
      </c>
      <c r="L54" s="145">
        <v>2000</v>
      </c>
      <c r="M54" s="170" t="s">
        <v>348</v>
      </c>
      <c r="N54" s="175">
        <v>8672</v>
      </c>
      <c r="O54" s="145">
        <v>0</v>
      </c>
      <c r="P54" s="171">
        <f>SUM(F54:O54)</f>
        <v>17594</v>
      </c>
      <c r="Q54" s="146"/>
    </row>
    <row r="55" spans="1:17" s="154" customFormat="1" ht="16.5" customHeight="1" x14ac:dyDescent="0.25">
      <c r="A55" s="137"/>
      <c r="B55" s="191"/>
      <c r="C55" s="192"/>
      <c r="D55" s="193"/>
      <c r="E55" s="194"/>
      <c r="F55" s="148">
        <f>SUBTOTAL(9,F54)</f>
        <v>6297</v>
      </c>
      <c r="G55" s="148">
        <f t="shared" ref="G55:P55" si="12">SUBTOTAL(9,G54)</f>
        <v>250</v>
      </c>
      <c r="H55" s="148">
        <f t="shared" si="12"/>
        <v>375</v>
      </c>
      <c r="I55" s="148">
        <f t="shared" si="12"/>
        <v>0</v>
      </c>
      <c r="J55" s="148">
        <f t="shared" si="12"/>
        <v>0</v>
      </c>
      <c r="K55" s="148">
        <f t="shared" si="12"/>
        <v>0</v>
      </c>
      <c r="L55" s="148">
        <f t="shared" si="12"/>
        <v>2000</v>
      </c>
      <c r="M55" s="148">
        <f t="shared" si="12"/>
        <v>0</v>
      </c>
      <c r="N55" s="148">
        <f t="shared" si="12"/>
        <v>8672</v>
      </c>
      <c r="O55" s="148">
        <f t="shared" si="12"/>
        <v>0</v>
      </c>
      <c r="P55" s="183">
        <f t="shared" si="12"/>
        <v>17594</v>
      </c>
      <c r="Q55" s="159"/>
    </row>
    <row r="56" spans="1:17" s="147" customFormat="1" ht="22.5" customHeight="1" x14ac:dyDescent="0.25">
      <c r="A56" s="144"/>
      <c r="B56" s="195" t="s">
        <v>292</v>
      </c>
      <c r="C56" s="188"/>
      <c r="D56" s="189"/>
      <c r="E56" s="190"/>
      <c r="F56" s="145"/>
      <c r="G56" s="145"/>
      <c r="H56" s="145"/>
      <c r="I56" s="145"/>
      <c r="J56" s="145"/>
      <c r="K56" s="145"/>
      <c r="L56" s="145"/>
      <c r="M56" s="152"/>
      <c r="N56" s="153"/>
      <c r="O56" s="153"/>
      <c r="P56" s="143"/>
      <c r="Q56" s="146"/>
    </row>
    <row r="57" spans="1:17" s="154" customFormat="1" ht="28.5" customHeight="1" x14ac:dyDescent="0.25">
      <c r="A57" s="144">
        <v>34</v>
      </c>
      <c r="B57" s="203" t="s">
        <v>358</v>
      </c>
      <c r="C57" s="188" t="s">
        <v>29</v>
      </c>
      <c r="D57" s="189" t="s">
        <v>272</v>
      </c>
      <c r="E57" s="190" t="s">
        <v>74</v>
      </c>
      <c r="F57" s="145">
        <v>5835</v>
      </c>
      <c r="G57" s="145">
        <v>250</v>
      </c>
      <c r="H57" s="145">
        <v>375</v>
      </c>
      <c r="I57" s="145">
        <v>0</v>
      </c>
      <c r="J57" s="145">
        <v>0</v>
      </c>
      <c r="K57" s="145">
        <v>0</v>
      </c>
      <c r="L57" s="145">
        <v>2000</v>
      </c>
      <c r="M57" s="170" t="s">
        <v>348</v>
      </c>
      <c r="N57" s="175">
        <v>8210</v>
      </c>
      <c r="O57" s="145">
        <v>0</v>
      </c>
      <c r="P57" s="171">
        <f>SUM(F57:O57)</f>
        <v>16670</v>
      </c>
      <c r="Q57" s="179"/>
    </row>
    <row r="58" spans="1:17" s="154" customFormat="1" ht="28.5" customHeight="1" x14ac:dyDescent="0.25">
      <c r="A58" s="144">
        <v>35</v>
      </c>
      <c r="B58" s="207" t="s">
        <v>280</v>
      </c>
      <c r="C58" s="188" t="s">
        <v>26</v>
      </c>
      <c r="D58" s="189" t="s">
        <v>325</v>
      </c>
      <c r="E58" s="190" t="s">
        <v>74</v>
      </c>
      <c r="F58" s="145">
        <v>2441</v>
      </c>
      <c r="G58" s="145">
        <v>250</v>
      </c>
      <c r="H58" s="145">
        <v>0</v>
      </c>
      <c r="I58" s="145">
        <v>1500</v>
      </c>
      <c r="J58" s="145">
        <v>35</v>
      </c>
      <c r="K58" s="145">
        <v>0</v>
      </c>
      <c r="L58" s="145">
        <v>1500</v>
      </c>
      <c r="M58" s="170" t="s">
        <v>348</v>
      </c>
      <c r="N58" s="175">
        <v>5476</v>
      </c>
      <c r="O58" s="145">
        <v>0</v>
      </c>
      <c r="P58" s="171">
        <f>SUM(F58:O58)</f>
        <v>11202</v>
      </c>
      <c r="Q58" s="156"/>
    </row>
    <row r="59" spans="1:17" s="147" customFormat="1" ht="18" customHeight="1" x14ac:dyDescent="0.25">
      <c r="A59" s="137"/>
      <c r="B59" s="191"/>
      <c r="C59" s="192"/>
      <c r="D59" s="193"/>
      <c r="E59" s="194"/>
      <c r="F59" s="148">
        <f>SUBTOTAL(9,F57:F58)</f>
        <v>8276</v>
      </c>
      <c r="G59" s="148">
        <f t="shared" ref="G59:P59" si="13">SUBTOTAL(9,G57:G58)</f>
        <v>500</v>
      </c>
      <c r="H59" s="148">
        <f t="shared" si="13"/>
        <v>375</v>
      </c>
      <c r="I59" s="148">
        <f t="shared" si="13"/>
        <v>1500</v>
      </c>
      <c r="J59" s="148">
        <f t="shared" si="13"/>
        <v>35</v>
      </c>
      <c r="K59" s="148">
        <f t="shared" si="13"/>
        <v>0</v>
      </c>
      <c r="L59" s="148">
        <f t="shared" si="13"/>
        <v>3500</v>
      </c>
      <c r="M59" s="148">
        <f t="shared" si="13"/>
        <v>0</v>
      </c>
      <c r="N59" s="148">
        <f t="shared" si="13"/>
        <v>13686</v>
      </c>
      <c r="O59" s="148">
        <f t="shared" si="13"/>
        <v>0</v>
      </c>
      <c r="P59" s="183">
        <f t="shared" si="13"/>
        <v>27872</v>
      </c>
      <c r="Q59" s="159"/>
    </row>
    <row r="60" spans="1:17" s="154" customFormat="1" ht="18" customHeight="1" x14ac:dyDescent="0.25">
      <c r="A60" s="142"/>
      <c r="B60" s="199" t="s">
        <v>354</v>
      </c>
      <c r="C60" s="200"/>
      <c r="D60" s="196"/>
      <c r="E60" s="197"/>
      <c r="F60" s="150"/>
      <c r="G60" s="150"/>
      <c r="H60" s="150"/>
      <c r="I60" s="150"/>
      <c r="J60" s="150"/>
      <c r="K60" s="150"/>
      <c r="L60" s="150"/>
      <c r="M60" s="151"/>
      <c r="N60" s="155"/>
      <c r="O60" s="155"/>
      <c r="P60" s="143"/>
      <c r="Q60" s="146"/>
    </row>
    <row r="61" spans="1:17" s="154" customFormat="1" ht="27.75" customHeight="1" x14ac:dyDescent="0.25">
      <c r="A61" s="144">
        <v>36</v>
      </c>
      <c r="B61" s="203" t="s">
        <v>355</v>
      </c>
      <c r="C61" s="188" t="s">
        <v>356</v>
      </c>
      <c r="D61" s="189" t="s">
        <v>357</v>
      </c>
      <c r="E61" s="190" t="s">
        <v>74</v>
      </c>
      <c r="F61" s="145">
        <v>2490</v>
      </c>
      <c r="G61" s="145">
        <v>250</v>
      </c>
      <c r="H61" s="145">
        <v>0</v>
      </c>
      <c r="I61" s="145">
        <v>1500</v>
      </c>
      <c r="J61" s="145">
        <v>0</v>
      </c>
      <c r="K61" s="145">
        <v>0</v>
      </c>
      <c r="L61" s="145">
        <v>1500</v>
      </c>
      <c r="M61" s="152" t="s">
        <v>348</v>
      </c>
      <c r="N61" s="175">
        <v>5490</v>
      </c>
      <c r="O61" s="145">
        <v>0</v>
      </c>
      <c r="P61" s="171">
        <f>SUM(F61:O61)</f>
        <v>11230</v>
      </c>
      <c r="Q61" s="157"/>
    </row>
    <row r="62" spans="1:17" s="154" customFormat="1" ht="27.75" customHeight="1" x14ac:dyDescent="0.25">
      <c r="A62" s="144">
        <v>37</v>
      </c>
      <c r="B62" s="203" t="s">
        <v>385</v>
      </c>
      <c r="C62" s="188" t="s">
        <v>356</v>
      </c>
      <c r="D62" s="189" t="s">
        <v>357</v>
      </c>
      <c r="E62" s="190" t="s">
        <v>74</v>
      </c>
      <c r="F62" s="145">
        <v>2490</v>
      </c>
      <c r="G62" s="145">
        <v>250</v>
      </c>
      <c r="H62" s="145">
        <v>0</v>
      </c>
      <c r="I62" s="145">
        <v>1500</v>
      </c>
      <c r="J62" s="145">
        <v>35</v>
      </c>
      <c r="K62" s="145">
        <v>0</v>
      </c>
      <c r="L62" s="145">
        <v>1500</v>
      </c>
      <c r="M62" s="152" t="s">
        <v>348</v>
      </c>
      <c r="N62" s="175">
        <v>5525</v>
      </c>
      <c r="O62" s="145">
        <v>0</v>
      </c>
      <c r="P62" s="171">
        <f>SUM(F62:O62)</f>
        <v>11300</v>
      </c>
      <c r="Q62" s="156"/>
    </row>
    <row r="63" spans="1:17" s="154" customFormat="1" ht="21" customHeight="1" x14ac:dyDescent="0.25">
      <c r="A63" s="137"/>
      <c r="B63" s="191"/>
      <c r="C63" s="192"/>
      <c r="D63" s="193"/>
      <c r="E63" s="194"/>
      <c r="F63" s="148">
        <f>SUBTOTAL(9,F61:F62)</f>
        <v>4980</v>
      </c>
      <c r="G63" s="148">
        <f t="shared" ref="G63:P63" si="14">SUBTOTAL(9,G61:G62)</f>
        <v>500</v>
      </c>
      <c r="H63" s="148">
        <f t="shared" si="14"/>
        <v>0</v>
      </c>
      <c r="I63" s="148">
        <f t="shared" si="14"/>
        <v>3000</v>
      </c>
      <c r="J63" s="148">
        <f t="shared" si="14"/>
        <v>35</v>
      </c>
      <c r="K63" s="148">
        <f t="shared" si="14"/>
        <v>0</v>
      </c>
      <c r="L63" s="148">
        <f t="shared" si="14"/>
        <v>3000</v>
      </c>
      <c r="M63" s="148">
        <f t="shared" si="14"/>
        <v>0</v>
      </c>
      <c r="N63" s="148">
        <f t="shared" si="14"/>
        <v>11015</v>
      </c>
      <c r="O63" s="148">
        <f t="shared" si="14"/>
        <v>0</v>
      </c>
      <c r="P63" s="183">
        <f t="shared" si="14"/>
        <v>22530</v>
      </c>
      <c r="Q63" s="159"/>
    </row>
    <row r="64" spans="1:17" s="154" customFormat="1" ht="21" customHeight="1" x14ac:dyDescent="0.25">
      <c r="A64" s="144"/>
      <c r="B64" s="195" t="s">
        <v>293</v>
      </c>
      <c r="C64" s="188"/>
      <c r="D64" s="189"/>
      <c r="E64" s="190"/>
      <c r="F64" s="145"/>
      <c r="G64" s="145"/>
      <c r="H64" s="145"/>
      <c r="I64" s="145"/>
      <c r="J64" s="145"/>
      <c r="K64" s="145"/>
      <c r="L64" s="145"/>
      <c r="M64" s="152"/>
      <c r="N64" s="153"/>
      <c r="O64" s="153"/>
      <c r="P64" s="143"/>
      <c r="Q64" s="146"/>
    </row>
    <row r="65" spans="1:17" s="154" customFormat="1" ht="34.5" customHeight="1" x14ac:dyDescent="0.25">
      <c r="A65" s="144">
        <v>38</v>
      </c>
      <c r="B65" s="203" t="s">
        <v>392</v>
      </c>
      <c r="C65" s="188" t="s">
        <v>29</v>
      </c>
      <c r="D65" s="189" t="s">
        <v>393</v>
      </c>
      <c r="E65" s="190" t="s">
        <v>74</v>
      </c>
      <c r="F65" s="145">
        <v>5835</v>
      </c>
      <c r="G65" s="145">
        <v>250</v>
      </c>
      <c r="H65" s="145">
        <v>375</v>
      </c>
      <c r="I65" s="145">
        <v>0</v>
      </c>
      <c r="J65" s="145">
        <v>0</v>
      </c>
      <c r="K65" s="145">
        <v>0</v>
      </c>
      <c r="L65" s="145">
        <v>2000</v>
      </c>
      <c r="M65" s="152" t="s">
        <v>348</v>
      </c>
      <c r="N65" s="175">
        <v>8210</v>
      </c>
      <c r="O65" s="145">
        <v>0</v>
      </c>
      <c r="P65" s="171">
        <f>SUM(F65:O65)</f>
        <v>16670</v>
      </c>
      <c r="Q65" s="156"/>
    </row>
    <row r="66" spans="1:17" s="147" customFormat="1" ht="45.75" customHeight="1" x14ac:dyDescent="0.25">
      <c r="A66" s="144">
        <v>39</v>
      </c>
      <c r="B66" s="203" t="s">
        <v>294</v>
      </c>
      <c r="C66" s="188" t="s">
        <v>26</v>
      </c>
      <c r="D66" s="189" t="s">
        <v>273</v>
      </c>
      <c r="E66" s="190" t="s">
        <v>74</v>
      </c>
      <c r="F66" s="145">
        <v>2441</v>
      </c>
      <c r="G66" s="145">
        <v>250</v>
      </c>
      <c r="H66" s="145">
        <v>0</v>
      </c>
      <c r="I66" s="145">
        <v>1500</v>
      </c>
      <c r="J66" s="145">
        <v>35</v>
      </c>
      <c r="K66" s="145">
        <v>0</v>
      </c>
      <c r="L66" s="145">
        <v>1500</v>
      </c>
      <c r="M66" s="170" t="s">
        <v>348</v>
      </c>
      <c r="N66" s="175">
        <v>5476</v>
      </c>
      <c r="O66" s="145">
        <v>0</v>
      </c>
      <c r="P66" s="171">
        <f>SUM(F66:O66)</f>
        <v>11202</v>
      </c>
      <c r="Q66" s="156"/>
    </row>
    <row r="67" spans="1:17" s="147" customFormat="1" ht="22.5" customHeight="1" x14ac:dyDescent="0.25">
      <c r="A67" s="137"/>
      <c r="B67" s="191"/>
      <c r="C67" s="192"/>
      <c r="D67" s="193"/>
      <c r="E67" s="194"/>
      <c r="F67" s="148">
        <f>SUBTOTAL(9,F65:F66)</f>
        <v>8276</v>
      </c>
      <c r="G67" s="148">
        <f t="shared" ref="G67:P67" si="15">SUBTOTAL(9,G65:G66)</f>
        <v>500</v>
      </c>
      <c r="H67" s="148">
        <f t="shared" si="15"/>
        <v>375</v>
      </c>
      <c r="I67" s="148">
        <f t="shared" si="15"/>
        <v>1500</v>
      </c>
      <c r="J67" s="148">
        <f t="shared" si="15"/>
        <v>35</v>
      </c>
      <c r="K67" s="148">
        <f t="shared" si="15"/>
        <v>0</v>
      </c>
      <c r="L67" s="148">
        <f t="shared" si="15"/>
        <v>3500</v>
      </c>
      <c r="M67" s="148">
        <f t="shared" si="15"/>
        <v>0</v>
      </c>
      <c r="N67" s="148">
        <f t="shared" si="15"/>
        <v>13686</v>
      </c>
      <c r="O67" s="148">
        <f t="shared" si="15"/>
        <v>0</v>
      </c>
      <c r="P67" s="183">
        <f t="shared" si="15"/>
        <v>27872</v>
      </c>
      <c r="Q67" s="158"/>
    </row>
    <row r="68" spans="1:17" s="147" customFormat="1" ht="27.75" customHeight="1" x14ac:dyDescent="0.25">
      <c r="A68" s="144"/>
      <c r="B68" s="198" t="s">
        <v>420</v>
      </c>
      <c r="C68" s="188"/>
      <c r="D68" s="189"/>
      <c r="E68" s="190"/>
      <c r="F68" s="145"/>
      <c r="G68" s="145"/>
      <c r="H68" s="145"/>
      <c r="I68" s="145"/>
      <c r="J68" s="145"/>
      <c r="K68" s="145"/>
      <c r="L68" s="145"/>
      <c r="M68" s="145"/>
      <c r="N68" s="145"/>
      <c r="O68" s="145"/>
      <c r="P68" s="153"/>
      <c r="Q68" s="179"/>
    </row>
    <row r="69" spans="1:17" s="147" customFormat="1" ht="37.5" customHeight="1" x14ac:dyDescent="0.25">
      <c r="A69" s="144">
        <v>40</v>
      </c>
      <c r="B69" s="203" t="s">
        <v>421</v>
      </c>
      <c r="C69" s="188" t="s">
        <v>29</v>
      </c>
      <c r="D69" s="189" t="s">
        <v>422</v>
      </c>
      <c r="E69" s="190" t="s">
        <v>74</v>
      </c>
      <c r="F69" s="145">
        <v>5835</v>
      </c>
      <c r="G69" s="145">
        <v>250</v>
      </c>
      <c r="H69" s="145">
        <v>0</v>
      </c>
      <c r="I69" s="145">
        <v>0</v>
      </c>
      <c r="J69" s="145">
        <v>0</v>
      </c>
      <c r="K69" s="145">
        <v>0</v>
      </c>
      <c r="L69" s="145">
        <v>0</v>
      </c>
      <c r="M69" s="145" t="s">
        <v>348</v>
      </c>
      <c r="N69" s="145">
        <v>4862.5</v>
      </c>
      <c r="O69" s="145">
        <v>0</v>
      </c>
      <c r="P69" s="153">
        <f>+F69+G69+H69+I69+J69+K69+L69+N69+O69</f>
        <v>10947.5</v>
      </c>
      <c r="Q69" s="179"/>
    </row>
    <row r="70" spans="1:17" s="147" customFormat="1" ht="22.5" customHeight="1" x14ac:dyDescent="0.25">
      <c r="A70" s="137"/>
      <c r="B70" s="191"/>
      <c r="C70" s="192"/>
      <c r="D70" s="193"/>
      <c r="E70" s="194"/>
      <c r="F70" s="148">
        <f>+F69</f>
        <v>5835</v>
      </c>
      <c r="G70" s="148">
        <f t="shared" ref="G70:P70" si="16">+G69</f>
        <v>250</v>
      </c>
      <c r="H70" s="148">
        <f t="shared" si="16"/>
        <v>0</v>
      </c>
      <c r="I70" s="148">
        <f t="shared" si="16"/>
        <v>0</v>
      </c>
      <c r="J70" s="148">
        <f t="shared" si="16"/>
        <v>0</v>
      </c>
      <c r="K70" s="148">
        <f t="shared" si="16"/>
        <v>0</v>
      </c>
      <c r="L70" s="148">
        <f t="shared" si="16"/>
        <v>0</v>
      </c>
      <c r="M70" s="148" t="str">
        <f t="shared" si="16"/>
        <v>N/A</v>
      </c>
      <c r="N70" s="148">
        <f t="shared" si="16"/>
        <v>4862.5</v>
      </c>
      <c r="O70" s="148">
        <f t="shared" si="16"/>
        <v>0</v>
      </c>
      <c r="P70" s="183">
        <f t="shared" si="16"/>
        <v>10947.5</v>
      </c>
      <c r="Q70" s="158"/>
    </row>
    <row r="71" spans="1:17" s="147" customFormat="1" ht="30" customHeight="1" x14ac:dyDescent="0.25">
      <c r="A71" s="142"/>
      <c r="B71" s="198" t="s">
        <v>412</v>
      </c>
      <c r="C71" s="188"/>
      <c r="D71" s="196"/>
      <c r="E71" s="197"/>
      <c r="F71" s="150"/>
      <c r="G71" s="150"/>
      <c r="H71" s="150"/>
      <c r="I71" s="150"/>
      <c r="J71" s="150"/>
      <c r="K71" s="150"/>
      <c r="L71" s="150"/>
      <c r="M71" s="150"/>
      <c r="N71" s="150"/>
      <c r="O71" s="150"/>
      <c r="P71" s="155"/>
      <c r="Q71" s="167"/>
    </row>
    <row r="72" spans="1:17" s="147" customFormat="1" ht="39" customHeight="1" x14ac:dyDescent="0.25">
      <c r="A72" s="144">
        <v>41</v>
      </c>
      <c r="B72" s="203" t="s">
        <v>413</v>
      </c>
      <c r="C72" s="188" t="s">
        <v>14</v>
      </c>
      <c r="D72" s="189" t="s">
        <v>414</v>
      </c>
      <c r="E72" s="190" t="s">
        <v>74</v>
      </c>
      <c r="F72" s="145">
        <v>6297</v>
      </c>
      <c r="G72" s="145">
        <v>250</v>
      </c>
      <c r="H72" s="145">
        <v>0</v>
      </c>
      <c r="I72" s="145">
        <v>0</v>
      </c>
      <c r="J72" s="145">
        <v>0</v>
      </c>
      <c r="K72" s="145">
        <v>0</v>
      </c>
      <c r="L72" s="145">
        <v>2000</v>
      </c>
      <c r="M72" s="145" t="s">
        <v>348</v>
      </c>
      <c r="N72" s="175">
        <v>7630.33</v>
      </c>
      <c r="O72" s="145">
        <v>0</v>
      </c>
      <c r="P72" s="153">
        <f>+F72+G72+H72+I72+J72+K72+L72+N72+O72</f>
        <v>16177.33</v>
      </c>
      <c r="Q72" s="179"/>
    </row>
    <row r="73" spans="1:17" s="147" customFormat="1" ht="22.5" customHeight="1" x14ac:dyDescent="0.25">
      <c r="A73" s="137"/>
      <c r="B73" s="191"/>
      <c r="C73" s="192"/>
      <c r="D73" s="193"/>
      <c r="E73" s="194"/>
      <c r="F73" s="148">
        <f>+F72</f>
        <v>6297</v>
      </c>
      <c r="G73" s="148">
        <f t="shared" ref="G73:P73" si="17">+G72</f>
        <v>250</v>
      </c>
      <c r="H73" s="148">
        <f t="shared" si="17"/>
        <v>0</v>
      </c>
      <c r="I73" s="148">
        <f t="shared" si="17"/>
        <v>0</v>
      </c>
      <c r="J73" s="148">
        <f t="shared" si="17"/>
        <v>0</v>
      </c>
      <c r="K73" s="148">
        <f t="shared" si="17"/>
        <v>0</v>
      </c>
      <c r="L73" s="148">
        <f t="shared" si="17"/>
        <v>2000</v>
      </c>
      <c r="M73" s="148" t="str">
        <f t="shared" si="17"/>
        <v>N/A</v>
      </c>
      <c r="N73" s="148">
        <f t="shared" si="17"/>
        <v>7630.33</v>
      </c>
      <c r="O73" s="148">
        <f t="shared" si="17"/>
        <v>0</v>
      </c>
      <c r="P73" s="183">
        <f t="shared" si="17"/>
        <v>16177.33</v>
      </c>
      <c r="Q73" s="158"/>
    </row>
    <row r="74" spans="1:17" s="147" customFormat="1" ht="26.45" customHeight="1" x14ac:dyDescent="0.25">
      <c r="A74" s="144"/>
      <c r="B74" s="195" t="s">
        <v>295</v>
      </c>
      <c r="C74" s="188"/>
      <c r="D74" s="189"/>
      <c r="E74" s="190"/>
      <c r="F74" s="145"/>
      <c r="G74" s="145"/>
      <c r="H74" s="145"/>
      <c r="I74" s="145"/>
      <c r="J74" s="145"/>
      <c r="K74" s="145"/>
      <c r="L74" s="145"/>
      <c r="M74" s="152"/>
      <c r="N74" s="153"/>
      <c r="O74" s="153"/>
      <c r="P74" s="143"/>
      <c r="Q74" s="146"/>
    </row>
    <row r="75" spans="1:17" s="147" customFormat="1" ht="32.25" customHeight="1" x14ac:dyDescent="0.25">
      <c r="A75" s="144">
        <v>42</v>
      </c>
      <c r="B75" s="203" t="s">
        <v>408</v>
      </c>
      <c r="C75" s="188" t="s">
        <v>14</v>
      </c>
      <c r="D75" s="189" t="s">
        <v>344</v>
      </c>
      <c r="E75" s="190" t="s">
        <v>74</v>
      </c>
      <c r="F75" s="145">
        <v>6297</v>
      </c>
      <c r="G75" s="145">
        <v>250</v>
      </c>
      <c r="H75" s="145">
        <v>0</v>
      </c>
      <c r="I75" s="145">
        <v>0</v>
      </c>
      <c r="J75" s="145">
        <v>0</v>
      </c>
      <c r="K75" s="145">
        <v>0</v>
      </c>
      <c r="L75" s="145">
        <v>2000</v>
      </c>
      <c r="M75" s="170" t="s">
        <v>348</v>
      </c>
      <c r="N75" s="175">
        <v>7630.33</v>
      </c>
      <c r="O75" s="145">
        <v>0</v>
      </c>
      <c r="P75" s="171">
        <f>SUM(F75:O75)</f>
        <v>16177.33</v>
      </c>
      <c r="Q75" s="156"/>
    </row>
    <row r="76" spans="1:17" s="147" customFormat="1" ht="32.25" customHeight="1" x14ac:dyDescent="0.25">
      <c r="A76" s="144">
        <v>43</v>
      </c>
      <c r="B76" s="185" t="s">
        <v>391</v>
      </c>
      <c r="C76" s="188" t="s">
        <v>26</v>
      </c>
      <c r="D76" s="189" t="s">
        <v>389</v>
      </c>
      <c r="E76" s="190" t="s">
        <v>74</v>
      </c>
      <c r="F76" s="145">
        <v>2441</v>
      </c>
      <c r="G76" s="145">
        <v>250</v>
      </c>
      <c r="H76" s="145">
        <v>0</v>
      </c>
      <c r="I76" s="145">
        <v>1500</v>
      </c>
      <c r="J76" s="145">
        <v>35</v>
      </c>
      <c r="K76" s="145">
        <v>0</v>
      </c>
      <c r="L76" s="145">
        <v>1500</v>
      </c>
      <c r="M76" s="170" t="s">
        <v>348</v>
      </c>
      <c r="N76" s="175">
        <v>5476</v>
      </c>
      <c r="O76" s="145">
        <v>0</v>
      </c>
      <c r="P76" s="171">
        <f>SUM(F76:O76)</f>
        <v>11202</v>
      </c>
      <c r="Q76" s="156"/>
    </row>
    <row r="77" spans="1:17" s="147" customFormat="1" ht="19.5" customHeight="1" x14ac:dyDescent="0.25">
      <c r="A77" s="137"/>
      <c r="B77" s="191"/>
      <c r="C77" s="192"/>
      <c r="D77" s="193"/>
      <c r="E77" s="194"/>
      <c r="F77" s="148">
        <f>SUBTOTAL(9,F75:F76)</f>
        <v>8738</v>
      </c>
      <c r="G77" s="148">
        <f t="shared" ref="G77:P77" si="18">SUBTOTAL(9,G75:G76)</f>
        <v>500</v>
      </c>
      <c r="H77" s="148">
        <f t="shared" si="18"/>
        <v>0</v>
      </c>
      <c r="I77" s="148">
        <f t="shared" si="18"/>
        <v>1500</v>
      </c>
      <c r="J77" s="148">
        <f t="shared" si="18"/>
        <v>35</v>
      </c>
      <c r="K77" s="148">
        <f t="shared" si="18"/>
        <v>0</v>
      </c>
      <c r="L77" s="148">
        <f t="shared" si="18"/>
        <v>3500</v>
      </c>
      <c r="M77" s="148">
        <f t="shared" si="18"/>
        <v>0</v>
      </c>
      <c r="N77" s="148">
        <f t="shared" si="18"/>
        <v>13106.33</v>
      </c>
      <c r="O77" s="148">
        <f t="shared" si="18"/>
        <v>0</v>
      </c>
      <c r="P77" s="183">
        <f t="shared" si="18"/>
        <v>27379.33</v>
      </c>
      <c r="Q77" s="148"/>
    </row>
    <row r="78" spans="1:17" s="147" customFormat="1" ht="30" customHeight="1" x14ac:dyDescent="0.25">
      <c r="A78" s="144"/>
      <c r="B78" s="201" t="s">
        <v>333</v>
      </c>
      <c r="C78" s="201"/>
      <c r="D78" s="189"/>
      <c r="E78" s="190"/>
      <c r="F78" s="145"/>
      <c r="G78" s="145"/>
      <c r="H78" s="145"/>
      <c r="I78" s="145"/>
      <c r="J78" s="145"/>
      <c r="K78" s="145"/>
      <c r="L78" s="145"/>
      <c r="M78" s="152"/>
      <c r="N78" s="153"/>
      <c r="O78" s="153"/>
      <c r="P78" s="143"/>
      <c r="Q78" s="146"/>
    </row>
    <row r="79" spans="1:17" s="154" customFormat="1" ht="44.25" customHeight="1" x14ac:dyDescent="0.25">
      <c r="A79" s="144">
        <v>44</v>
      </c>
      <c r="B79" s="203" t="s">
        <v>296</v>
      </c>
      <c r="C79" s="188" t="s">
        <v>41</v>
      </c>
      <c r="D79" s="189" t="s">
        <v>274</v>
      </c>
      <c r="E79" s="190" t="s">
        <v>74</v>
      </c>
      <c r="F79" s="145">
        <v>7000</v>
      </c>
      <c r="G79" s="145">
        <v>250</v>
      </c>
      <c r="H79" s="145">
        <v>0</v>
      </c>
      <c r="I79" s="145">
        <v>0</v>
      </c>
      <c r="J79" s="145">
        <v>0</v>
      </c>
      <c r="K79" s="145">
        <v>0</v>
      </c>
      <c r="L79" s="145">
        <v>3000</v>
      </c>
      <c r="M79" s="170" t="s">
        <v>348</v>
      </c>
      <c r="N79" s="175">
        <v>10000</v>
      </c>
      <c r="O79" s="145" t="s">
        <v>399</v>
      </c>
      <c r="P79" s="171">
        <f>SUM(F79:O79)</f>
        <v>20250</v>
      </c>
      <c r="Q79" s="157"/>
    </row>
    <row r="80" spans="1:17" s="147" customFormat="1" ht="34.5" customHeight="1" x14ac:dyDescent="0.25">
      <c r="A80" s="144">
        <v>45</v>
      </c>
      <c r="B80" s="207" t="s">
        <v>297</v>
      </c>
      <c r="C80" s="188" t="s">
        <v>14</v>
      </c>
      <c r="D80" s="189" t="s">
        <v>275</v>
      </c>
      <c r="E80" s="190" t="s">
        <v>74</v>
      </c>
      <c r="F80" s="145">
        <v>6297</v>
      </c>
      <c r="G80" s="145">
        <v>250</v>
      </c>
      <c r="H80" s="145">
        <v>375</v>
      </c>
      <c r="I80" s="145">
        <v>0</v>
      </c>
      <c r="J80" s="145">
        <v>0</v>
      </c>
      <c r="K80" s="145">
        <v>0</v>
      </c>
      <c r="L80" s="145">
        <v>2000</v>
      </c>
      <c r="M80" s="170" t="s">
        <v>348</v>
      </c>
      <c r="N80" s="175">
        <v>8672</v>
      </c>
      <c r="O80" s="145">
        <v>0</v>
      </c>
      <c r="P80" s="171">
        <f t="shared" ref="P80" si="19">SUM(F80:O80)</f>
        <v>17594</v>
      </c>
      <c r="Q80" s="146"/>
    </row>
    <row r="81" spans="1:17" s="147" customFormat="1" ht="44.25" customHeight="1" x14ac:dyDescent="0.25">
      <c r="A81" s="144">
        <v>46</v>
      </c>
      <c r="B81" s="185" t="s">
        <v>384</v>
      </c>
      <c r="C81" s="188" t="s">
        <v>14</v>
      </c>
      <c r="D81" s="189" t="s">
        <v>276</v>
      </c>
      <c r="E81" s="190" t="s">
        <v>74</v>
      </c>
      <c r="F81" s="145">
        <v>6297</v>
      </c>
      <c r="G81" s="145">
        <v>250</v>
      </c>
      <c r="H81" s="145">
        <v>375</v>
      </c>
      <c r="I81" s="145">
        <v>0</v>
      </c>
      <c r="J81" s="145">
        <v>0</v>
      </c>
      <c r="K81" s="145">
        <v>0</v>
      </c>
      <c r="L81" s="145">
        <v>2000</v>
      </c>
      <c r="M81" s="170" t="s">
        <v>348</v>
      </c>
      <c r="N81" s="175">
        <v>8672</v>
      </c>
      <c r="O81" s="145">
        <v>0</v>
      </c>
      <c r="P81" s="171">
        <f>SUM(F81:O81)</f>
        <v>17594</v>
      </c>
      <c r="Q81" s="146"/>
    </row>
    <row r="82" spans="1:17" s="147" customFormat="1" ht="23.25" customHeight="1" x14ac:dyDescent="0.25">
      <c r="A82" s="137"/>
      <c r="B82" s="191"/>
      <c r="C82" s="192"/>
      <c r="D82" s="193"/>
      <c r="E82" s="194"/>
      <c r="F82" s="148">
        <f>SUBTOTAL(9,F79:F81)</f>
        <v>19594</v>
      </c>
      <c r="G82" s="148">
        <f t="shared" ref="G82:P82" si="20">SUBTOTAL(9,G79:G81)</f>
        <v>750</v>
      </c>
      <c r="H82" s="148">
        <f t="shared" si="20"/>
        <v>750</v>
      </c>
      <c r="I82" s="148">
        <f t="shared" si="20"/>
        <v>0</v>
      </c>
      <c r="J82" s="148">
        <f t="shared" si="20"/>
        <v>0</v>
      </c>
      <c r="K82" s="148">
        <f t="shared" si="20"/>
        <v>0</v>
      </c>
      <c r="L82" s="148">
        <f t="shared" si="20"/>
        <v>7000</v>
      </c>
      <c r="M82" s="148">
        <f t="shared" si="20"/>
        <v>0</v>
      </c>
      <c r="N82" s="148">
        <f t="shared" si="20"/>
        <v>27344</v>
      </c>
      <c r="O82" s="148">
        <f t="shared" si="20"/>
        <v>0</v>
      </c>
      <c r="P82" s="183">
        <f t="shared" si="20"/>
        <v>55438</v>
      </c>
      <c r="Q82" s="159"/>
    </row>
    <row r="83" spans="1:17" s="147" customFormat="1" ht="25.5" customHeight="1" x14ac:dyDescent="0.25">
      <c r="A83" s="144"/>
      <c r="B83" s="201" t="s">
        <v>343</v>
      </c>
      <c r="C83" s="201"/>
      <c r="D83" s="189"/>
      <c r="E83" s="190"/>
      <c r="F83" s="145"/>
      <c r="G83" s="145"/>
      <c r="H83" s="145"/>
      <c r="I83" s="145"/>
      <c r="J83" s="145"/>
      <c r="K83" s="145"/>
      <c r="L83" s="145"/>
      <c r="M83" s="152"/>
      <c r="N83" s="153"/>
      <c r="O83" s="153"/>
      <c r="P83" s="143"/>
      <c r="Q83" s="146"/>
    </row>
    <row r="84" spans="1:17" s="147" customFormat="1" ht="33.75" customHeight="1" x14ac:dyDescent="0.25">
      <c r="A84" s="144">
        <v>47</v>
      </c>
      <c r="B84" s="188" t="s">
        <v>40</v>
      </c>
      <c r="C84" s="188" t="s">
        <v>79</v>
      </c>
      <c r="D84" s="189" t="s">
        <v>394</v>
      </c>
      <c r="E84" s="190" t="s">
        <v>74</v>
      </c>
      <c r="F84" s="145">
        <v>7000</v>
      </c>
      <c r="G84" s="145">
        <v>250</v>
      </c>
      <c r="H84" s="145">
        <v>0</v>
      </c>
      <c r="I84" s="145">
        <v>0</v>
      </c>
      <c r="J84" s="145">
        <v>0</v>
      </c>
      <c r="K84" s="145">
        <v>0</v>
      </c>
      <c r="L84" s="145">
        <v>0</v>
      </c>
      <c r="M84" s="170" t="s">
        <v>348</v>
      </c>
      <c r="N84" s="175">
        <v>7000</v>
      </c>
      <c r="O84" s="145">
        <v>0</v>
      </c>
      <c r="P84" s="171">
        <f>SUM(F84:O84)</f>
        <v>14250</v>
      </c>
      <c r="Q84" s="156"/>
    </row>
    <row r="85" spans="1:17" s="147" customFormat="1" ht="33.75" customHeight="1" x14ac:dyDescent="0.25">
      <c r="A85" s="144">
        <v>48</v>
      </c>
      <c r="B85" s="188" t="s">
        <v>395</v>
      </c>
      <c r="C85" s="188" t="s">
        <v>14</v>
      </c>
      <c r="D85" s="189" t="s">
        <v>275</v>
      </c>
      <c r="E85" s="190" t="s">
        <v>74</v>
      </c>
      <c r="F85" s="145">
        <v>6297</v>
      </c>
      <c r="G85" s="145">
        <v>250</v>
      </c>
      <c r="H85" s="145">
        <v>375</v>
      </c>
      <c r="I85" s="145">
        <v>0</v>
      </c>
      <c r="J85" s="145">
        <v>0</v>
      </c>
      <c r="K85" s="145">
        <v>0</v>
      </c>
      <c r="L85" s="145">
        <v>2000</v>
      </c>
      <c r="M85" s="170" t="s">
        <v>348</v>
      </c>
      <c r="N85" s="175">
        <v>8672</v>
      </c>
      <c r="O85" s="145">
        <v>0</v>
      </c>
      <c r="P85" s="171">
        <f t="shared" ref="P85:P86" si="21">SUM(F85:O85)</f>
        <v>17594</v>
      </c>
      <c r="Q85" s="156"/>
    </row>
    <row r="86" spans="1:17" s="154" customFormat="1" ht="33.75" customHeight="1" x14ac:dyDescent="0.25">
      <c r="A86" s="144">
        <v>49</v>
      </c>
      <c r="B86" s="203" t="s">
        <v>246</v>
      </c>
      <c r="C86" s="188" t="s">
        <v>14</v>
      </c>
      <c r="D86" s="189" t="s">
        <v>276</v>
      </c>
      <c r="E86" s="190" t="s">
        <v>74</v>
      </c>
      <c r="F86" s="145">
        <v>6297</v>
      </c>
      <c r="G86" s="145">
        <v>250</v>
      </c>
      <c r="H86" s="145">
        <v>375</v>
      </c>
      <c r="I86" s="145">
        <v>0</v>
      </c>
      <c r="J86" s="145">
        <v>0</v>
      </c>
      <c r="K86" s="145">
        <v>0</v>
      </c>
      <c r="L86" s="145">
        <v>2000</v>
      </c>
      <c r="M86" s="170" t="s">
        <v>348</v>
      </c>
      <c r="N86" s="175">
        <v>8672</v>
      </c>
      <c r="O86" s="145">
        <v>0</v>
      </c>
      <c r="P86" s="171">
        <f t="shared" si="21"/>
        <v>17594</v>
      </c>
      <c r="Q86" s="146"/>
    </row>
    <row r="87" spans="1:17" s="147" customFormat="1" ht="21.75" customHeight="1" x14ac:dyDescent="0.25">
      <c r="A87" s="137"/>
      <c r="B87" s="191"/>
      <c r="C87" s="192"/>
      <c r="D87" s="193"/>
      <c r="E87" s="194"/>
      <c r="F87" s="148">
        <f>SUBTOTAL(9,F84:F86)</f>
        <v>19594</v>
      </c>
      <c r="G87" s="148">
        <f t="shared" ref="G87:P87" si="22">SUBTOTAL(9,G84:G86)</f>
        <v>750</v>
      </c>
      <c r="H87" s="148">
        <f t="shared" si="22"/>
        <v>750</v>
      </c>
      <c r="I87" s="148">
        <f t="shared" si="22"/>
        <v>0</v>
      </c>
      <c r="J87" s="148">
        <f t="shared" si="22"/>
        <v>0</v>
      </c>
      <c r="K87" s="148">
        <f t="shared" si="22"/>
        <v>0</v>
      </c>
      <c r="L87" s="148">
        <f t="shared" si="22"/>
        <v>4000</v>
      </c>
      <c r="M87" s="148">
        <f t="shared" si="22"/>
        <v>0</v>
      </c>
      <c r="N87" s="148">
        <f t="shared" si="22"/>
        <v>24344</v>
      </c>
      <c r="O87" s="148">
        <f t="shared" si="22"/>
        <v>0</v>
      </c>
      <c r="P87" s="183">
        <f t="shared" si="22"/>
        <v>49438</v>
      </c>
      <c r="Q87" s="159"/>
    </row>
    <row r="88" spans="1:17" s="147" customFormat="1" ht="25.9" customHeight="1" x14ac:dyDescent="0.25">
      <c r="A88" s="144"/>
      <c r="B88" s="201" t="s">
        <v>334</v>
      </c>
      <c r="C88" s="201"/>
      <c r="D88" s="189"/>
      <c r="E88" s="190"/>
      <c r="F88" s="145"/>
      <c r="G88" s="145"/>
      <c r="H88" s="145"/>
      <c r="I88" s="145"/>
      <c r="J88" s="145"/>
      <c r="K88" s="145"/>
      <c r="L88" s="145"/>
      <c r="M88" s="152"/>
      <c r="N88" s="153"/>
      <c r="O88" s="153"/>
      <c r="P88" s="143"/>
      <c r="Q88" s="146"/>
    </row>
    <row r="89" spans="1:17" s="147" customFormat="1" ht="25.5" customHeight="1" x14ac:dyDescent="0.25">
      <c r="A89" s="144">
        <v>50</v>
      </c>
      <c r="B89" s="188" t="s">
        <v>373</v>
      </c>
      <c r="C89" s="188" t="s">
        <v>41</v>
      </c>
      <c r="D89" s="189" t="s">
        <v>315</v>
      </c>
      <c r="E89" s="190" t="s">
        <v>74</v>
      </c>
      <c r="F89" s="145">
        <v>7000</v>
      </c>
      <c r="G89" s="145">
        <v>250</v>
      </c>
      <c r="H89" s="145">
        <v>0</v>
      </c>
      <c r="I89" s="145">
        <v>0</v>
      </c>
      <c r="J89" s="145">
        <v>0</v>
      </c>
      <c r="K89" s="145">
        <v>0</v>
      </c>
      <c r="L89" s="145">
        <v>3000</v>
      </c>
      <c r="M89" s="170" t="s">
        <v>348</v>
      </c>
      <c r="N89" s="175">
        <v>10000</v>
      </c>
      <c r="O89" s="145">
        <v>0</v>
      </c>
      <c r="P89" s="171">
        <f>SUM(F89:O89)</f>
        <v>20250</v>
      </c>
      <c r="Q89" s="157"/>
    </row>
    <row r="90" spans="1:17" s="147" customFormat="1" ht="31.5" customHeight="1" x14ac:dyDescent="0.25">
      <c r="A90" s="144">
        <v>51</v>
      </c>
      <c r="B90" s="188" t="s">
        <v>417</v>
      </c>
      <c r="C90" s="188" t="s">
        <v>14</v>
      </c>
      <c r="D90" s="189" t="s">
        <v>275</v>
      </c>
      <c r="E90" s="190" t="s">
        <v>74</v>
      </c>
      <c r="F90" s="145">
        <v>6297</v>
      </c>
      <c r="G90" s="145">
        <v>250</v>
      </c>
      <c r="H90" s="145">
        <v>375</v>
      </c>
      <c r="I90" s="145">
        <v>0</v>
      </c>
      <c r="J90" s="145">
        <v>0</v>
      </c>
      <c r="K90" s="145">
        <v>0</v>
      </c>
      <c r="L90" s="145">
        <v>2000</v>
      </c>
      <c r="M90" s="170" t="s">
        <v>348</v>
      </c>
      <c r="N90" s="175">
        <v>8672</v>
      </c>
      <c r="O90" s="145">
        <v>0</v>
      </c>
      <c r="P90" s="171">
        <f>SUM(F90:O90)</f>
        <v>17594</v>
      </c>
      <c r="Q90" s="157"/>
    </row>
    <row r="91" spans="1:17" s="154" customFormat="1" ht="42" customHeight="1" x14ac:dyDescent="0.25">
      <c r="A91" s="144">
        <v>52</v>
      </c>
      <c r="B91" s="203" t="s">
        <v>400</v>
      </c>
      <c r="C91" s="188" t="s">
        <v>405</v>
      </c>
      <c r="D91" s="189" t="s">
        <v>276</v>
      </c>
      <c r="E91" s="190" t="s">
        <v>74</v>
      </c>
      <c r="F91" s="145">
        <v>6297</v>
      </c>
      <c r="G91" s="145">
        <v>250</v>
      </c>
      <c r="H91" s="145">
        <v>375</v>
      </c>
      <c r="I91" s="145" t="s">
        <v>399</v>
      </c>
      <c r="J91" s="145" t="s">
        <v>399</v>
      </c>
      <c r="K91" s="145" t="s">
        <v>399</v>
      </c>
      <c r="L91" s="145">
        <v>2000</v>
      </c>
      <c r="M91" s="170" t="s">
        <v>348</v>
      </c>
      <c r="N91" s="175">
        <v>8672</v>
      </c>
      <c r="O91" s="145" t="s">
        <v>399</v>
      </c>
      <c r="P91" s="171">
        <f t="shared" ref="P91:P92" si="23">SUM(F91:O91)</f>
        <v>17594</v>
      </c>
      <c r="Q91" s="156"/>
    </row>
    <row r="92" spans="1:17" s="147" customFormat="1" ht="33" customHeight="1" x14ac:dyDescent="0.25">
      <c r="A92" s="144">
        <v>53</v>
      </c>
      <c r="B92" s="203" t="s">
        <v>298</v>
      </c>
      <c r="C92" s="188" t="s">
        <v>401</v>
      </c>
      <c r="D92" s="189" t="s">
        <v>271</v>
      </c>
      <c r="E92" s="190" t="s">
        <v>74</v>
      </c>
      <c r="F92" s="145">
        <v>6297</v>
      </c>
      <c r="G92" s="145">
        <v>250</v>
      </c>
      <c r="H92" s="145">
        <v>375</v>
      </c>
      <c r="I92" s="145">
        <v>0</v>
      </c>
      <c r="J92" s="145">
        <v>0</v>
      </c>
      <c r="K92" s="145">
        <v>0</v>
      </c>
      <c r="L92" s="145">
        <v>2000</v>
      </c>
      <c r="M92" s="170" t="s">
        <v>348</v>
      </c>
      <c r="N92" s="175">
        <v>8672</v>
      </c>
      <c r="O92" s="145">
        <v>0</v>
      </c>
      <c r="P92" s="171">
        <f t="shared" si="23"/>
        <v>17594</v>
      </c>
      <c r="Q92" s="156"/>
    </row>
    <row r="93" spans="1:17" s="147" customFormat="1" ht="23.25" customHeight="1" x14ac:dyDescent="0.25">
      <c r="A93" s="137"/>
      <c r="B93" s="191"/>
      <c r="C93" s="192"/>
      <c r="D93" s="193"/>
      <c r="E93" s="194"/>
      <c r="F93" s="148">
        <f t="shared" ref="F93:P93" si="24">SUBTOTAL(9,F89:F92)</f>
        <v>25891</v>
      </c>
      <c r="G93" s="148">
        <f t="shared" si="24"/>
        <v>1000</v>
      </c>
      <c r="H93" s="148">
        <f t="shared" si="24"/>
        <v>1125</v>
      </c>
      <c r="I93" s="148">
        <f t="shared" si="24"/>
        <v>0</v>
      </c>
      <c r="J93" s="148">
        <f t="shared" si="24"/>
        <v>0</v>
      </c>
      <c r="K93" s="148">
        <f t="shared" si="24"/>
        <v>0</v>
      </c>
      <c r="L93" s="148">
        <f t="shared" si="24"/>
        <v>9000</v>
      </c>
      <c r="M93" s="148">
        <f t="shared" si="24"/>
        <v>0</v>
      </c>
      <c r="N93" s="148">
        <f t="shared" si="24"/>
        <v>36016</v>
      </c>
      <c r="O93" s="148">
        <f t="shared" si="24"/>
        <v>0</v>
      </c>
      <c r="P93" s="183">
        <f t="shared" si="24"/>
        <v>73032</v>
      </c>
      <c r="Q93" s="159"/>
    </row>
    <row r="94" spans="1:17" s="147" customFormat="1" ht="21.75" customHeight="1" x14ac:dyDescent="0.25">
      <c r="A94" s="144"/>
      <c r="B94" s="201" t="s">
        <v>335</v>
      </c>
      <c r="C94" s="201"/>
      <c r="D94" s="189"/>
      <c r="E94" s="190"/>
      <c r="F94" s="145"/>
      <c r="G94" s="145"/>
      <c r="H94" s="145"/>
      <c r="I94" s="145"/>
      <c r="J94" s="145"/>
      <c r="K94" s="145"/>
      <c r="L94" s="145"/>
      <c r="M94" s="152"/>
      <c r="N94" s="153"/>
      <c r="O94" s="153"/>
      <c r="P94" s="143"/>
      <c r="Q94" s="146"/>
    </row>
    <row r="95" spans="1:17" s="154" customFormat="1" ht="30.75" customHeight="1" x14ac:dyDescent="0.25">
      <c r="A95" s="144">
        <v>54</v>
      </c>
      <c r="B95" s="203" t="s">
        <v>299</v>
      </c>
      <c r="C95" s="188" t="s">
        <v>41</v>
      </c>
      <c r="D95" s="189" t="s">
        <v>321</v>
      </c>
      <c r="E95" s="190" t="s">
        <v>74</v>
      </c>
      <c r="F95" s="145">
        <v>7000</v>
      </c>
      <c r="G95" s="145">
        <v>250</v>
      </c>
      <c r="H95" s="145">
        <v>0</v>
      </c>
      <c r="I95" s="145">
        <v>0</v>
      </c>
      <c r="J95" s="145">
        <v>0</v>
      </c>
      <c r="K95" s="145">
        <v>0</v>
      </c>
      <c r="L95" s="145">
        <v>3000</v>
      </c>
      <c r="M95" s="170" t="s">
        <v>348</v>
      </c>
      <c r="N95" s="175">
        <v>10000</v>
      </c>
      <c r="O95" s="145" t="s">
        <v>399</v>
      </c>
      <c r="P95" s="171">
        <f>SUM(F95:O95)</f>
        <v>20250</v>
      </c>
      <c r="Q95" s="157"/>
    </row>
    <row r="96" spans="1:17" s="154" customFormat="1" ht="32.25" customHeight="1" x14ac:dyDescent="0.25">
      <c r="A96" s="144">
        <v>55</v>
      </c>
      <c r="B96" s="203" t="s">
        <v>60</v>
      </c>
      <c r="C96" s="188" t="s">
        <v>14</v>
      </c>
      <c r="D96" s="189" t="s">
        <v>275</v>
      </c>
      <c r="E96" s="190" t="s">
        <v>74</v>
      </c>
      <c r="F96" s="145">
        <v>6297</v>
      </c>
      <c r="G96" s="145">
        <v>250</v>
      </c>
      <c r="H96" s="145">
        <v>375</v>
      </c>
      <c r="I96" s="145">
        <v>0</v>
      </c>
      <c r="J96" s="145">
        <v>0</v>
      </c>
      <c r="K96" s="145">
        <v>0</v>
      </c>
      <c r="L96" s="145">
        <v>1800</v>
      </c>
      <c r="M96" s="170" t="s">
        <v>348</v>
      </c>
      <c r="N96" s="175">
        <v>8472</v>
      </c>
      <c r="O96" s="145">
        <v>0</v>
      </c>
      <c r="P96" s="171">
        <f t="shared" ref="P96:P97" si="25">SUM(F96:O96)</f>
        <v>17194</v>
      </c>
      <c r="Q96" s="156"/>
    </row>
    <row r="97" spans="1:17" s="154" customFormat="1" ht="37.5" customHeight="1" x14ac:dyDescent="0.25">
      <c r="A97" s="144">
        <v>56</v>
      </c>
      <c r="B97" s="203" t="s">
        <v>61</v>
      </c>
      <c r="C97" s="188" t="s">
        <v>14</v>
      </c>
      <c r="D97" s="189" t="s">
        <v>276</v>
      </c>
      <c r="E97" s="190" t="s">
        <v>74</v>
      </c>
      <c r="F97" s="145">
        <v>6297</v>
      </c>
      <c r="G97" s="145">
        <v>250</v>
      </c>
      <c r="H97" s="145">
        <v>375</v>
      </c>
      <c r="I97" s="145">
        <v>0</v>
      </c>
      <c r="J97" s="145">
        <v>0</v>
      </c>
      <c r="K97" s="145">
        <v>0</v>
      </c>
      <c r="L97" s="145">
        <v>1800</v>
      </c>
      <c r="M97" s="170" t="s">
        <v>348</v>
      </c>
      <c r="N97" s="175">
        <v>8472</v>
      </c>
      <c r="O97" s="145">
        <v>0</v>
      </c>
      <c r="P97" s="171">
        <f t="shared" si="25"/>
        <v>17194</v>
      </c>
      <c r="Q97" s="146"/>
    </row>
    <row r="98" spans="1:17" s="154" customFormat="1" ht="21.75" customHeight="1" x14ac:dyDescent="0.25">
      <c r="A98" s="137"/>
      <c r="B98" s="191"/>
      <c r="C98" s="192"/>
      <c r="D98" s="193"/>
      <c r="E98" s="194"/>
      <c r="F98" s="148">
        <f>SUBTOTAL(9,F95:F97)</f>
        <v>19594</v>
      </c>
      <c r="G98" s="148">
        <f t="shared" ref="G98:P98" si="26">SUBTOTAL(9,G95:G97)</f>
        <v>750</v>
      </c>
      <c r="H98" s="148">
        <f t="shared" si="26"/>
        <v>750</v>
      </c>
      <c r="I98" s="148">
        <f t="shared" si="26"/>
        <v>0</v>
      </c>
      <c r="J98" s="148">
        <f t="shared" si="26"/>
        <v>0</v>
      </c>
      <c r="K98" s="148">
        <f t="shared" si="26"/>
        <v>0</v>
      </c>
      <c r="L98" s="148">
        <f t="shared" si="26"/>
        <v>6600</v>
      </c>
      <c r="M98" s="148">
        <f t="shared" si="26"/>
        <v>0</v>
      </c>
      <c r="N98" s="148">
        <f t="shared" si="26"/>
        <v>26944</v>
      </c>
      <c r="O98" s="148">
        <f t="shared" si="26"/>
        <v>0</v>
      </c>
      <c r="P98" s="183">
        <f t="shared" si="26"/>
        <v>54638</v>
      </c>
      <c r="Q98" s="159"/>
    </row>
    <row r="99" spans="1:17" s="154" customFormat="1" ht="26.25" customHeight="1" x14ac:dyDescent="0.25">
      <c r="A99" s="144"/>
      <c r="B99" s="201" t="s">
        <v>336</v>
      </c>
      <c r="C99" s="201"/>
      <c r="D99" s="189"/>
      <c r="E99" s="190"/>
      <c r="F99" s="145"/>
      <c r="G99" s="145"/>
      <c r="H99" s="145"/>
      <c r="I99" s="145"/>
      <c r="J99" s="145"/>
      <c r="K99" s="145"/>
      <c r="L99" s="145"/>
      <c r="M99" s="152"/>
      <c r="N99" s="153"/>
      <c r="O99" s="153"/>
      <c r="P99" s="143"/>
      <c r="Q99" s="146"/>
    </row>
    <row r="100" spans="1:17" s="154" customFormat="1" ht="92.25" customHeight="1" x14ac:dyDescent="0.25">
      <c r="A100" s="144">
        <v>57</v>
      </c>
      <c r="B100" s="188" t="s">
        <v>430</v>
      </c>
      <c r="C100" s="188" t="s">
        <v>41</v>
      </c>
      <c r="D100" s="189" t="s">
        <v>431</v>
      </c>
      <c r="E100" s="190" t="s">
        <v>74</v>
      </c>
      <c r="F100" s="145">
        <v>0</v>
      </c>
      <c r="G100" s="145">
        <v>0</v>
      </c>
      <c r="H100" s="145">
        <v>0</v>
      </c>
      <c r="I100" s="145">
        <v>0</v>
      </c>
      <c r="J100" s="145">
        <v>0</v>
      </c>
      <c r="K100" s="145">
        <v>0</v>
      </c>
      <c r="L100" s="145">
        <v>0</v>
      </c>
      <c r="M100" s="206" t="s">
        <v>348</v>
      </c>
      <c r="N100" s="145">
        <v>10375</v>
      </c>
      <c r="O100" s="145">
        <v>0</v>
      </c>
      <c r="P100" s="175">
        <f t="shared" ref="P100:P102" si="27">SUM(F100:O100)</f>
        <v>10375</v>
      </c>
      <c r="Q100" s="156" t="s">
        <v>432</v>
      </c>
    </row>
    <row r="101" spans="1:17" s="147" customFormat="1" ht="30.75" customHeight="1" x14ac:dyDescent="0.25">
      <c r="A101" s="169" t="s">
        <v>435</v>
      </c>
      <c r="B101" s="185" t="s">
        <v>374</v>
      </c>
      <c r="C101" s="188" t="s">
        <v>14</v>
      </c>
      <c r="D101" s="189" t="s">
        <v>275</v>
      </c>
      <c r="E101" s="190" t="s">
        <v>74</v>
      </c>
      <c r="F101" s="145">
        <v>6297</v>
      </c>
      <c r="G101" s="145">
        <v>250</v>
      </c>
      <c r="H101" s="145">
        <v>375</v>
      </c>
      <c r="I101" s="145">
        <v>0</v>
      </c>
      <c r="J101" s="145">
        <v>0</v>
      </c>
      <c r="K101" s="145">
        <v>0</v>
      </c>
      <c r="L101" s="145">
        <v>2000</v>
      </c>
      <c r="M101" s="152" t="s">
        <v>348</v>
      </c>
      <c r="N101" s="175">
        <v>8672</v>
      </c>
      <c r="O101" s="145">
        <v>0</v>
      </c>
      <c r="P101" s="171">
        <f t="shared" si="27"/>
        <v>17594</v>
      </c>
      <c r="Q101" s="146"/>
    </row>
    <row r="102" spans="1:17" s="147" customFormat="1" ht="30.75" customHeight="1" x14ac:dyDescent="0.25">
      <c r="A102" s="144">
        <v>59</v>
      </c>
      <c r="B102" s="185" t="s">
        <v>388</v>
      </c>
      <c r="C102" s="188" t="s">
        <v>14</v>
      </c>
      <c r="D102" s="189" t="s">
        <v>276</v>
      </c>
      <c r="E102" s="190" t="s">
        <v>74</v>
      </c>
      <c r="F102" s="145">
        <v>6297</v>
      </c>
      <c r="G102" s="145">
        <v>250</v>
      </c>
      <c r="H102" s="145">
        <v>375</v>
      </c>
      <c r="I102" s="145">
        <v>0</v>
      </c>
      <c r="J102" s="145">
        <v>0</v>
      </c>
      <c r="K102" s="145">
        <v>0</v>
      </c>
      <c r="L102" s="145">
        <v>2000</v>
      </c>
      <c r="M102" s="170" t="s">
        <v>348</v>
      </c>
      <c r="N102" s="175">
        <v>8672</v>
      </c>
      <c r="O102" s="145">
        <v>0</v>
      </c>
      <c r="P102" s="171">
        <f t="shared" si="27"/>
        <v>17594</v>
      </c>
      <c r="Q102" s="146"/>
    </row>
    <row r="103" spans="1:17" s="147" customFormat="1" ht="22.5" customHeight="1" x14ac:dyDescent="0.25">
      <c r="A103" s="137"/>
      <c r="B103" s="202"/>
      <c r="C103" s="192"/>
      <c r="D103" s="193"/>
      <c r="E103" s="194"/>
      <c r="F103" s="148">
        <f t="shared" ref="F103:O103" si="28">SUBTOTAL(9,F101:F102)</f>
        <v>12594</v>
      </c>
      <c r="G103" s="148">
        <f t="shared" si="28"/>
        <v>500</v>
      </c>
      <c r="H103" s="148">
        <f t="shared" si="28"/>
        <v>750</v>
      </c>
      <c r="I103" s="148">
        <f t="shared" si="28"/>
        <v>0</v>
      </c>
      <c r="J103" s="148">
        <f t="shared" si="28"/>
        <v>0</v>
      </c>
      <c r="K103" s="148">
        <f t="shared" si="28"/>
        <v>0</v>
      </c>
      <c r="L103" s="148">
        <f t="shared" si="28"/>
        <v>4000</v>
      </c>
      <c r="M103" s="148">
        <f t="shared" si="28"/>
        <v>0</v>
      </c>
      <c r="N103" s="148">
        <f t="shared" si="28"/>
        <v>17344</v>
      </c>
      <c r="O103" s="148">
        <f t="shared" si="28"/>
        <v>0</v>
      </c>
      <c r="P103" s="183">
        <f>SUBTOTAL(9,P101:P102)</f>
        <v>35188</v>
      </c>
      <c r="Q103" s="159"/>
    </row>
    <row r="104" spans="1:17" s="147" customFormat="1" ht="21" customHeight="1" x14ac:dyDescent="0.25">
      <c r="A104" s="144"/>
      <c r="B104" s="201" t="s">
        <v>337</v>
      </c>
      <c r="C104" s="201"/>
      <c r="D104" s="189"/>
      <c r="E104" s="190"/>
      <c r="F104" s="145"/>
      <c r="G104" s="145"/>
      <c r="H104" s="145"/>
      <c r="I104" s="145"/>
      <c r="J104" s="145"/>
      <c r="K104" s="145"/>
      <c r="L104" s="145"/>
      <c r="M104" s="152"/>
      <c r="N104" s="153"/>
      <c r="O104" s="153"/>
      <c r="P104" s="143"/>
      <c r="Q104" s="157"/>
    </row>
    <row r="105" spans="1:17" s="154" customFormat="1" ht="32.25" customHeight="1" x14ac:dyDescent="0.25">
      <c r="A105" s="144">
        <v>60</v>
      </c>
      <c r="B105" s="185" t="s">
        <v>300</v>
      </c>
      <c r="C105" s="188" t="s">
        <v>41</v>
      </c>
      <c r="D105" s="189" t="s">
        <v>320</v>
      </c>
      <c r="E105" s="190" t="s">
        <v>74</v>
      </c>
      <c r="F105" s="145">
        <v>7000</v>
      </c>
      <c r="G105" s="145">
        <v>250</v>
      </c>
      <c r="H105" s="145">
        <v>0</v>
      </c>
      <c r="I105" s="145">
        <v>0</v>
      </c>
      <c r="J105" s="145">
        <v>0</v>
      </c>
      <c r="K105" s="145">
        <v>0</v>
      </c>
      <c r="L105" s="145">
        <v>3000</v>
      </c>
      <c r="M105" s="170" t="s">
        <v>348</v>
      </c>
      <c r="N105" s="175">
        <v>10000</v>
      </c>
      <c r="O105" s="145">
        <v>0</v>
      </c>
      <c r="P105" s="171">
        <f>SUM(F105:O105)</f>
        <v>20250</v>
      </c>
      <c r="Q105" s="157"/>
    </row>
    <row r="106" spans="1:17" s="154" customFormat="1" ht="32.25" customHeight="1" x14ac:dyDescent="0.25">
      <c r="A106" s="144">
        <v>61</v>
      </c>
      <c r="B106" s="185" t="s">
        <v>371</v>
      </c>
      <c r="C106" s="188" t="s">
        <v>14</v>
      </c>
      <c r="D106" s="189" t="s">
        <v>275</v>
      </c>
      <c r="E106" s="190" t="s">
        <v>74</v>
      </c>
      <c r="F106" s="145">
        <v>6297</v>
      </c>
      <c r="G106" s="145">
        <v>250</v>
      </c>
      <c r="H106" s="145">
        <v>375</v>
      </c>
      <c r="I106" s="145">
        <v>0</v>
      </c>
      <c r="J106" s="145">
        <v>0</v>
      </c>
      <c r="K106" s="145">
        <v>0</v>
      </c>
      <c r="L106" s="145">
        <v>2000</v>
      </c>
      <c r="M106" s="170" t="s">
        <v>348</v>
      </c>
      <c r="N106" s="175">
        <v>8672</v>
      </c>
      <c r="O106" s="145">
        <v>0</v>
      </c>
      <c r="P106" s="171">
        <f t="shared" ref="P106:P108" si="29">SUM(F106:O106)</f>
        <v>17594</v>
      </c>
      <c r="Q106" s="146"/>
    </row>
    <row r="107" spans="1:17" s="154" customFormat="1" ht="32.25" customHeight="1" x14ac:dyDescent="0.25">
      <c r="A107" s="144">
        <v>62</v>
      </c>
      <c r="B107" s="185" t="s">
        <v>114</v>
      </c>
      <c r="C107" s="188" t="s">
        <v>14</v>
      </c>
      <c r="D107" s="189" t="s">
        <v>276</v>
      </c>
      <c r="E107" s="190" t="s">
        <v>74</v>
      </c>
      <c r="F107" s="145">
        <v>6297</v>
      </c>
      <c r="G107" s="145">
        <v>250</v>
      </c>
      <c r="H107" s="145">
        <v>375</v>
      </c>
      <c r="I107" s="145">
        <v>0</v>
      </c>
      <c r="J107" s="145">
        <v>0</v>
      </c>
      <c r="K107" s="145">
        <v>0</v>
      </c>
      <c r="L107" s="145">
        <v>1800</v>
      </c>
      <c r="M107" s="170" t="s">
        <v>348</v>
      </c>
      <c r="N107" s="175">
        <v>8472</v>
      </c>
      <c r="O107" s="145">
        <v>0</v>
      </c>
      <c r="P107" s="171">
        <f t="shared" si="29"/>
        <v>17194</v>
      </c>
      <c r="Q107" s="146"/>
    </row>
    <row r="108" spans="1:17" s="147" customFormat="1" ht="32.25" customHeight="1" x14ac:dyDescent="0.25">
      <c r="A108" s="144">
        <v>63</v>
      </c>
      <c r="B108" s="185" t="s">
        <v>301</v>
      </c>
      <c r="C108" s="188" t="s">
        <v>14</v>
      </c>
      <c r="D108" s="189" t="s">
        <v>271</v>
      </c>
      <c r="E108" s="190" t="s">
        <v>74</v>
      </c>
      <c r="F108" s="145">
        <v>6297</v>
      </c>
      <c r="G108" s="145">
        <v>250</v>
      </c>
      <c r="H108" s="145">
        <v>375</v>
      </c>
      <c r="I108" s="145">
        <v>0</v>
      </c>
      <c r="J108" s="145">
        <v>0</v>
      </c>
      <c r="K108" s="145">
        <v>0</v>
      </c>
      <c r="L108" s="145">
        <v>2000</v>
      </c>
      <c r="M108" s="170" t="s">
        <v>348</v>
      </c>
      <c r="N108" s="175">
        <v>8672</v>
      </c>
      <c r="O108" s="145">
        <v>0</v>
      </c>
      <c r="P108" s="171">
        <f t="shared" si="29"/>
        <v>17594</v>
      </c>
      <c r="Q108" s="146"/>
    </row>
    <row r="109" spans="1:17" s="147" customFormat="1" ht="21" customHeight="1" x14ac:dyDescent="0.25">
      <c r="A109" s="137"/>
      <c r="B109" s="202"/>
      <c r="C109" s="192"/>
      <c r="D109" s="193"/>
      <c r="E109" s="194"/>
      <c r="F109" s="148">
        <f>SUBTOTAL(9,F105:F108)</f>
        <v>25891</v>
      </c>
      <c r="G109" s="148">
        <f t="shared" ref="G109:P109" si="30">SUBTOTAL(9,G105:G108)</f>
        <v>1000</v>
      </c>
      <c r="H109" s="148">
        <f t="shared" si="30"/>
        <v>1125</v>
      </c>
      <c r="I109" s="148">
        <f t="shared" si="30"/>
        <v>0</v>
      </c>
      <c r="J109" s="148">
        <f t="shared" si="30"/>
        <v>0</v>
      </c>
      <c r="K109" s="148">
        <f t="shared" si="30"/>
        <v>0</v>
      </c>
      <c r="L109" s="148">
        <f t="shared" si="30"/>
        <v>8800</v>
      </c>
      <c r="M109" s="148">
        <f t="shared" si="30"/>
        <v>0</v>
      </c>
      <c r="N109" s="148">
        <f t="shared" si="30"/>
        <v>35816</v>
      </c>
      <c r="O109" s="148">
        <f t="shared" si="30"/>
        <v>0</v>
      </c>
      <c r="P109" s="183">
        <f t="shared" si="30"/>
        <v>72632</v>
      </c>
      <c r="Q109" s="159"/>
    </row>
    <row r="110" spans="1:17" s="147" customFormat="1" ht="19.5" customHeight="1" x14ac:dyDescent="0.25">
      <c r="A110" s="144"/>
      <c r="B110" s="201" t="s">
        <v>338</v>
      </c>
      <c r="C110" s="201"/>
      <c r="D110" s="189"/>
      <c r="E110" s="190"/>
      <c r="F110" s="145"/>
      <c r="G110" s="145"/>
      <c r="H110" s="145"/>
      <c r="I110" s="145"/>
      <c r="J110" s="145"/>
      <c r="K110" s="145"/>
      <c r="L110" s="145"/>
      <c r="M110" s="152"/>
      <c r="N110" s="153"/>
      <c r="O110" s="153"/>
      <c r="P110" s="143"/>
      <c r="Q110" s="146"/>
    </row>
    <row r="111" spans="1:17" s="147" customFormat="1" ht="26.25" customHeight="1" x14ac:dyDescent="0.25">
      <c r="A111" s="144">
        <v>64</v>
      </c>
      <c r="B111" s="188" t="s">
        <v>364</v>
      </c>
      <c r="C111" s="188" t="s">
        <v>79</v>
      </c>
      <c r="D111" s="189" t="s">
        <v>365</v>
      </c>
      <c r="E111" s="190" t="s">
        <v>74</v>
      </c>
      <c r="F111" s="145">
        <v>7000</v>
      </c>
      <c r="G111" s="145">
        <v>250</v>
      </c>
      <c r="H111" s="145">
        <v>0</v>
      </c>
      <c r="I111" s="145">
        <v>0</v>
      </c>
      <c r="J111" s="145">
        <v>0</v>
      </c>
      <c r="K111" s="145">
        <v>0</v>
      </c>
      <c r="L111" s="145">
        <v>3000</v>
      </c>
      <c r="M111" s="170" t="s">
        <v>348</v>
      </c>
      <c r="N111" s="175">
        <v>10000</v>
      </c>
      <c r="O111" s="145">
        <v>0</v>
      </c>
      <c r="P111" s="171">
        <f>SUM(F111:O111)</f>
        <v>20250</v>
      </c>
      <c r="Q111" s="157"/>
    </row>
    <row r="112" spans="1:17" s="154" customFormat="1" ht="26.25" customHeight="1" x14ac:dyDescent="0.25">
      <c r="A112" s="144">
        <v>65</v>
      </c>
      <c r="B112" s="203" t="s">
        <v>302</v>
      </c>
      <c r="C112" s="188" t="s">
        <v>14</v>
      </c>
      <c r="D112" s="189" t="s">
        <v>276</v>
      </c>
      <c r="E112" s="190" t="s">
        <v>74</v>
      </c>
      <c r="F112" s="145">
        <v>6297</v>
      </c>
      <c r="G112" s="145">
        <v>250</v>
      </c>
      <c r="H112" s="145">
        <v>375</v>
      </c>
      <c r="I112" s="145">
        <v>0</v>
      </c>
      <c r="J112" s="145">
        <v>0</v>
      </c>
      <c r="K112" s="145">
        <v>0</v>
      </c>
      <c r="L112" s="145">
        <v>1800</v>
      </c>
      <c r="M112" s="170" t="s">
        <v>348</v>
      </c>
      <c r="N112" s="175">
        <v>8472</v>
      </c>
      <c r="O112" s="145">
        <v>0</v>
      </c>
      <c r="P112" s="171">
        <f t="shared" ref="P112:P115" si="31">SUM(F112:O112)</f>
        <v>17194</v>
      </c>
      <c r="Q112" s="146"/>
    </row>
    <row r="113" spans="1:14029" s="154" customFormat="1" ht="48.75" customHeight="1" x14ac:dyDescent="0.25">
      <c r="A113" s="144">
        <v>66</v>
      </c>
      <c r="B113" s="185" t="s">
        <v>303</v>
      </c>
      <c r="C113" s="188" t="s">
        <v>45</v>
      </c>
      <c r="D113" s="189" t="s">
        <v>112</v>
      </c>
      <c r="E113" s="190" t="s">
        <v>74</v>
      </c>
      <c r="F113" s="145">
        <v>2281</v>
      </c>
      <c r="G113" s="145">
        <v>250</v>
      </c>
      <c r="H113" s="145">
        <v>0</v>
      </c>
      <c r="I113" s="145">
        <v>0</v>
      </c>
      <c r="J113" s="145">
        <v>50</v>
      </c>
      <c r="K113" s="145">
        <v>0</v>
      </c>
      <c r="L113" s="145">
        <v>1000</v>
      </c>
      <c r="M113" s="170" t="s">
        <v>348</v>
      </c>
      <c r="N113" s="175">
        <v>3331</v>
      </c>
      <c r="O113" s="145">
        <v>0</v>
      </c>
      <c r="P113" s="171">
        <f t="shared" si="31"/>
        <v>6912</v>
      </c>
      <c r="Q113" s="156"/>
    </row>
    <row r="114" spans="1:14029" s="154" customFormat="1" ht="48.75" customHeight="1" x14ac:dyDescent="0.25">
      <c r="A114" s="144">
        <v>67</v>
      </c>
      <c r="B114" s="203" t="s">
        <v>352</v>
      </c>
      <c r="C114" s="188" t="s">
        <v>45</v>
      </c>
      <c r="D114" s="189" t="s">
        <v>90</v>
      </c>
      <c r="E114" s="190" t="s">
        <v>74</v>
      </c>
      <c r="F114" s="145">
        <v>2281</v>
      </c>
      <c r="G114" s="145">
        <v>250</v>
      </c>
      <c r="H114" s="145">
        <v>0</v>
      </c>
      <c r="I114" s="145">
        <v>0</v>
      </c>
      <c r="J114" s="145">
        <v>50</v>
      </c>
      <c r="K114" s="145">
        <v>0</v>
      </c>
      <c r="L114" s="145">
        <v>1000</v>
      </c>
      <c r="M114" s="170" t="s">
        <v>348</v>
      </c>
      <c r="N114" s="175">
        <v>3331</v>
      </c>
      <c r="O114" s="145">
        <v>0</v>
      </c>
      <c r="P114" s="171">
        <f t="shared" si="31"/>
        <v>6912</v>
      </c>
      <c r="Q114" s="156"/>
    </row>
    <row r="115" spans="1:14029" s="147" customFormat="1" ht="26.25" customHeight="1" x14ac:dyDescent="0.25">
      <c r="A115" s="144">
        <v>68</v>
      </c>
      <c r="B115" s="203" t="s">
        <v>332</v>
      </c>
      <c r="C115" s="188" t="s">
        <v>14</v>
      </c>
      <c r="D115" s="189" t="s">
        <v>271</v>
      </c>
      <c r="E115" s="190" t="s">
        <v>74</v>
      </c>
      <c r="F115" s="145">
        <v>6297</v>
      </c>
      <c r="G115" s="145">
        <v>250</v>
      </c>
      <c r="H115" s="145">
        <v>375</v>
      </c>
      <c r="I115" s="145">
        <v>0</v>
      </c>
      <c r="J115" s="145">
        <v>0</v>
      </c>
      <c r="K115" s="145">
        <v>0</v>
      </c>
      <c r="L115" s="145">
        <v>2000</v>
      </c>
      <c r="M115" s="170" t="s">
        <v>348</v>
      </c>
      <c r="N115" s="175">
        <v>8672</v>
      </c>
      <c r="O115" s="145">
        <v>0</v>
      </c>
      <c r="P115" s="171">
        <f t="shared" si="31"/>
        <v>17594</v>
      </c>
      <c r="Q115" s="156"/>
    </row>
    <row r="116" spans="1:14029" s="147" customFormat="1" ht="18.75" customHeight="1" x14ac:dyDescent="0.25">
      <c r="A116" s="137"/>
      <c r="B116" s="191"/>
      <c r="C116" s="192"/>
      <c r="D116" s="193"/>
      <c r="E116" s="194"/>
      <c r="F116" s="148">
        <f>SUBTOTAL(9,F111:F115)</f>
        <v>24156</v>
      </c>
      <c r="G116" s="148">
        <f t="shared" ref="G116:P116" si="32">SUBTOTAL(9,G111:G115)</f>
        <v>1250</v>
      </c>
      <c r="H116" s="148">
        <f t="shared" si="32"/>
        <v>750</v>
      </c>
      <c r="I116" s="148">
        <f t="shared" si="32"/>
        <v>0</v>
      </c>
      <c r="J116" s="148">
        <f t="shared" si="32"/>
        <v>100</v>
      </c>
      <c r="K116" s="148">
        <f t="shared" si="32"/>
        <v>0</v>
      </c>
      <c r="L116" s="148">
        <f t="shared" si="32"/>
        <v>8800</v>
      </c>
      <c r="M116" s="148">
        <f t="shared" si="32"/>
        <v>0</v>
      </c>
      <c r="N116" s="148">
        <f t="shared" si="32"/>
        <v>33806</v>
      </c>
      <c r="O116" s="148">
        <f t="shared" si="32"/>
        <v>0</v>
      </c>
      <c r="P116" s="183">
        <f t="shared" si="32"/>
        <v>68862</v>
      </c>
      <c r="Q116" s="159"/>
    </row>
    <row r="117" spans="1:14029" s="147" customFormat="1" ht="18.75" customHeight="1" x14ac:dyDescent="0.25">
      <c r="A117" s="144"/>
      <c r="B117" s="201" t="s">
        <v>339</v>
      </c>
      <c r="C117" s="201"/>
      <c r="D117" s="189"/>
      <c r="E117" s="190"/>
      <c r="F117" s="145"/>
      <c r="G117" s="145"/>
      <c r="H117" s="145"/>
      <c r="I117" s="145"/>
      <c r="J117" s="145"/>
      <c r="K117" s="145"/>
      <c r="L117" s="145"/>
      <c r="M117" s="152"/>
      <c r="N117" s="153"/>
      <c r="O117" s="153"/>
      <c r="P117" s="143"/>
      <c r="Q117" s="146"/>
    </row>
    <row r="118" spans="1:14029" s="147" customFormat="1" ht="49.5" customHeight="1" x14ac:dyDescent="0.25">
      <c r="A118" s="144">
        <v>69</v>
      </c>
      <c r="B118" s="188" t="s">
        <v>424</v>
      </c>
      <c r="C118" s="188" t="s">
        <v>41</v>
      </c>
      <c r="D118" s="189" t="s">
        <v>425</v>
      </c>
      <c r="E118" s="190" t="s">
        <v>74</v>
      </c>
      <c r="F118" s="145">
        <v>7000</v>
      </c>
      <c r="G118" s="145">
        <v>250</v>
      </c>
      <c r="H118" s="145">
        <v>375</v>
      </c>
      <c r="I118" s="145">
        <v>0</v>
      </c>
      <c r="J118" s="145">
        <v>0</v>
      </c>
      <c r="K118" s="145">
        <v>0</v>
      </c>
      <c r="L118" s="145">
        <v>3000</v>
      </c>
      <c r="M118" s="170" t="s">
        <v>348</v>
      </c>
      <c r="N118" s="153">
        <v>10375</v>
      </c>
      <c r="O118" s="153">
        <v>0</v>
      </c>
      <c r="P118" s="171">
        <f t="shared" ref="P118:P120" si="33">SUM(F118:O118)</f>
        <v>21000</v>
      </c>
      <c r="Q118" s="156"/>
    </row>
    <row r="119" spans="1:14029" s="147" customFormat="1" ht="28.5" customHeight="1" x14ac:dyDescent="0.25">
      <c r="A119" s="144">
        <v>70</v>
      </c>
      <c r="B119" s="203" t="s">
        <v>361</v>
      </c>
      <c r="C119" s="188" t="s">
        <v>14</v>
      </c>
      <c r="D119" s="189" t="s">
        <v>275</v>
      </c>
      <c r="E119" s="190" t="s">
        <v>74</v>
      </c>
      <c r="F119" s="145">
        <v>6297</v>
      </c>
      <c r="G119" s="145">
        <v>250</v>
      </c>
      <c r="H119" s="145">
        <v>375</v>
      </c>
      <c r="I119" s="145">
        <v>0</v>
      </c>
      <c r="J119" s="145">
        <v>0</v>
      </c>
      <c r="K119" s="145">
        <v>0</v>
      </c>
      <c r="L119" s="145">
        <v>2000</v>
      </c>
      <c r="M119" s="170" t="s">
        <v>348</v>
      </c>
      <c r="N119" s="175">
        <v>8672</v>
      </c>
      <c r="O119" s="145">
        <v>0</v>
      </c>
      <c r="P119" s="171">
        <f t="shared" si="33"/>
        <v>17594</v>
      </c>
      <c r="Q119" s="146"/>
    </row>
    <row r="120" spans="1:14029" s="147" customFormat="1" ht="28.5" customHeight="1" x14ac:dyDescent="0.25">
      <c r="A120" s="144">
        <v>71</v>
      </c>
      <c r="B120" s="203" t="s">
        <v>304</v>
      </c>
      <c r="C120" s="188" t="s">
        <v>14</v>
      </c>
      <c r="D120" s="189" t="s">
        <v>276</v>
      </c>
      <c r="E120" s="190" t="s">
        <v>74</v>
      </c>
      <c r="F120" s="145">
        <v>6297</v>
      </c>
      <c r="G120" s="145">
        <v>250</v>
      </c>
      <c r="H120" s="145">
        <v>375</v>
      </c>
      <c r="I120" s="145">
        <v>0</v>
      </c>
      <c r="J120" s="145">
        <v>0</v>
      </c>
      <c r="K120" s="145">
        <v>0</v>
      </c>
      <c r="L120" s="145">
        <v>2000</v>
      </c>
      <c r="M120" s="170" t="s">
        <v>348</v>
      </c>
      <c r="N120" s="175">
        <v>8672</v>
      </c>
      <c r="O120" s="145">
        <v>0</v>
      </c>
      <c r="P120" s="171">
        <f t="shared" si="33"/>
        <v>17594</v>
      </c>
      <c r="Q120" s="146"/>
    </row>
    <row r="121" spans="1:14029" s="147" customFormat="1" ht="15.75" customHeight="1" x14ac:dyDescent="0.25">
      <c r="A121" s="137"/>
      <c r="B121" s="191"/>
      <c r="C121" s="192"/>
      <c r="D121" s="193"/>
      <c r="E121" s="194"/>
      <c r="F121" s="148">
        <f t="shared" ref="F121:P121" si="34">SUBTOTAL(9,F119:F120)</f>
        <v>12594</v>
      </c>
      <c r="G121" s="148">
        <f t="shared" si="34"/>
        <v>500</v>
      </c>
      <c r="H121" s="148">
        <f t="shared" si="34"/>
        <v>750</v>
      </c>
      <c r="I121" s="148">
        <f t="shared" si="34"/>
        <v>0</v>
      </c>
      <c r="J121" s="148">
        <f t="shared" si="34"/>
        <v>0</v>
      </c>
      <c r="K121" s="148">
        <f t="shared" si="34"/>
        <v>0</v>
      </c>
      <c r="L121" s="148">
        <f t="shared" si="34"/>
        <v>4000</v>
      </c>
      <c r="M121" s="148">
        <f t="shared" si="34"/>
        <v>0</v>
      </c>
      <c r="N121" s="148">
        <f t="shared" si="34"/>
        <v>17344</v>
      </c>
      <c r="O121" s="148">
        <f t="shared" si="34"/>
        <v>0</v>
      </c>
      <c r="P121" s="183">
        <f t="shared" si="34"/>
        <v>35188</v>
      </c>
      <c r="Q121" s="159"/>
    </row>
    <row r="122" spans="1:14029" s="147" customFormat="1" ht="18" customHeight="1" x14ac:dyDescent="0.25">
      <c r="A122" s="144"/>
      <c r="B122" s="201" t="s">
        <v>340</v>
      </c>
      <c r="C122" s="201"/>
      <c r="D122" s="189"/>
      <c r="E122" s="190"/>
      <c r="F122" s="145"/>
      <c r="G122" s="145"/>
      <c r="H122" s="145"/>
      <c r="I122" s="145"/>
      <c r="J122" s="145"/>
      <c r="K122" s="145"/>
      <c r="L122" s="145"/>
      <c r="M122" s="152"/>
      <c r="N122" s="153"/>
      <c r="O122" s="153"/>
      <c r="P122" s="143"/>
      <c r="Q122" s="146"/>
    </row>
    <row r="123" spans="1:14029" s="147" customFormat="1" ht="29.25" customHeight="1" x14ac:dyDescent="0.25">
      <c r="A123" s="144">
        <v>72</v>
      </c>
      <c r="B123" s="188" t="s">
        <v>322</v>
      </c>
      <c r="C123" s="188" t="s">
        <v>41</v>
      </c>
      <c r="D123" s="189" t="s">
        <v>323</v>
      </c>
      <c r="E123" s="190" t="s">
        <v>74</v>
      </c>
      <c r="F123" s="145">
        <v>7000</v>
      </c>
      <c r="G123" s="145">
        <v>250</v>
      </c>
      <c r="H123" s="145">
        <v>375</v>
      </c>
      <c r="I123" s="145">
        <v>0</v>
      </c>
      <c r="J123" s="145">
        <v>0</v>
      </c>
      <c r="K123" s="145">
        <v>0</v>
      </c>
      <c r="L123" s="145">
        <v>0</v>
      </c>
      <c r="M123" s="170" t="s">
        <v>348</v>
      </c>
      <c r="N123" s="175">
        <v>7375</v>
      </c>
      <c r="O123" s="145">
        <v>0</v>
      </c>
      <c r="P123" s="171">
        <f>SUM(F123:O123)</f>
        <v>15000</v>
      </c>
      <c r="Q123" s="157"/>
    </row>
    <row r="124" spans="1:14029" s="154" customFormat="1" ht="25.5" customHeight="1" x14ac:dyDescent="0.25">
      <c r="A124" s="144">
        <v>73</v>
      </c>
      <c r="B124" s="203" t="s">
        <v>313</v>
      </c>
      <c r="C124" s="188" t="s">
        <v>14</v>
      </c>
      <c r="D124" s="189" t="s">
        <v>276</v>
      </c>
      <c r="E124" s="190" t="s">
        <v>74</v>
      </c>
      <c r="F124" s="145">
        <v>6297</v>
      </c>
      <c r="G124" s="145">
        <v>250</v>
      </c>
      <c r="H124" s="145">
        <v>375</v>
      </c>
      <c r="I124" s="145">
        <v>0</v>
      </c>
      <c r="J124" s="145">
        <v>0</v>
      </c>
      <c r="K124" s="145">
        <v>0</v>
      </c>
      <c r="L124" s="145">
        <v>1800</v>
      </c>
      <c r="M124" s="170" t="s">
        <v>348</v>
      </c>
      <c r="N124" s="175">
        <v>8472</v>
      </c>
      <c r="O124" s="145">
        <v>0</v>
      </c>
      <c r="P124" s="171">
        <f t="shared" ref="P124:P128" si="35">SUM(F124:O124)</f>
        <v>17194</v>
      </c>
      <c r="Q124" s="146"/>
    </row>
    <row r="125" spans="1:14029" s="154" customFormat="1" ht="50.25" customHeight="1" x14ac:dyDescent="0.25">
      <c r="A125" s="144">
        <v>74</v>
      </c>
      <c r="B125" s="203" t="s">
        <v>109</v>
      </c>
      <c r="C125" s="188" t="s">
        <v>278</v>
      </c>
      <c r="D125" s="189" t="s">
        <v>277</v>
      </c>
      <c r="E125" s="190" t="s">
        <v>74</v>
      </c>
      <c r="F125" s="145">
        <v>2281</v>
      </c>
      <c r="G125" s="145">
        <v>250</v>
      </c>
      <c r="H125" s="145">
        <v>0</v>
      </c>
      <c r="I125" s="145">
        <v>0</v>
      </c>
      <c r="J125" s="145">
        <v>50</v>
      </c>
      <c r="K125" s="145">
        <v>0</v>
      </c>
      <c r="L125" s="145">
        <v>1000</v>
      </c>
      <c r="M125" s="170" t="s">
        <v>348</v>
      </c>
      <c r="N125" s="175">
        <v>3331</v>
      </c>
      <c r="O125" s="145">
        <v>0</v>
      </c>
      <c r="P125" s="171">
        <f t="shared" si="35"/>
        <v>6912</v>
      </c>
      <c r="Q125" s="156"/>
    </row>
    <row r="126" spans="1:14029" s="154" customFormat="1" ht="38.25" customHeight="1" x14ac:dyDescent="0.25">
      <c r="A126" s="144">
        <v>75</v>
      </c>
      <c r="B126" s="185" t="s">
        <v>309</v>
      </c>
      <c r="C126" s="185" t="s">
        <v>14</v>
      </c>
      <c r="D126" s="185" t="s">
        <v>310</v>
      </c>
      <c r="E126" s="169" t="s">
        <v>74</v>
      </c>
      <c r="F126" s="172">
        <v>4062.58</v>
      </c>
      <c r="G126" s="172">
        <v>161.29</v>
      </c>
      <c r="H126" s="172">
        <v>241.94</v>
      </c>
      <c r="I126" s="172">
        <v>0</v>
      </c>
      <c r="J126" s="172">
        <v>0</v>
      </c>
      <c r="K126" s="172">
        <v>0</v>
      </c>
      <c r="L126" s="172">
        <v>1290.32</v>
      </c>
      <c r="M126" s="170" t="s">
        <v>348</v>
      </c>
      <c r="N126" s="175">
        <v>8214.31</v>
      </c>
      <c r="O126" s="172">
        <v>0</v>
      </c>
      <c r="P126" s="171">
        <f t="shared" si="35"/>
        <v>13970.439999999999</v>
      </c>
      <c r="Q126" s="156" t="s">
        <v>433</v>
      </c>
      <c r="R126" s="173"/>
      <c r="S126" s="173"/>
      <c r="T126" s="173"/>
      <c r="U126" s="173"/>
      <c r="V126" s="173"/>
      <c r="W126" s="173"/>
      <c r="X126" s="173"/>
      <c r="Y126" s="173"/>
      <c r="Z126" s="173"/>
      <c r="AA126" s="173"/>
      <c r="AB126" s="173"/>
      <c r="AC126" s="173"/>
      <c r="AD126" s="173"/>
      <c r="AE126" s="173"/>
      <c r="AF126" s="173"/>
      <c r="AG126" s="173"/>
      <c r="AH126" s="173"/>
      <c r="AI126" s="173"/>
      <c r="AJ126" s="173"/>
      <c r="AK126" s="173"/>
      <c r="AL126" s="173"/>
      <c r="AM126" s="173"/>
      <c r="AN126" s="173"/>
      <c r="AO126" s="173"/>
      <c r="AP126" s="173"/>
      <c r="AQ126" s="173"/>
      <c r="AR126" s="173"/>
      <c r="AS126" s="173"/>
      <c r="AT126" s="173"/>
      <c r="AU126" s="173"/>
      <c r="AV126" s="173"/>
      <c r="AW126" s="173"/>
      <c r="AX126" s="173"/>
      <c r="AY126" s="173"/>
      <c r="AZ126" s="173"/>
      <c r="BA126" s="173"/>
      <c r="BB126" s="173"/>
      <c r="BC126" s="173"/>
      <c r="BD126" s="173"/>
      <c r="BE126" s="173"/>
      <c r="BF126" s="173"/>
      <c r="BG126" s="173"/>
      <c r="BH126" s="173"/>
      <c r="BI126" s="173"/>
      <c r="BJ126" s="173"/>
      <c r="BK126" s="173"/>
      <c r="BL126" s="173"/>
      <c r="BM126" s="173"/>
      <c r="BN126" s="173"/>
      <c r="BO126" s="173"/>
      <c r="BP126" s="173"/>
      <c r="BQ126" s="173"/>
      <c r="BR126" s="173"/>
      <c r="BS126" s="173"/>
      <c r="BT126" s="173"/>
      <c r="BU126" s="173"/>
      <c r="BV126" s="173"/>
      <c r="BW126" s="173"/>
      <c r="BX126" s="173"/>
      <c r="BY126" s="173"/>
      <c r="BZ126" s="173"/>
      <c r="CA126" s="173"/>
      <c r="CB126" s="173"/>
      <c r="CC126" s="173"/>
      <c r="CD126" s="173"/>
      <c r="CE126" s="173"/>
      <c r="CF126" s="173"/>
      <c r="CG126" s="173"/>
      <c r="CH126" s="173"/>
      <c r="CI126" s="173"/>
      <c r="CJ126" s="173"/>
      <c r="CK126" s="173"/>
      <c r="CL126" s="173"/>
      <c r="CM126" s="173"/>
      <c r="CN126" s="173"/>
      <c r="CO126" s="173"/>
      <c r="CP126" s="173"/>
      <c r="CQ126" s="173"/>
      <c r="CR126" s="173"/>
      <c r="CS126" s="173"/>
      <c r="CT126" s="173"/>
      <c r="CU126" s="173"/>
      <c r="CV126" s="173"/>
      <c r="CW126" s="173"/>
      <c r="CX126" s="173"/>
      <c r="CY126" s="173"/>
      <c r="CZ126" s="173"/>
      <c r="DA126" s="173"/>
      <c r="DB126" s="173"/>
      <c r="DC126" s="173"/>
      <c r="DD126" s="173"/>
      <c r="DE126" s="173"/>
      <c r="DF126" s="173"/>
      <c r="DG126" s="173"/>
      <c r="DH126" s="173"/>
      <c r="DI126" s="173"/>
      <c r="DJ126" s="173"/>
      <c r="DK126" s="173"/>
      <c r="DL126" s="173"/>
      <c r="DM126" s="173"/>
      <c r="DN126" s="173"/>
      <c r="DO126" s="173"/>
      <c r="DP126" s="173"/>
      <c r="DQ126" s="173"/>
      <c r="DR126" s="173"/>
      <c r="DS126" s="173"/>
      <c r="DT126" s="173"/>
      <c r="DU126" s="173"/>
      <c r="DV126" s="173"/>
      <c r="DW126" s="173"/>
      <c r="DX126" s="173"/>
      <c r="DY126" s="173"/>
      <c r="DZ126" s="173"/>
      <c r="EA126" s="173"/>
      <c r="EB126" s="173"/>
      <c r="EC126" s="173"/>
      <c r="ED126" s="173"/>
      <c r="EE126" s="173"/>
      <c r="EF126" s="173"/>
      <c r="EG126" s="173"/>
      <c r="EH126" s="173"/>
      <c r="EI126" s="173"/>
      <c r="EJ126" s="173"/>
      <c r="EK126" s="173"/>
      <c r="EL126" s="173"/>
      <c r="EM126" s="173"/>
      <c r="EN126" s="173"/>
      <c r="EO126" s="173"/>
      <c r="EP126" s="173"/>
      <c r="EQ126" s="173"/>
      <c r="ER126" s="173"/>
      <c r="ES126" s="173"/>
      <c r="ET126" s="173"/>
      <c r="EU126" s="173"/>
      <c r="EV126" s="173"/>
      <c r="EW126" s="173"/>
      <c r="EX126" s="173"/>
      <c r="EY126" s="173"/>
      <c r="EZ126" s="173"/>
      <c r="FA126" s="173"/>
      <c r="FB126" s="173"/>
      <c r="FC126" s="173"/>
      <c r="FD126" s="173"/>
      <c r="FE126" s="173"/>
      <c r="FF126" s="173"/>
      <c r="FG126" s="173"/>
      <c r="FH126" s="173"/>
      <c r="FI126" s="173"/>
      <c r="FJ126" s="173"/>
      <c r="FK126" s="173"/>
      <c r="FL126" s="173"/>
      <c r="FM126" s="173"/>
      <c r="FN126" s="173"/>
      <c r="FO126" s="173"/>
      <c r="FP126" s="173"/>
      <c r="FQ126" s="173"/>
      <c r="FR126" s="173"/>
      <c r="FS126" s="173"/>
      <c r="FT126" s="173"/>
      <c r="FU126" s="173"/>
      <c r="FV126" s="173"/>
      <c r="FW126" s="173"/>
      <c r="FX126" s="173"/>
      <c r="FY126" s="173"/>
      <c r="FZ126" s="173"/>
      <c r="GA126" s="173"/>
      <c r="GB126" s="173"/>
      <c r="GC126" s="173"/>
      <c r="GD126" s="173"/>
      <c r="GE126" s="173"/>
      <c r="GF126" s="173"/>
      <c r="GG126" s="173"/>
      <c r="GH126" s="173"/>
      <c r="GI126" s="173"/>
      <c r="GJ126" s="173"/>
      <c r="GK126" s="173"/>
      <c r="GL126" s="173"/>
      <c r="GM126" s="173"/>
      <c r="GN126" s="173"/>
      <c r="GO126" s="173"/>
      <c r="GP126" s="173"/>
      <c r="GQ126" s="173"/>
      <c r="GR126" s="173"/>
      <c r="GS126" s="173"/>
      <c r="GT126" s="173"/>
      <c r="GU126" s="173"/>
      <c r="GV126" s="173"/>
      <c r="GW126" s="173"/>
      <c r="GX126" s="173"/>
      <c r="GY126" s="173"/>
      <c r="GZ126" s="173"/>
      <c r="HA126" s="173"/>
      <c r="HB126" s="173"/>
      <c r="HC126" s="173"/>
      <c r="HD126" s="173"/>
      <c r="HE126" s="173"/>
      <c r="HF126" s="173"/>
      <c r="HG126" s="173"/>
      <c r="HH126" s="173"/>
      <c r="HI126" s="173"/>
      <c r="HJ126" s="173"/>
      <c r="HK126" s="173"/>
      <c r="HL126" s="173"/>
      <c r="HM126" s="173"/>
      <c r="HN126" s="173"/>
      <c r="HO126" s="173"/>
      <c r="HP126" s="173"/>
      <c r="HQ126" s="173"/>
      <c r="HR126" s="173"/>
      <c r="HS126" s="173"/>
      <c r="HT126" s="173"/>
      <c r="HU126" s="173"/>
      <c r="HV126" s="173"/>
      <c r="HW126" s="173"/>
      <c r="HX126" s="173"/>
      <c r="HY126" s="173"/>
      <c r="HZ126" s="173"/>
      <c r="IA126" s="173"/>
      <c r="IB126" s="173"/>
      <c r="IC126" s="173"/>
      <c r="ID126" s="173"/>
      <c r="IE126" s="173"/>
      <c r="IF126" s="173"/>
      <c r="IG126" s="173"/>
      <c r="IH126" s="173"/>
      <c r="II126" s="173"/>
      <c r="IJ126" s="173"/>
      <c r="IK126" s="173"/>
      <c r="IL126" s="173"/>
      <c r="IM126" s="173"/>
      <c r="IN126" s="173"/>
      <c r="IO126" s="173"/>
      <c r="IP126" s="173"/>
      <c r="IQ126" s="173"/>
      <c r="IR126" s="173"/>
      <c r="IS126" s="173"/>
      <c r="IT126" s="173"/>
      <c r="IU126" s="173"/>
      <c r="IV126" s="173"/>
      <c r="IW126" s="173"/>
      <c r="IX126" s="173"/>
      <c r="IY126" s="173"/>
      <c r="IZ126" s="173"/>
      <c r="JA126" s="173"/>
      <c r="JB126" s="173"/>
      <c r="JC126" s="173"/>
      <c r="JD126" s="173"/>
      <c r="JE126" s="173"/>
      <c r="JF126" s="173"/>
      <c r="JG126" s="173"/>
      <c r="JH126" s="173"/>
      <c r="JI126" s="173"/>
      <c r="JJ126" s="173"/>
      <c r="JK126" s="173"/>
      <c r="JL126" s="173"/>
      <c r="JM126" s="173"/>
      <c r="JN126" s="173"/>
      <c r="JO126" s="173"/>
      <c r="JP126" s="173"/>
      <c r="JQ126" s="173"/>
      <c r="JR126" s="173"/>
      <c r="JS126" s="173"/>
      <c r="JT126" s="173"/>
      <c r="JU126" s="173"/>
      <c r="JV126" s="173"/>
      <c r="JW126" s="173"/>
      <c r="JX126" s="173"/>
      <c r="JY126" s="173"/>
      <c r="JZ126" s="173"/>
      <c r="KA126" s="173"/>
      <c r="KB126" s="173"/>
      <c r="KC126" s="173"/>
      <c r="KD126" s="173"/>
      <c r="KE126" s="173"/>
      <c r="KF126" s="173"/>
      <c r="KG126" s="173"/>
      <c r="KH126" s="173"/>
      <c r="KI126" s="173"/>
      <c r="KJ126" s="173"/>
      <c r="KK126" s="173"/>
      <c r="KL126" s="173"/>
      <c r="KM126" s="173"/>
      <c r="KN126" s="173"/>
      <c r="KO126" s="173"/>
      <c r="KP126" s="173"/>
      <c r="KQ126" s="173"/>
      <c r="KR126" s="173"/>
      <c r="KS126" s="173"/>
      <c r="KT126" s="173"/>
      <c r="KU126" s="173"/>
      <c r="KV126" s="173"/>
      <c r="KW126" s="173"/>
      <c r="KX126" s="173"/>
      <c r="KY126" s="173"/>
      <c r="KZ126" s="173"/>
      <c r="LA126" s="173"/>
      <c r="LB126" s="173"/>
      <c r="LC126" s="173"/>
      <c r="LD126" s="173"/>
      <c r="LE126" s="173"/>
      <c r="LF126" s="173"/>
      <c r="LG126" s="173"/>
      <c r="LH126" s="173"/>
      <c r="LI126" s="173"/>
      <c r="LJ126" s="173"/>
      <c r="LK126" s="173"/>
      <c r="LL126" s="173"/>
      <c r="LM126" s="173"/>
      <c r="LN126" s="173"/>
      <c r="LO126" s="173"/>
      <c r="LP126" s="173"/>
      <c r="LQ126" s="173"/>
      <c r="LR126" s="173"/>
      <c r="LS126" s="173"/>
      <c r="LT126" s="173"/>
      <c r="LU126" s="173"/>
      <c r="LV126" s="173"/>
      <c r="LW126" s="173"/>
      <c r="LX126" s="173"/>
      <c r="LY126" s="173"/>
      <c r="LZ126" s="173"/>
      <c r="MA126" s="173"/>
      <c r="MB126" s="173"/>
      <c r="MC126" s="173"/>
      <c r="MD126" s="173"/>
      <c r="ME126" s="173"/>
      <c r="MF126" s="173"/>
      <c r="MG126" s="173"/>
      <c r="MH126" s="173"/>
      <c r="MI126" s="173"/>
      <c r="MJ126" s="173"/>
      <c r="MK126" s="173"/>
      <c r="ML126" s="173"/>
      <c r="MM126" s="173"/>
      <c r="MN126" s="173"/>
      <c r="MO126" s="173"/>
      <c r="MP126" s="173"/>
      <c r="MQ126" s="173"/>
      <c r="MR126" s="173"/>
      <c r="MS126" s="173"/>
      <c r="MT126" s="173"/>
      <c r="MU126" s="173"/>
      <c r="MV126" s="173"/>
      <c r="MW126" s="173"/>
      <c r="MX126" s="173"/>
      <c r="MY126" s="173"/>
      <c r="MZ126" s="173"/>
      <c r="NA126" s="173"/>
      <c r="NB126" s="173"/>
      <c r="NC126" s="173"/>
      <c r="ND126" s="173"/>
      <c r="NE126" s="173"/>
      <c r="NF126" s="173"/>
      <c r="NG126" s="173"/>
      <c r="NH126" s="173"/>
      <c r="NI126" s="173"/>
      <c r="NJ126" s="173"/>
      <c r="NK126" s="173"/>
      <c r="NL126" s="173"/>
      <c r="NM126" s="173"/>
      <c r="NN126" s="173"/>
      <c r="NO126" s="173"/>
      <c r="NP126" s="173"/>
      <c r="NQ126" s="173"/>
      <c r="NR126" s="173"/>
      <c r="NS126" s="173"/>
      <c r="NT126" s="173"/>
      <c r="NU126" s="173"/>
      <c r="NV126" s="173"/>
      <c r="NW126" s="173"/>
      <c r="NX126" s="173"/>
      <c r="NY126" s="173"/>
      <c r="NZ126" s="173"/>
      <c r="OA126" s="173"/>
      <c r="OB126" s="173"/>
      <c r="OC126" s="173"/>
      <c r="OD126" s="173"/>
      <c r="OE126" s="173"/>
      <c r="OF126" s="173"/>
      <c r="OG126" s="173"/>
      <c r="OH126" s="173"/>
      <c r="OI126" s="173"/>
      <c r="OJ126" s="173"/>
      <c r="OK126" s="173"/>
      <c r="OL126" s="173"/>
      <c r="OM126" s="173"/>
      <c r="ON126" s="173"/>
      <c r="OO126" s="173"/>
      <c r="OP126" s="173"/>
      <c r="OQ126" s="173"/>
      <c r="OR126" s="173"/>
      <c r="OS126" s="173"/>
      <c r="OT126" s="173"/>
      <c r="OU126" s="173"/>
      <c r="OV126" s="173"/>
      <c r="OW126" s="173"/>
      <c r="OX126" s="173"/>
      <c r="OY126" s="173"/>
      <c r="OZ126" s="173"/>
      <c r="PA126" s="173"/>
      <c r="PB126" s="173"/>
      <c r="PC126" s="173"/>
      <c r="PD126" s="173"/>
      <c r="PE126" s="173"/>
      <c r="PF126" s="173"/>
      <c r="PG126" s="173"/>
      <c r="PH126" s="173"/>
      <c r="PI126" s="173"/>
      <c r="PJ126" s="173"/>
      <c r="PK126" s="173"/>
      <c r="PL126" s="173"/>
      <c r="PM126" s="173"/>
      <c r="PN126" s="173"/>
      <c r="PO126" s="173"/>
      <c r="PP126" s="173"/>
      <c r="PQ126" s="173"/>
      <c r="PR126" s="173"/>
      <c r="PS126" s="173"/>
      <c r="PT126" s="173"/>
      <c r="PU126" s="173"/>
      <c r="PV126" s="173"/>
      <c r="PW126" s="173"/>
      <c r="PX126" s="173"/>
      <c r="PY126" s="173"/>
      <c r="PZ126" s="173"/>
      <c r="QA126" s="173"/>
      <c r="QB126" s="173"/>
      <c r="QC126" s="173"/>
      <c r="QD126" s="173"/>
      <c r="QE126" s="173"/>
      <c r="QF126" s="173"/>
      <c r="QG126" s="173"/>
      <c r="QH126" s="173"/>
      <c r="QI126" s="173"/>
      <c r="QJ126" s="173"/>
      <c r="QK126" s="173"/>
      <c r="QL126" s="173"/>
      <c r="QM126" s="173"/>
      <c r="QN126" s="173"/>
      <c r="QO126" s="173"/>
      <c r="QP126" s="173"/>
      <c r="QQ126" s="173"/>
      <c r="QR126" s="173"/>
      <c r="QS126" s="173"/>
      <c r="QT126" s="173"/>
      <c r="QU126" s="173"/>
      <c r="QV126" s="173"/>
      <c r="QW126" s="173"/>
      <c r="QX126" s="173"/>
      <c r="QY126" s="173"/>
      <c r="QZ126" s="173"/>
      <c r="RA126" s="173"/>
      <c r="RB126" s="173"/>
      <c r="RC126" s="173"/>
      <c r="RD126" s="173"/>
      <c r="RE126" s="173"/>
      <c r="RF126" s="173"/>
      <c r="RG126" s="173"/>
      <c r="RH126" s="173"/>
      <c r="RI126" s="173"/>
      <c r="RJ126" s="173"/>
      <c r="RK126" s="173"/>
      <c r="RL126" s="173"/>
      <c r="RM126" s="173"/>
      <c r="RN126" s="173"/>
      <c r="RO126" s="173"/>
      <c r="RP126" s="173"/>
      <c r="RQ126" s="173"/>
      <c r="RR126" s="173"/>
      <c r="RS126" s="173"/>
      <c r="RT126" s="173"/>
      <c r="RU126" s="173"/>
      <c r="RV126" s="173"/>
      <c r="RW126" s="173"/>
      <c r="RX126" s="173"/>
      <c r="RY126" s="173"/>
      <c r="RZ126" s="173"/>
      <c r="SA126" s="173"/>
      <c r="SB126" s="173"/>
      <c r="SC126" s="173"/>
      <c r="SD126" s="173"/>
      <c r="SE126" s="173"/>
      <c r="SF126" s="173"/>
      <c r="SG126" s="173"/>
      <c r="SH126" s="173"/>
      <c r="SI126" s="173"/>
      <c r="SJ126" s="173"/>
      <c r="SK126" s="173"/>
      <c r="SL126" s="173"/>
      <c r="SM126" s="173"/>
      <c r="SN126" s="173"/>
      <c r="SO126" s="173"/>
      <c r="SP126" s="173"/>
      <c r="SQ126" s="173"/>
      <c r="SR126" s="173"/>
      <c r="SS126" s="173"/>
      <c r="ST126" s="173"/>
      <c r="SU126" s="173"/>
      <c r="SV126" s="173"/>
      <c r="SW126" s="173"/>
      <c r="SX126" s="173"/>
      <c r="SY126" s="173"/>
      <c r="SZ126" s="173"/>
      <c r="TA126" s="173"/>
      <c r="TB126" s="173"/>
      <c r="TC126" s="173"/>
      <c r="TD126" s="173"/>
      <c r="TE126" s="173"/>
      <c r="TF126" s="173"/>
      <c r="TG126" s="173"/>
      <c r="TH126" s="173"/>
      <c r="TI126" s="173"/>
      <c r="TJ126" s="173"/>
      <c r="TK126" s="173"/>
      <c r="TL126" s="173"/>
      <c r="TM126" s="173"/>
      <c r="TN126" s="173"/>
      <c r="TO126" s="173"/>
      <c r="TP126" s="173"/>
      <c r="TQ126" s="173"/>
      <c r="TR126" s="173"/>
      <c r="TS126" s="173"/>
      <c r="TT126" s="173"/>
      <c r="TU126" s="173"/>
      <c r="TV126" s="173"/>
      <c r="TW126" s="173"/>
      <c r="TX126" s="173"/>
      <c r="TY126" s="173"/>
      <c r="TZ126" s="173"/>
      <c r="UA126" s="173"/>
      <c r="UB126" s="173"/>
      <c r="UC126" s="173"/>
      <c r="UD126" s="173"/>
      <c r="UE126" s="173"/>
      <c r="UF126" s="173"/>
      <c r="UG126" s="173"/>
      <c r="UH126" s="173"/>
      <c r="UI126" s="173"/>
      <c r="UJ126" s="173"/>
      <c r="UK126" s="173"/>
      <c r="UL126" s="173"/>
      <c r="UM126" s="173"/>
      <c r="UN126" s="173"/>
      <c r="UO126" s="173"/>
      <c r="UP126" s="173"/>
      <c r="UQ126" s="173"/>
      <c r="UR126" s="173"/>
      <c r="US126" s="173"/>
      <c r="UT126" s="173"/>
      <c r="UU126" s="173"/>
      <c r="UV126" s="173"/>
      <c r="UW126" s="173"/>
      <c r="UX126" s="173"/>
      <c r="UY126" s="173"/>
      <c r="UZ126" s="173"/>
      <c r="VA126" s="173"/>
      <c r="VB126" s="173"/>
      <c r="VC126" s="173"/>
      <c r="VD126" s="173"/>
      <c r="VE126" s="173"/>
      <c r="VF126" s="173"/>
      <c r="VG126" s="173"/>
      <c r="VH126" s="173"/>
      <c r="VI126" s="173"/>
      <c r="VJ126" s="173"/>
      <c r="VK126" s="173"/>
      <c r="VL126" s="173"/>
      <c r="VM126" s="173"/>
      <c r="VN126" s="173"/>
      <c r="VO126" s="173"/>
      <c r="VP126" s="173"/>
      <c r="VQ126" s="173"/>
      <c r="VR126" s="173"/>
      <c r="VS126" s="173"/>
      <c r="VT126" s="173"/>
      <c r="VU126" s="173"/>
      <c r="VV126" s="173"/>
      <c r="VW126" s="173"/>
      <c r="VX126" s="173"/>
      <c r="VY126" s="173"/>
      <c r="VZ126" s="173"/>
      <c r="WA126" s="173"/>
      <c r="WB126" s="173"/>
      <c r="WC126" s="173"/>
      <c r="WD126" s="173"/>
      <c r="WE126" s="173"/>
      <c r="WF126" s="173"/>
      <c r="WG126" s="173"/>
      <c r="WH126" s="173"/>
      <c r="WI126" s="173"/>
      <c r="WJ126" s="173"/>
      <c r="WK126" s="173"/>
      <c r="WL126" s="173"/>
      <c r="WM126" s="173"/>
      <c r="WN126" s="173"/>
      <c r="WO126" s="173"/>
      <c r="WP126" s="173"/>
      <c r="WQ126" s="173"/>
      <c r="WR126" s="173"/>
      <c r="WS126" s="173"/>
      <c r="WT126" s="173"/>
      <c r="WU126" s="173"/>
      <c r="WV126" s="173"/>
      <c r="WW126" s="173"/>
      <c r="WX126" s="173"/>
      <c r="WY126" s="173"/>
      <c r="WZ126" s="173"/>
      <c r="XA126" s="173"/>
      <c r="XB126" s="173"/>
      <c r="XC126" s="173"/>
      <c r="XD126" s="173"/>
      <c r="XE126" s="173"/>
      <c r="XF126" s="173"/>
      <c r="XG126" s="173"/>
      <c r="XH126" s="173"/>
      <c r="XI126" s="173"/>
      <c r="XJ126" s="173"/>
      <c r="XK126" s="173"/>
      <c r="XL126" s="173"/>
      <c r="XM126" s="173"/>
      <c r="XN126" s="173"/>
      <c r="XO126" s="173"/>
      <c r="XP126" s="173"/>
      <c r="XQ126" s="173"/>
      <c r="XR126" s="173"/>
      <c r="XS126" s="173"/>
      <c r="XT126" s="173"/>
      <c r="XU126" s="173"/>
      <c r="XV126" s="173"/>
      <c r="XW126" s="173"/>
      <c r="XX126" s="173"/>
      <c r="XY126" s="173"/>
      <c r="XZ126" s="173"/>
      <c r="YA126" s="173"/>
      <c r="YB126" s="173"/>
      <c r="YC126" s="173"/>
      <c r="YD126" s="173"/>
      <c r="YE126" s="173"/>
      <c r="YF126" s="173"/>
      <c r="YG126" s="173"/>
      <c r="YH126" s="173"/>
      <c r="YI126" s="173"/>
      <c r="YJ126" s="173"/>
      <c r="YK126" s="173"/>
      <c r="YL126" s="173"/>
      <c r="YM126" s="173"/>
      <c r="YN126" s="173"/>
      <c r="YO126" s="173"/>
      <c r="YP126" s="173"/>
      <c r="YQ126" s="173"/>
      <c r="YR126" s="173"/>
      <c r="YS126" s="173"/>
      <c r="YT126" s="173"/>
      <c r="YU126" s="173"/>
      <c r="YV126" s="173"/>
      <c r="YW126" s="173"/>
      <c r="YX126" s="173"/>
      <c r="YY126" s="173"/>
      <c r="YZ126" s="173"/>
      <c r="ZA126" s="173"/>
      <c r="ZB126" s="173"/>
      <c r="ZC126" s="173"/>
      <c r="ZD126" s="173"/>
      <c r="ZE126" s="173"/>
      <c r="ZF126" s="173"/>
      <c r="ZG126" s="173"/>
      <c r="ZH126" s="173"/>
      <c r="ZI126" s="173"/>
      <c r="ZJ126" s="173"/>
      <c r="ZK126" s="173"/>
      <c r="ZL126" s="173"/>
      <c r="ZM126" s="173"/>
      <c r="ZN126" s="173"/>
      <c r="ZO126" s="173"/>
      <c r="ZP126" s="173"/>
      <c r="ZQ126" s="173"/>
      <c r="ZR126" s="173"/>
      <c r="ZS126" s="173"/>
      <c r="ZT126" s="173"/>
      <c r="ZU126" s="173"/>
      <c r="ZV126" s="173"/>
      <c r="ZW126" s="173"/>
      <c r="ZX126" s="173"/>
      <c r="ZY126" s="173"/>
      <c r="ZZ126" s="173"/>
      <c r="AAA126" s="173"/>
      <c r="AAB126" s="173"/>
      <c r="AAC126" s="173"/>
      <c r="AAD126" s="173"/>
      <c r="AAE126" s="173"/>
      <c r="AAF126" s="173"/>
      <c r="AAG126" s="173"/>
      <c r="AAH126" s="173"/>
      <c r="AAI126" s="173"/>
      <c r="AAJ126" s="173"/>
      <c r="AAK126" s="173"/>
      <c r="AAL126" s="173"/>
      <c r="AAM126" s="173"/>
      <c r="AAN126" s="173"/>
      <c r="AAO126" s="173"/>
      <c r="AAP126" s="173"/>
      <c r="AAQ126" s="173"/>
      <c r="AAR126" s="173"/>
      <c r="AAS126" s="173"/>
      <c r="AAT126" s="173"/>
      <c r="AAU126" s="173"/>
      <c r="AAV126" s="173"/>
      <c r="AAW126" s="173"/>
      <c r="AAX126" s="173"/>
      <c r="AAY126" s="173"/>
      <c r="AAZ126" s="173"/>
      <c r="ABA126" s="173"/>
      <c r="ABB126" s="173"/>
      <c r="ABC126" s="173"/>
      <c r="ABD126" s="173"/>
      <c r="ABE126" s="173"/>
      <c r="ABF126" s="173"/>
      <c r="ABG126" s="173"/>
      <c r="ABH126" s="173"/>
      <c r="ABI126" s="173"/>
      <c r="ABJ126" s="173"/>
      <c r="ABK126" s="173"/>
      <c r="ABL126" s="173"/>
      <c r="ABM126" s="173"/>
      <c r="ABN126" s="173"/>
      <c r="ABO126" s="173"/>
      <c r="ABP126" s="173"/>
      <c r="ABQ126" s="173"/>
      <c r="ABR126" s="173"/>
      <c r="ABS126" s="173"/>
      <c r="ABT126" s="173"/>
      <c r="ABU126" s="173"/>
      <c r="ABV126" s="173"/>
      <c r="ABW126" s="173"/>
      <c r="ABX126" s="173"/>
      <c r="ABY126" s="173"/>
      <c r="ABZ126" s="173"/>
      <c r="ACA126" s="173"/>
      <c r="ACB126" s="173"/>
      <c r="ACC126" s="173"/>
      <c r="ACD126" s="173"/>
      <c r="ACE126" s="173"/>
      <c r="ACF126" s="173"/>
      <c r="ACG126" s="173"/>
      <c r="ACH126" s="173"/>
      <c r="ACI126" s="173"/>
      <c r="ACJ126" s="173"/>
      <c r="ACK126" s="173"/>
      <c r="ACL126" s="173"/>
      <c r="ACM126" s="173"/>
      <c r="ACN126" s="173"/>
      <c r="ACO126" s="173"/>
      <c r="ACP126" s="173"/>
      <c r="ACQ126" s="173"/>
      <c r="ACR126" s="173"/>
      <c r="ACS126" s="173"/>
      <c r="ACT126" s="173"/>
      <c r="ACU126" s="173"/>
      <c r="ACV126" s="173"/>
      <c r="ACW126" s="173"/>
      <c r="ACX126" s="173"/>
      <c r="ACY126" s="173"/>
      <c r="ACZ126" s="173"/>
      <c r="ADA126" s="173"/>
      <c r="ADB126" s="173"/>
      <c r="ADC126" s="173"/>
      <c r="ADD126" s="173"/>
      <c r="ADE126" s="173"/>
      <c r="ADF126" s="173"/>
      <c r="ADG126" s="173"/>
      <c r="ADH126" s="173"/>
      <c r="ADI126" s="173"/>
      <c r="ADJ126" s="173"/>
      <c r="ADK126" s="173"/>
      <c r="ADL126" s="173"/>
      <c r="ADM126" s="173"/>
      <c r="ADN126" s="173"/>
      <c r="ADO126" s="173"/>
      <c r="ADP126" s="173"/>
      <c r="ADQ126" s="173"/>
      <c r="ADR126" s="173"/>
      <c r="ADS126" s="173"/>
      <c r="ADT126" s="173"/>
      <c r="ADU126" s="173"/>
      <c r="ADV126" s="173"/>
      <c r="ADW126" s="173"/>
      <c r="ADX126" s="173"/>
      <c r="ADY126" s="173"/>
      <c r="ADZ126" s="173"/>
      <c r="AEA126" s="173"/>
      <c r="AEB126" s="173"/>
      <c r="AEC126" s="173"/>
      <c r="AED126" s="173"/>
      <c r="AEE126" s="173"/>
      <c r="AEF126" s="173"/>
      <c r="AEG126" s="173"/>
      <c r="AEH126" s="173"/>
      <c r="AEI126" s="173"/>
      <c r="AEJ126" s="173"/>
      <c r="AEK126" s="173"/>
      <c r="AEL126" s="173"/>
      <c r="AEM126" s="173"/>
      <c r="AEN126" s="173"/>
      <c r="AEO126" s="173"/>
      <c r="AEP126" s="173"/>
      <c r="AEQ126" s="173"/>
      <c r="AER126" s="173"/>
      <c r="AES126" s="173"/>
      <c r="AET126" s="173"/>
      <c r="AEU126" s="173"/>
      <c r="AEV126" s="173"/>
      <c r="AEW126" s="173"/>
      <c r="AEX126" s="173"/>
      <c r="AEY126" s="173"/>
      <c r="AEZ126" s="173"/>
      <c r="AFA126" s="173"/>
      <c r="AFB126" s="173"/>
      <c r="AFC126" s="173"/>
      <c r="AFD126" s="173"/>
      <c r="AFE126" s="173"/>
      <c r="AFF126" s="173"/>
      <c r="AFG126" s="173"/>
      <c r="AFH126" s="173"/>
      <c r="AFI126" s="173"/>
      <c r="AFJ126" s="173"/>
      <c r="AFK126" s="173"/>
      <c r="AFL126" s="173"/>
      <c r="AFM126" s="173"/>
      <c r="AFN126" s="173"/>
      <c r="AFO126" s="173"/>
      <c r="AFP126" s="173"/>
      <c r="AFQ126" s="173"/>
      <c r="AFR126" s="173"/>
      <c r="AFS126" s="173"/>
      <c r="AFT126" s="173"/>
      <c r="AFU126" s="173"/>
      <c r="AFV126" s="173"/>
      <c r="AFW126" s="173"/>
      <c r="AFX126" s="173"/>
      <c r="AFY126" s="173"/>
      <c r="AFZ126" s="173"/>
      <c r="AGA126" s="173"/>
      <c r="AGB126" s="173"/>
      <c r="AGC126" s="173"/>
      <c r="AGD126" s="173"/>
      <c r="AGE126" s="173"/>
      <c r="AGF126" s="173"/>
      <c r="AGG126" s="173"/>
      <c r="AGH126" s="173"/>
      <c r="AGI126" s="173"/>
      <c r="AGJ126" s="173"/>
      <c r="AGK126" s="173"/>
      <c r="AGL126" s="173"/>
      <c r="AGM126" s="173"/>
      <c r="AGN126" s="173"/>
      <c r="AGO126" s="173"/>
      <c r="AGP126" s="173"/>
      <c r="AGQ126" s="173"/>
      <c r="AGR126" s="173"/>
      <c r="AGS126" s="173"/>
      <c r="AGT126" s="173"/>
      <c r="AGU126" s="173"/>
      <c r="AGV126" s="173"/>
      <c r="AGW126" s="173"/>
      <c r="AGX126" s="173"/>
      <c r="AGY126" s="173"/>
      <c r="AGZ126" s="173"/>
      <c r="AHA126" s="173"/>
      <c r="AHB126" s="173"/>
      <c r="AHC126" s="173"/>
      <c r="AHD126" s="173"/>
      <c r="AHE126" s="173"/>
      <c r="AHF126" s="173"/>
      <c r="AHG126" s="173"/>
      <c r="AHH126" s="173"/>
      <c r="AHI126" s="173"/>
      <c r="AHJ126" s="173"/>
      <c r="AHK126" s="173"/>
      <c r="AHL126" s="173"/>
      <c r="AHM126" s="173"/>
      <c r="AHN126" s="173"/>
      <c r="AHO126" s="173"/>
      <c r="AHP126" s="173"/>
      <c r="AHQ126" s="173"/>
      <c r="AHR126" s="173"/>
      <c r="AHS126" s="173"/>
      <c r="AHT126" s="173"/>
      <c r="AHU126" s="173"/>
      <c r="AHV126" s="173"/>
      <c r="AHW126" s="173"/>
      <c r="AHX126" s="173"/>
      <c r="AHY126" s="173"/>
      <c r="AHZ126" s="173"/>
      <c r="AIA126" s="173"/>
      <c r="AIB126" s="173"/>
      <c r="AIC126" s="173"/>
      <c r="AID126" s="173"/>
      <c r="AIE126" s="173"/>
      <c r="AIF126" s="173"/>
      <c r="AIG126" s="173"/>
      <c r="AIH126" s="173"/>
      <c r="AII126" s="173"/>
      <c r="AIJ126" s="173"/>
      <c r="AIK126" s="173"/>
      <c r="AIL126" s="173"/>
      <c r="AIM126" s="173"/>
      <c r="AIN126" s="173"/>
      <c r="AIO126" s="173"/>
      <c r="AIP126" s="173"/>
      <c r="AIQ126" s="173"/>
      <c r="AIR126" s="173"/>
      <c r="AIS126" s="173"/>
      <c r="AIT126" s="173"/>
      <c r="AIU126" s="173"/>
      <c r="AIV126" s="173"/>
      <c r="AIW126" s="173"/>
      <c r="AIX126" s="173"/>
      <c r="AIY126" s="173"/>
      <c r="AIZ126" s="173"/>
      <c r="AJA126" s="173"/>
      <c r="AJB126" s="173"/>
      <c r="AJC126" s="173"/>
      <c r="AJD126" s="173"/>
      <c r="AJE126" s="173"/>
      <c r="AJF126" s="173"/>
      <c r="AJG126" s="173"/>
      <c r="AJH126" s="173"/>
      <c r="AJI126" s="173"/>
      <c r="AJJ126" s="173"/>
      <c r="AJK126" s="173"/>
      <c r="AJL126" s="173"/>
      <c r="AJM126" s="173"/>
      <c r="AJN126" s="173"/>
      <c r="AJO126" s="173"/>
      <c r="AJP126" s="173"/>
      <c r="AJQ126" s="173"/>
      <c r="AJR126" s="173"/>
      <c r="AJS126" s="173"/>
      <c r="AJT126" s="173"/>
      <c r="AJU126" s="173"/>
      <c r="AJV126" s="173"/>
      <c r="AJW126" s="173"/>
      <c r="AJX126" s="173"/>
      <c r="AJY126" s="173"/>
      <c r="AJZ126" s="173"/>
      <c r="AKA126" s="173"/>
      <c r="AKB126" s="173"/>
      <c r="AKC126" s="173"/>
      <c r="AKD126" s="173"/>
      <c r="AKE126" s="173"/>
      <c r="AKF126" s="173"/>
      <c r="AKG126" s="173"/>
      <c r="AKH126" s="173"/>
      <c r="AKI126" s="173"/>
      <c r="AKJ126" s="173"/>
      <c r="AKK126" s="173"/>
      <c r="AKL126" s="173"/>
      <c r="AKM126" s="173"/>
      <c r="AKN126" s="173"/>
      <c r="AKO126" s="173"/>
      <c r="AKP126" s="173"/>
      <c r="AKQ126" s="173"/>
      <c r="AKR126" s="173"/>
      <c r="AKS126" s="173"/>
      <c r="AKT126" s="173"/>
      <c r="AKU126" s="173"/>
      <c r="AKV126" s="173"/>
      <c r="AKW126" s="173"/>
      <c r="AKX126" s="173"/>
      <c r="AKY126" s="173"/>
      <c r="AKZ126" s="173"/>
      <c r="ALA126" s="173"/>
      <c r="ALB126" s="173"/>
      <c r="ALC126" s="173"/>
      <c r="ALD126" s="173"/>
      <c r="ALE126" s="173"/>
      <c r="ALF126" s="173"/>
      <c r="ALG126" s="173"/>
      <c r="ALH126" s="173"/>
      <c r="ALI126" s="173"/>
      <c r="ALJ126" s="173"/>
      <c r="ALK126" s="173"/>
      <c r="ALL126" s="173"/>
      <c r="ALM126" s="173"/>
      <c r="ALN126" s="173"/>
      <c r="ALO126" s="173"/>
      <c r="ALP126" s="173"/>
      <c r="ALQ126" s="173"/>
      <c r="ALR126" s="173"/>
      <c r="ALS126" s="173"/>
      <c r="ALT126" s="173"/>
      <c r="ALU126" s="173"/>
      <c r="ALV126" s="173"/>
      <c r="ALW126" s="173"/>
      <c r="ALX126" s="173"/>
      <c r="ALY126" s="173"/>
      <c r="ALZ126" s="173"/>
      <c r="AMA126" s="173"/>
      <c r="AMB126" s="173"/>
      <c r="AMC126" s="173"/>
      <c r="AMD126" s="173"/>
      <c r="AME126" s="173"/>
      <c r="AMF126" s="173"/>
      <c r="AMG126" s="173"/>
      <c r="AMH126" s="173"/>
      <c r="AMI126" s="173"/>
      <c r="AMJ126" s="173"/>
      <c r="AMK126" s="173"/>
      <c r="AML126" s="173"/>
      <c r="AMM126" s="173"/>
      <c r="AMN126" s="173"/>
      <c r="AMO126" s="173"/>
      <c r="AMP126" s="173"/>
      <c r="AMQ126" s="173"/>
      <c r="AMR126" s="173"/>
      <c r="AMS126" s="173"/>
      <c r="AMT126" s="173"/>
      <c r="AMU126" s="173"/>
      <c r="AMV126" s="173"/>
      <c r="AMW126" s="173"/>
      <c r="AMX126" s="173"/>
      <c r="AMY126" s="173"/>
      <c r="AMZ126" s="173"/>
      <c r="ANA126" s="173"/>
      <c r="ANB126" s="173"/>
      <c r="ANC126" s="173"/>
      <c r="AND126" s="173"/>
      <c r="ANE126" s="173"/>
      <c r="ANF126" s="173"/>
      <c r="ANG126" s="173"/>
      <c r="ANH126" s="173"/>
      <c r="ANI126" s="173"/>
      <c r="ANJ126" s="173"/>
      <c r="ANK126" s="173"/>
      <c r="ANL126" s="173"/>
      <c r="ANM126" s="173"/>
      <c r="ANN126" s="173"/>
      <c r="ANO126" s="173"/>
      <c r="ANP126" s="173"/>
      <c r="ANQ126" s="173"/>
      <c r="ANR126" s="173"/>
      <c r="ANS126" s="173"/>
      <c r="ANT126" s="173"/>
      <c r="ANU126" s="173"/>
      <c r="ANV126" s="173"/>
      <c r="ANW126" s="173"/>
      <c r="ANX126" s="173"/>
      <c r="ANY126" s="173"/>
      <c r="ANZ126" s="173"/>
      <c r="AOA126" s="173"/>
      <c r="AOB126" s="173"/>
      <c r="AOC126" s="173"/>
      <c r="AOD126" s="173"/>
      <c r="AOE126" s="173"/>
      <c r="AOF126" s="173"/>
      <c r="AOG126" s="173"/>
      <c r="AOH126" s="173"/>
      <c r="AOI126" s="173"/>
      <c r="AOJ126" s="173"/>
      <c r="AOK126" s="173"/>
      <c r="AOL126" s="173"/>
      <c r="AOM126" s="173"/>
      <c r="AON126" s="173"/>
      <c r="AOO126" s="173"/>
      <c r="AOP126" s="173"/>
      <c r="AOQ126" s="173"/>
      <c r="AOR126" s="173"/>
      <c r="AOS126" s="173"/>
      <c r="AOT126" s="173"/>
      <c r="AOU126" s="173"/>
      <c r="AOV126" s="173"/>
      <c r="AOW126" s="173"/>
      <c r="AOX126" s="173"/>
      <c r="AOY126" s="173"/>
      <c r="AOZ126" s="173"/>
      <c r="APA126" s="173"/>
      <c r="APB126" s="173"/>
      <c r="APC126" s="173"/>
      <c r="APD126" s="173"/>
      <c r="APE126" s="173"/>
      <c r="APF126" s="173"/>
      <c r="APG126" s="173"/>
      <c r="APH126" s="173"/>
      <c r="API126" s="173"/>
      <c r="APJ126" s="173"/>
      <c r="APK126" s="173"/>
      <c r="APL126" s="173"/>
      <c r="APM126" s="173"/>
      <c r="APN126" s="173"/>
      <c r="APO126" s="173"/>
      <c r="APP126" s="173"/>
      <c r="APQ126" s="173"/>
      <c r="APR126" s="173"/>
      <c r="APS126" s="173"/>
      <c r="APT126" s="173"/>
      <c r="APU126" s="173"/>
      <c r="APV126" s="173"/>
      <c r="APW126" s="173"/>
      <c r="APX126" s="173"/>
      <c r="APY126" s="173"/>
      <c r="APZ126" s="173"/>
      <c r="AQA126" s="173"/>
      <c r="AQB126" s="173"/>
      <c r="AQC126" s="173"/>
      <c r="AQD126" s="173"/>
      <c r="AQE126" s="173"/>
      <c r="AQF126" s="173"/>
      <c r="AQG126" s="173"/>
      <c r="AQH126" s="173"/>
      <c r="AQI126" s="173"/>
      <c r="AQJ126" s="173"/>
      <c r="AQK126" s="173"/>
      <c r="AQL126" s="173"/>
      <c r="AQM126" s="173"/>
      <c r="AQN126" s="173"/>
      <c r="AQO126" s="173"/>
      <c r="AQP126" s="173"/>
      <c r="AQQ126" s="173"/>
      <c r="AQR126" s="173"/>
      <c r="AQS126" s="173"/>
      <c r="AQT126" s="173"/>
      <c r="AQU126" s="173"/>
      <c r="AQV126" s="173"/>
      <c r="AQW126" s="173"/>
      <c r="AQX126" s="173"/>
      <c r="AQY126" s="173"/>
      <c r="AQZ126" s="173"/>
      <c r="ARA126" s="173"/>
      <c r="ARB126" s="173"/>
      <c r="ARC126" s="173"/>
      <c r="ARD126" s="173"/>
      <c r="ARE126" s="173"/>
      <c r="ARF126" s="173"/>
      <c r="ARG126" s="173"/>
      <c r="ARH126" s="173"/>
      <c r="ARI126" s="173"/>
      <c r="ARJ126" s="173"/>
      <c r="ARK126" s="173"/>
      <c r="ARL126" s="173"/>
      <c r="ARM126" s="173"/>
      <c r="ARN126" s="173"/>
      <c r="ARO126" s="173"/>
      <c r="ARP126" s="173"/>
      <c r="ARQ126" s="173"/>
      <c r="ARR126" s="173"/>
      <c r="ARS126" s="173"/>
      <c r="ART126" s="173"/>
      <c r="ARU126" s="173"/>
      <c r="ARV126" s="173"/>
      <c r="ARW126" s="173"/>
      <c r="ARX126" s="173"/>
      <c r="ARY126" s="173"/>
      <c r="ARZ126" s="173"/>
      <c r="ASA126" s="173"/>
      <c r="ASB126" s="173"/>
      <c r="ASC126" s="173"/>
      <c r="ASD126" s="173"/>
      <c r="ASE126" s="173"/>
      <c r="ASF126" s="173"/>
      <c r="ASG126" s="173"/>
      <c r="ASH126" s="173"/>
      <c r="ASI126" s="173"/>
      <c r="ASJ126" s="173"/>
      <c r="ASK126" s="173"/>
      <c r="ASL126" s="173"/>
      <c r="ASM126" s="173"/>
      <c r="ASN126" s="173"/>
      <c r="ASO126" s="173"/>
      <c r="ASP126" s="173"/>
      <c r="ASQ126" s="173"/>
      <c r="ASR126" s="173"/>
      <c r="ASS126" s="173"/>
      <c r="AST126" s="173"/>
      <c r="ASU126" s="173"/>
      <c r="ASV126" s="173"/>
      <c r="ASW126" s="173"/>
      <c r="ASX126" s="173"/>
      <c r="ASY126" s="173"/>
      <c r="ASZ126" s="173"/>
      <c r="ATA126" s="173"/>
      <c r="ATB126" s="173"/>
      <c r="ATC126" s="173"/>
      <c r="ATD126" s="173"/>
      <c r="ATE126" s="173"/>
      <c r="ATF126" s="173"/>
      <c r="ATG126" s="173"/>
      <c r="ATH126" s="173"/>
      <c r="ATI126" s="173"/>
      <c r="ATJ126" s="173"/>
      <c r="ATK126" s="173"/>
      <c r="ATL126" s="173"/>
      <c r="ATM126" s="173"/>
      <c r="ATN126" s="173"/>
      <c r="ATO126" s="173"/>
      <c r="ATP126" s="173"/>
      <c r="ATQ126" s="173"/>
      <c r="ATR126" s="173"/>
      <c r="ATS126" s="173"/>
      <c r="ATT126" s="173"/>
      <c r="ATU126" s="173"/>
      <c r="ATV126" s="173"/>
      <c r="ATW126" s="173"/>
      <c r="ATX126" s="173"/>
      <c r="ATY126" s="173"/>
      <c r="ATZ126" s="173"/>
      <c r="AUA126" s="173"/>
      <c r="AUB126" s="173"/>
      <c r="AUC126" s="173"/>
      <c r="AUD126" s="173"/>
      <c r="AUE126" s="173"/>
      <c r="AUF126" s="173"/>
      <c r="AUG126" s="173"/>
      <c r="AUH126" s="173"/>
      <c r="AUI126" s="173"/>
      <c r="AUJ126" s="173"/>
      <c r="AUK126" s="173"/>
      <c r="AUL126" s="173"/>
      <c r="AUM126" s="173"/>
      <c r="AUN126" s="173"/>
      <c r="AUO126" s="173"/>
      <c r="AUP126" s="173"/>
      <c r="AUQ126" s="173"/>
      <c r="AUR126" s="173"/>
      <c r="AUS126" s="173"/>
      <c r="AUT126" s="173"/>
      <c r="AUU126" s="173"/>
      <c r="AUV126" s="173"/>
      <c r="AUW126" s="173"/>
      <c r="AUX126" s="173"/>
      <c r="AUY126" s="173"/>
      <c r="AUZ126" s="173"/>
      <c r="AVA126" s="173"/>
      <c r="AVB126" s="173"/>
      <c r="AVC126" s="173"/>
      <c r="AVD126" s="173"/>
      <c r="AVE126" s="173"/>
      <c r="AVF126" s="173"/>
      <c r="AVG126" s="173"/>
      <c r="AVH126" s="173"/>
      <c r="AVI126" s="173"/>
      <c r="AVJ126" s="173"/>
      <c r="AVK126" s="173"/>
      <c r="AVL126" s="173"/>
      <c r="AVM126" s="173"/>
      <c r="AVN126" s="173"/>
      <c r="AVO126" s="173"/>
      <c r="AVP126" s="173"/>
      <c r="AVQ126" s="173"/>
      <c r="AVR126" s="173"/>
      <c r="AVS126" s="173"/>
      <c r="AVT126" s="173"/>
      <c r="AVU126" s="173"/>
      <c r="AVV126" s="173"/>
      <c r="AVW126" s="173"/>
      <c r="AVX126" s="173"/>
      <c r="AVY126" s="173"/>
      <c r="AVZ126" s="173"/>
      <c r="AWA126" s="173"/>
      <c r="AWB126" s="173"/>
      <c r="AWC126" s="173"/>
      <c r="AWD126" s="173"/>
      <c r="AWE126" s="173"/>
      <c r="AWF126" s="173"/>
      <c r="AWG126" s="173"/>
      <c r="AWH126" s="173"/>
      <c r="AWI126" s="173"/>
      <c r="AWJ126" s="173"/>
      <c r="AWK126" s="173"/>
      <c r="AWL126" s="173"/>
      <c r="AWM126" s="173"/>
      <c r="AWN126" s="173"/>
      <c r="AWO126" s="173"/>
      <c r="AWP126" s="173"/>
      <c r="AWQ126" s="173"/>
      <c r="AWR126" s="173"/>
      <c r="AWS126" s="173"/>
      <c r="AWT126" s="173"/>
      <c r="AWU126" s="173"/>
      <c r="AWV126" s="173"/>
      <c r="AWW126" s="173"/>
      <c r="AWX126" s="173"/>
      <c r="AWY126" s="173"/>
      <c r="AWZ126" s="173"/>
      <c r="AXA126" s="173"/>
      <c r="AXB126" s="173"/>
      <c r="AXC126" s="173"/>
      <c r="AXD126" s="173"/>
      <c r="AXE126" s="173"/>
      <c r="AXF126" s="173"/>
      <c r="AXG126" s="173"/>
      <c r="AXH126" s="173"/>
      <c r="AXI126" s="173"/>
      <c r="AXJ126" s="173"/>
      <c r="AXK126" s="173"/>
      <c r="AXL126" s="173"/>
      <c r="AXM126" s="173"/>
      <c r="AXN126" s="173"/>
      <c r="AXO126" s="173"/>
      <c r="AXP126" s="173"/>
      <c r="AXQ126" s="173"/>
      <c r="AXR126" s="173"/>
      <c r="AXS126" s="173"/>
      <c r="AXT126" s="173"/>
      <c r="AXU126" s="173"/>
      <c r="AXV126" s="173"/>
      <c r="AXW126" s="173"/>
      <c r="AXX126" s="173"/>
      <c r="AXY126" s="173"/>
      <c r="AXZ126" s="173"/>
      <c r="AYA126" s="173"/>
      <c r="AYB126" s="173"/>
      <c r="AYC126" s="173"/>
      <c r="AYD126" s="173"/>
      <c r="AYE126" s="173"/>
      <c r="AYF126" s="173"/>
      <c r="AYG126" s="173"/>
      <c r="AYH126" s="173"/>
      <c r="AYI126" s="173"/>
      <c r="AYJ126" s="173"/>
      <c r="AYK126" s="173"/>
      <c r="AYL126" s="173"/>
      <c r="AYM126" s="173"/>
      <c r="AYN126" s="173"/>
      <c r="AYO126" s="173"/>
      <c r="AYP126" s="173"/>
      <c r="AYQ126" s="173"/>
      <c r="AYR126" s="173"/>
      <c r="AYS126" s="173"/>
      <c r="AYT126" s="173"/>
      <c r="AYU126" s="173"/>
      <c r="AYV126" s="173"/>
      <c r="AYW126" s="173"/>
      <c r="AYX126" s="173"/>
      <c r="AYY126" s="173"/>
      <c r="AYZ126" s="173"/>
      <c r="AZA126" s="173"/>
      <c r="AZB126" s="173"/>
      <c r="AZC126" s="173"/>
      <c r="AZD126" s="173"/>
      <c r="AZE126" s="173"/>
      <c r="AZF126" s="173"/>
      <c r="AZG126" s="173"/>
      <c r="AZH126" s="173"/>
      <c r="AZI126" s="173"/>
      <c r="AZJ126" s="173"/>
      <c r="AZK126" s="173"/>
      <c r="AZL126" s="173"/>
      <c r="AZM126" s="173"/>
      <c r="AZN126" s="173"/>
      <c r="AZO126" s="173"/>
      <c r="AZP126" s="173"/>
      <c r="AZQ126" s="173"/>
      <c r="AZR126" s="173"/>
      <c r="AZS126" s="173"/>
      <c r="AZT126" s="173"/>
      <c r="AZU126" s="173"/>
      <c r="AZV126" s="173"/>
      <c r="AZW126" s="173"/>
      <c r="AZX126" s="173"/>
      <c r="AZY126" s="173"/>
      <c r="AZZ126" s="173"/>
      <c r="BAA126" s="173"/>
      <c r="BAB126" s="173"/>
      <c r="BAC126" s="173"/>
      <c r="BAD126" s="173"/>
      <c r="BAE126" s="173"/>
      <c r="BAF126" s="173"/>
      <c r="BAG126" s="173"/>
      <c r="BAH126" s="173"/>
      <c r="BAI126" s="173"/>
      <c r="BAJ126" s="173"/>
      <c r="BAK126" s="173"/>
      <c r="BAL126" s="173"/>
      <c r="BAM126" s="173"/>
      <c r="BAN126" s="173"/>
      <c r="BAO126" s="173"/>
      <c r="BAP126" s="173"/>
      <c r="BAQ126" s="173"/>
      <c r="BAR126" s="173"/>
      <c r="BAS126" s="173"/>
      <c r="BAT126" s="173"/>
      <c r="BAU126" s="173"/>
      <c r="BAV126" s="173"/>
      <c r="BAW126" s="173"/>
      <c r="BAX126" s="173"/>
      <c r="BAY126" s="173"/>
      <c r="BAZ126" s="173"/>
      <c r="BBA126" s="173"/>
      <c r="BBB126" s="173"/>
      <c r="BBC126" s="173"/>
      <c r="BBD126" s="173"/>
      <c r="BBE126" s="173"/>
      <c r="BBF126" s="173"/>
      <c r="BBG126" s="173"/>
      <c r="BBH126" s="173"/>
      <c r="BBI126" s="173"/>
      <c r="BBJ126" s="173"/>
      <c r="BBK126" s="173"/>
      <c r="BBL126" s="173"/>
      <c r="BBM126" s="173"/>
      <c r="BBN126" s="173"/>
      <c r="BBO126" s="173"/>
      <c r="BBP126" s="173"/>
      <c r="BBQ126" s="173"/>
      <c r="BBR126" s="173"/>
      <c r="BBS126" s="173"/>
      <c r="BBT126" s="173"/>
      <c r="BBU126" s="173"/>
      <c r="BBV126" s="173"/>
      <c r="BBW126" s="173"/>
      <c r="BBX126" s="173"/>
      <c r="BBY126" s="173"/>
      <c r="BBZ126" s="173"/>
      <c r="BCA126" s="173"/>
      <c r="BCB126" s="173"/>
      <c r="BCC126" s="173"/>
      <c r="BCD126" s="173"/>
      <c r="BCE126" s="173"/>
      <c r="BCF126" s="173"/>
      <c r="BCG126" s="173"/>
      <c r="BCH126" s="173"/>
      <c r="BCI126" s="173"/>
      <c r="BCJ126" s="173"/>
      <c r="BCK126" s="173"/>
      <c r="BCL126" s="173"/>
      <c r="BCM126" s="173"/>
      <c r="BCN126" s="173"/>
      <c r="BCO126" s="173"/>
      <c r="BCP126" s="173"/>
      <c r="BCQ126" s="173"/>
      <c r="BCR126" s="173"/>
      <c r="BCS126" s="173"/>
      <c r="BCT126" s="173"/>
      <c r="BCU126" s="173"/>
      <c r="BCV126" s="173"/>
      <c r="BCW126" s="173"/>
      <c r="BCX126" s="173"/>
      <c r="BCY126" s="173"/>
      <c r="BCZ126" s="173"/>
      <c r="BDA126" s="173"/>
      <c r="BDB126" s="173"/>
      <c r="BDC126" s="173"/>
      <c r="BDD126" s="173"/>
      <c r="BDE126" s="173"/>
      <c r="BDF126" s="173"/>
      <c r="BDG126" s="173"/>
      <c r="BDH126" s="173"/>
      <c r="BDI126" s="173"/>
      <c r="BDJ126" s="173"/>
      <c r="BDK126" s="173"/>
      <c r="BDL126" s="173"/>
      <c r="BDM126" s="173"/>
      <c r="BDN126" s="173"/>
      <c r="BDO126" s="173"/>
      <c r="BDP126" s="173"/>
      <c r="BDQ126" s="173"/>
      <c r="BDR126" s="173"/>
      <c r="BDS126" s="173"/>
      <c r="BDT126" s="173"/>
      <c r="BDU126" s="173"/>
      <c r="BDV126" s="173"/>
      <c r="BDW126" s="173"/>
      <c r="BDX126" s="173"/>
      <c r="BDY126" s="173"/>
      <c r="BDZ126" s="173"/>
      <c r="BEA126" s="173"/>
      <c r="BEB126" s="173"/>
      <c r="BEC126" s="173"/>
      <c r="BED126" s="173"/>
      <c r="BEE126" s="173"/>
      <c r="BEF126" s="173"/>
      <c r="BEG126" s="173"/>
      <c r="BEH126" s="173"/>
      <c r="BEI126" s="173"/>
      <c r="BEJ126" s="173"/>
      <c r="BEK126" s="173"/>
      <c r="BEL126" s="173"/>
      <c r="BEM126" s="173"/>
      <c r="BEN126" s="173"/>
      <c r="BEO126" s="173"/>
      <c r="BEP126" s="173"/>
      <c r="BEQ126" s="173"/>
      <c r="BER126" s="173"/>
      <c r="BES126" s="173"/>
      <c r="BET126" s="173"/>
      <c r="BEU126" s="173"/>
      <c r="BEV126" s="173"/>
      <c r="BEW126" s="173"/>
      <c r="BEX126" s="173"/>
      <c r="BEY126" s="173"/>
      <c r="BEZ126" s="173"/>
      <c r="BFA126" s="173"/>
      <c r="BFB126" s="173"/>
      <c r="BFC126" s="173"/>
      <c r="BFD126" s="173"/>
      <c r="BFE126" s="173"/>
      <c r="BFF126" s="173"/>
      <c r="BFG126" s="173"/>
      <c r="BFH126" s="173"/>
      <c r="BFI126" s="173"/>
      <c r="BFJ126" s="173"/>
      <c r="BFK126" s="173"/>
      <c r="BFL126" s="173"/>
      <c r="BFM126" s="173"/>
      <c r="BFN126" s="173"/>
      <c r="BFO126" s="173"/>
      <c r="BFP126" s="173"/>
      <c r="BFQ126" s="173"/>
      <c r="BFR126" s="173"/>
      <c r="BFS126" s="173"/>
      <c r="BFT126" s="173"/>
      <c r="BFU126" s="173"/>
      <c r="BFV126" s="173"/>
      <c r="BFW126" s="173"/>
      <c r="BFX126" s="173"/>
      <c r="BFY126" s="173"/>
      <c r="BFZ126" s="173"/>
      <c r="BGA126" s="173"/>
      <c r="BGB126" s="173"/>
      <c r="BGC126" s="173"/>
      <c r="BGD126" s="173"/>
      <c r="BGE126" s="173"/>
      <c r="BGF126" s="173"/>
      <c r="BGG126" s="173"/>
      <c r="BGH126" s="173"/>
      <c r="BGI126" s="173"/>
      <c r="BGJ126" s="173"/>
      <c r="BGK126" s="173"/>
      <c r="BGL126" s="173"/>
      <c r="BGM126" s="173"/>
      <c r="BGN126" s="173"/>
      <c r="BGO126" s="173"/>
      <c r="BGP126" s="173"/>
      <c r="BGQ126" s="173"/>
      <c r="BGR126" s="173"/>
      <c r="BGS126" s="173"/>
      <c r="BGT126" s="173"/>
      <c r="BGU126" s="173"/>
      <c r="BGV126" s="173"/>
      <c r="BGW126" s="173"/>
      <c r="BGX126" s="173"/>
      <c r="BGY126" s="173"/>
      <c r="BGZ126" s="173"/>
      <c r="BHA126" s="173"/>
      <c r="BHB126" s="173"/>
      <c r="BHC126" s="173"/>
      <c r="BHD126" s="173"/>
      <c r="BHE126" s="173"/>
      <c r="BHF126" s="173"/>
      <c r="BHG126" s="173"/>
      <c r="BHH126" s="173"/>
      <c r="BHI126" s="173"/>
      <c r="BHJ126" s="173"/>
      <c r="BHK126" s="173"/>
      <c r="BHL126" s="173"/>
      <c r="BHM126" s="173"/>
      <c r="BHN126" s="173"/>
      <c r="BHO126" s="173"/>
      <c r="BHP126" s="173"/>
      <c r="BHQ126" s="173"/>
      <c r="BHR126" s="173"/>
      <c r="BHS126" s="173"/>
      <c r="BHT126" s="173"/>
      <c r="BHU126" s="173"/>
      <c r="BHV126" s="173"/>
      <c r="BHW126" s="173"/>
      <c r="BHX126" s="173"/>
      <c r="BHY126" s="173"/>
      <c r="BHZ126" s="173"/>
      <c r="BIA126" s="173"/>
      <c r="BIB126" s="173"/>
      <c r="BIC126" s="173"/>
      <c r="BID126" s="173"/>
      <c r="BIE126" s="173"/>
      <c r="BIF126" s="173"/>
      <c r="BIG126" s="173"/>
      <c r="BIH126" s="173"/>
      <c r="BII126" s="173"/>
      <c r="BIJ126" s="173"/>
      <c r="BIK126" s="173"/>
      <c r="BIL126" s="173"/>
      <c r="BIM126" s="173"/>
      <c r="BIN126" s="173"/>
      <c r="BIO126" s="173"/>
      <c r="BIP126" s="173"/>
      <c r="BIQ126" s="173"/>
      <c r="BIR126" s="173"/>
      <c r="BIS126" s="173"/>
      <c r="BIT126" s="173"/>
      <c r="BIU126" s="173"/>
      <c r="BIV126" s="173"/>
      <c r="BIW126" s="173"/>
      <c r="BIX126" s="173"/>
      <c r="BIY126" s="173"/>
      <c r="BIZ126" s="173"/>
      <c r="BJA126" s="173"/>
      <c r="BJB126" s="173"/>
      <c r="BJC126" s="173"/>
      <c r="BJD126" s="173"/>
      <c r="BJE126" s="173"/>
      <c r="BJF126" s="173"/>
      <c r="BJG126" s="173"/>
      <c r="BJH126" s="173"/>
      <c r="BJI126" s="173"/>
      <c r="BJJ126" s="173"/>
      <c r="BJK126" s="173"/>
      <c r="BJL126" s="173"/>
      <c r="BJM126" s="173"/>
      <c r="BJN126" s="173"/>
      <c r="BJO126" s="173"/>
      <c r="BJP126" s="173"/>
      <c r="BJQ126" s="173"/>
      <c r="BJR126" s="173"/>
      <c r="BJS126" s="173"/>
      <c r="BJT126" s="173"/>
      <c r="BJU126" s="173"/>
      <c r="BJV126" s="173"/>
      <c r="BJW126" s="173"/>
      <c r="BJX126" s="173"/>
      <c r="BJY126" s="173"/>
      <c r="BJZ126" s="173"/>
      <c r="BKA126" s="173"/>
      <c r="BKB126" s="173"/>
      <c r="BKC126" s="173"/>
      <c r="BKD126" s="173"/>
      <c r="BKE126" s="173"/>
      <c r="BKF126" s="173"/>
      <c r="BKG126" s="173"/>
      <c r="BKH126" s="173"/>
      <c r="BKI126" s="173"/>
      <c r="BKJ126" s="173"/>
      <c r="BKK126" s="173"/>
      <c r="BKL126" s="173"/>
      <c r="BKM126" s="173"/>
      <c r="BKN126" s="173"/>
      <c r="BKO126" s="173"/>
      <c r="BKP126" s="173"/>
      <c r="BKQ126" s="173"/>
      <c r="BKR126" s="173"/>
      <c r="BKS126" s="173"/>
      <c r="BKT126" s="173"/>
      <c r="BKU126" s="173"/>
      <c r="BKV126" s="173"/>
      <c r="BKW126" s="173"/>
      <c r="BKX126" s="173"/>
      <c r="BKY126" s="173"/>
      <c r="BKZ126" s="173"/>
      <c r="BLA126" s="173"/>
      <c r="BLB126" s="173"/>
      <c r="BLC126" s="173"/>
      <c r="BLD126" s="173"/>
      <c r="BLE126" s="173"/>
      <c r="BLF126" s="173"/>
      <c r="BLG126" s="173"/>
      <c r="BLH126" s="173"/>
      <c r="BLI126" s="173"/>
      <c r="BLJ126" s="173"/>
      <c r="BLK126" s="173"/>
      <c r="BLL126" s="173"/>
      <c r="BLM126" s="173"/>
      <c r="BLN126" s="173"/>
      <c r="BLO126" s="173"/>
      <c r="BLP126" s="173"/>
      <c r="BLQ126" s="173"/>
      <c r="BLR126" s="173"/>
      <c r="BLS126" s="173"/>
      <c r="BLT126" s="173"/>
      <c r="BLU126" s="173"/>
      <c r="BLV126" s="173"/>
      <c r="BLW126" s="173"/>
      <c r="BLX126" s="173"/>
      <c r="BLY126" s="173"/>
      <c r="BLZ126" s="173"/>
      <c r="BMA126" s="173"/>
      <c r="BMB126" s="173"/>
      <c r="BMC126" s="173"/>
      <c r="BMD126" s="173"/>
      <c r="BME126" s="173"/>
      <c r="BMF126" s="173"/>
      <c r="BMG126" s="173"/>
      <c r="BMH126" s="173"/>
      <c r="BMI126" s="173"/>
      <c r="BMJ126" s="173"/>
      <c r="BMK126" s="173"/>
      <c r="BML126" s="173"/>
      <c r="BMM126" s="173"/>
      <c r="BMN126" s="173"/>
      <c r="BMO126" s="173"/>
      <c r="BMP126" s="173"/>
      <c r="BMQ126" s="173"/>
      <c r="BMR126" s="173"/>
      <c r="BMS126" s="173"/>
      <c r="BMT126" s="173"/>
      <c r="BMU126" s="173"/>
      <c r="BMV126" s="173"/>
      <c r="BMW126" s="173"/>
      <c r="BMX126" s="173"/>
      <c r="BMY126" s="173"/>
      <c r="BMZ126" s="173"/>
      <c r="BNA126" s="173"/>
      <c r="BNB126" s="173"/>
      <c r="BNC126" s="173"/>
      <c r="BND126" s="173"/>
      <c r="BNE126" s="173"/>
      <c r="BNF126" s="173"/>
      <c r="BNG126" s="173"/>
      <c r="BNH126" s="173"/>
      <c r="BNI126" s="173"/>
      <c r="BNJ126" s="173"/>
      <c r="BNK126" s="173"/>
      <c r="BNL126" s="173"/>
      <c r="BNM126" s="173"/>
      <c r="BNN126" s="173"/>
      <c r="BNO126" s="173"/>
      <c r="BNP126" s="173"/>
      <c r="BNQ126" s="173"/>
      <c r="BNR126" s="173"/>
      <c r="BNS126" s="173"/>
      <c r="BNT126" s="173"/>
      <c r="BNU126" s="173"/>
      <c r="BNV126" s="173"/>
      <c r="BNW126" s="173"/>
      <c r="BNX126" s="173"/>
      <c r="BNY126" s="173"/>
      <c r="BNZ126" s="173"/>
      <c r="BOA126" s="173"/>
      <c r="BOB126" s="173"/>
      <c r="BOC126" s="173"/>
      <c r="BOD126" s="173"/>
      <c r="BOE126" s="173"/>
      <c r="BOF126" s="173"/>
      <c r="BOG126" s="173"/>
      <c r="BOH126" s="173"/>
      <c r="BOI126" s="173"/>
      <c r="BOJ126" s="173"/>
      <c r="BOK126" s="173"/>
      <c r="BOL126" s="173"/>
      <c r="BOM126" s="173"/>
      <c r="BON126" s="173"/>
      <c r="BOO126" s="173"/>
      <c r="BOP126" s="173"/>
      <c r="BOQ126" s="173"/>
      <c r="BOR126" s="173"/>
      <c r="BOS126" s="173"/>
      <c r="BOT126" s="173"/>
      <c r="BOU126" s="173"/>
      <c r="BOV126" s="173"/>
      <c r="BOW126" s="173"/>
      <c r="BOX126" s="173"/>
      <c r="BOY126" s="173"/>
      <c r="BOZ126" s="173"/>
      <c r="BPA126" s="173"/>
      <c r="BPB126" s="173"/>
      <c r="BPC126" s="173"/>
      <c r="BPD126" s="173"/>
      <c r="BPE126" s="173"/>
      <c r="BPF126" s="173"/>
      <c r="BPG126" s="173"/>
      <c r="BPH126" s="173"/>
      <c r="BPI126" s="173"/>
      <c r="BPJ126" s="173"/>
      <c r="BPK126" s="173"/>
      <c r="BPL126" s="173"/>
      <c r="BPM126" s="173"/>
      <c r="BPN126" s="173"/>
      <c r="BPO126" s="173"/>
      <c r="BPP126" s="173"/>
      <c r="BPQ126" s="173"/>
      <c r="BPR126" s="173"/>
      <c r="BPS126" s="173"/>
      <c r="BPT126" s="173"/>
      <c r="BPU126" s="173"/>
      <c r="BPV126" s="173"/>
      <c r="BPW126" s="173"/>
      <c r="BPX126" s="173"/>
      <c r="BPY126" s="173"/>
      <c r="BPZ126" s="173"/>
      <c r="BQA126" s="173"/>
      <c r="BQB126" s="173"/>
      <c r="BQC126" s="173"/>
      <c r="BQD126" s="173"/>
      <c r="BQE126" s="173"/>
      <c r="BQF126" s="173"/>
      <c r="BQG126" s="173"/>
      <c r="BQH126" s="173"/>
      <c r="BQI126" s="173"/>
      <c r="BQJ126" s="173"/>
      <c r="BQK126" s="173"/>
      <c r="BQL126" s="173"/>
      <c r="BQM126" s="173"/>
      <c r="BQN126" s="173"/>
      <c r="BQO126" s="173"/>
      <c r="BQP126" s="173"/>
      <c r="BQQ126" s="173"/>
      <c r="BQR126" s="173"/>
      <c r="BQS126" s="173"/>
      <c r="BQT126" s="173"/>
      <c r="BQU126" s="173"/>
      <c r="BQV126" s="173"/>
      <c r="BQW126" s="173"/>
      <c r="BQX126" s="173"/>
      <c r="BQY126" s="173"/>
      <c r="BQZ126" s="173"/>
      <c r="BRA126" s="173"/>
      <c r="BRB126" s="173"/>
      <c r="BRC126" s="173"/>
      <c r="BRD126" s="173"/>
      <c r="BRE126" s="173"/>
      <c r="BRF126" s="173"/>
      <c r="BRG126" s="173"/>
      <c r="BRH126" s="173"/>
      <c r="BRI126" s="173"/>
      <c r="BRJ126" s="173"/>
      <c r="BRK126" s="173"/>
      <c r="BRL126" s="173"/>
      <c r="BRM126" s="173"/>
      <c r="BRN126" s="173"/>
      <c r="BRO126" s="173"/>
      <c r="BRP126" s="173"/>
      <c r="BRQ126" s="173"/>
      <c r="BRR126" s="173"/>
      <c r="BRS126" s="173"/>
      <c r="BRT126" s="173"/>
      <c r="BRU126" s="173"/>
      <c r="BRV126" s="173"/>
      <c r="BRW126" s="173"/>
      <c r="BRX126" s="173"/>
      <c r="BRY126" s="173"/>
      <c r="BRZ126" s="173"/>
      <c r="BSA126" s="173"/>
      <c r="BSB126" s="173"/>
      <c r="BSC126" s="173"/>
      <c r="BSD126" s="173"/>
      <c r="BSE126" s="173"/>
      <c r="BSF126" s="173"/>
      <c r="BSG126" s="173"/>
      <c r="BSH126" s="173"/>
      <c r="BSI126" s="173"/>
      <c r="BSJ126" s="173"/>
      <c r="BSK126" s="173"/>
      <c r="BSL126" s="173"/>
      <c r="BSM126" s="173"/>
      <c r="BSN126" s="173"/>
      <c r="BSO126" s="173"/>
      <c r="BSP126" s="173"/>
      <c r="BSQ126" s="173"/>
      <c r="BSR126" s="173"/>
      <c r="BSS126" s="173"/>
      <c r="BST126" s="173"/>
      <c r="BSU126" s="173"/>
      <c r="BSV126" s="173"/>
      <c r="BSW126" s="173"/>
      <c r="BSX126" s="173"/>
      <c r="BSY126" s="173"/>
      <c r="BSZ126" s="173"/>
      <c r="BTA126" s="173"/>
      <c r="BTB126" s="173"/>
      <c r="BTC126" s="173"/>
      <c r="BTD126" s="173"/>
      <c r="BTE126" s="173"/>
      <c r="BTF126" s="173"/>
      <c r="BTG126" s="173"/>
      <c r="BTH126" s="173"/>
      <c r="BTI126" s="173"/>
      <c r="BTJ126" s="173"/>
      <c r="BTK126" s="173"/>
      <c r="BTL126" s="173"/>
      <c r="BTM126" s="173"/>
      <c r="BTN126" s="173"/>
      <c r="BTO126" s="173"/>
      <c r="BTP126" s="173"/>
      <c r="BTQ126" s="173"/>
      <c r="BTR126" s="173"/>
      <c r="BTS126" s="173"/>
      <c r="BTT126" s="173"/>
      <c r="BTU126" s="173"/>
      <c r="BTV126" s="173"/>
      <c r="BTW126" s="173"/>
      <c r="BTX126" s="173"/>
      <c r="BTY126" s="173"/>
      <c r="BTZ126" s="173"/>
      <c r="BUA126" s="173"/>
      <c r="BUB126" s="173"/>
      <c r="BUC126" s="173"/>
      <c r="BUD126" s="173"/>
      <c r="BUE126" s="173"/>
      <c r="BUF126" s="173"/>
      <c r="BUG126" s="173"/>
      <c r="BUH126" s="173"/>
      <c r="BUI126" s="173"/>
      <c r="BUJ126" s="173"/>
      <c r="BUK126" s="173"/>
      <c r="BUL126" s="173"/>
      <c r="BUM126" s="173"/>
      <c r="BUN126" s="173"/>
      <c r="BUO126" s="173"/>
      <c r="BUP126" s="173"/>
      <c r="BUQ126" s="173"/>
      <c r="BUR126" s="173"/>
      <c r="BUS126" s="173"/>
      <c r="BUT126" s="173"/>
      <c r="BUU126" s="173"/>
      <c r="BUV126" s="173"/>
      <c r="BUW126" s="173"/>
      <c r="BUX126" s="173"/>
      <c r="BUY126" s="173"/>
      <c r="BUZ126" s="173"/>
      <c r="BVA126" s="173"/>
      <c r="BVB126" s="173"/>
      <c r="BVC126" s="173"/>
      <c r="BVD126" s="173"/>
      <c r="BVE126" s="173"/>
      <c r="BVF126" s="173"/>
      <c r="BVG126" s="173"/>
      <c r="BVH126" s="173"/>
      <c r="BVI126" s="173"/>
      <c r="BVJ126" s="173"/>
      <c r="BVK126" s="173"/>
      <c r="BVL126" s="173"/>
      <c r="BVM126" s="173"/>
      <c r="BVN126" s="173"/>
      <c r="BVO126" s="173"/>
      <c r="BVP126" s="173"/>
      <c r="BVQ126" s="173"/>
      <c r="BVR126" s="173"/>
      <c r="BVS126" s="173"/>
      <c r="BVT126" s="173"/>
      <c r="BVU126" s="173"/>
      <c r="BVV126" s="173"/>
      <c r="BVW126" s="173"/>
      <c r="BVX126" s="173"/>
      <c r="BVY126" s="173"/>
      <c r="BVZ126" s="173"/>
      <c r="BWA126" s="173"/>
      <c r="BWB126" s="173"/>
      <c r="BWC126" s="173"/>
      <c r="BWD126" s="173"/>
      <c r="BWE126" s="173"/>
      <c r="BWF126" s="173"/>
      <c r="BWG126" s="173"/>
      <c r="BWH126" s="173"/>
      <c r="BWI126" s="173"/>
      <c r="BWJ126" s="173"/>
      <c r="BWK126" s="173"/>
      <c r="BWL126" s="173"/>
      <c r="BWM126" s="173"/>
      <c r="BWN126" s="173"/>
      <c r="BWO126" s="173"/>
      <c r="BWP126" s="173"/>
      <c r="BWQ126" s="173"/>
      <c r="BWR126" s="173"/>
      <c r="BWS126" s="173"/>
      <c r="BWT126" s="173"/>
      <c r="BWU126" s="173"/>
      <c r="BWV126" s="173"/>
      <c r="BWW126" s="173"/>
      <c r="BWX126" s="173"/>
      <c r="BWY126" s="173"/>
      <c r="BWZ126" s="173"/>
      <c r="BXA126" s="173"/>
      <c r="BXB126" s="173"/>
      <c r="BXC126" s="173"/>
      <c r="BXD126" s="173"/>
      <c r="BXE126" s="173"/>
      <c r="BXF126" s="173"/>
      <c r="BXG126" s="173"/>
      <c r="BXH126" s="173"/>
      <c r="BXI126" s="173"/>
      <c r="BXJ126" s="173"/>
      <c r="BXK126" s="173"/>
      <c r="BXL126" s="173"/>
      <c r="BXM126" s="173"/>
      <c r="BXN126" s="173"/>
      <c r="BXO126" s="173"/>
      <c r="BXP126" s="173"/>
      <c r="BXQ126" s="173"/>
      <c r="BXR126" s="173"/>
      <c r="BXS126" s="173"/>
      <c r="BXT126" s="173"/>
      <c r="BXU126" s="173"/>
      <c r="BXV126" s="173"/>
      <c r="BXW126" s="173"/>
      <c r="BXX126" s="173"/>
      <c r="BXY126" s="173"/>
      <c r="BXZ126" s="173"/>
      <c r="BYA126" s="173"/>
      <c r="BYB126" s="173"/>
      <c r="BYC126" s="173"/>
      <c r="BYD126" s="173"/>
      <c r="BYE126" s="173"/>
      <c r="BYF126" s="173"/>
      <c r="BYG126" s="173"/>
      <c r="BYH126" s="173"/>
      <c r="BYI126" s="173"/>
      <c r="BYJ126" s="173"/>
      <c r="BYK126" s="173"/>
      <c r="BYL126" s="173"/>
      <c r="BYM126" s="173"/>
      <c r="BYN126" s="173"/>
      <c r="BYO126" s="173"/>
      <c r="BYP126" s="173"/>
      <c r="BYQ126" s="173"/>
      <c r="BYR126" s="173"/>
      <c r="BYS126" s="173"/>
      <c r="BYT126" s="173"/>
      <c r="BYU126" s="173"/>
      <c r="BYV126" s="173"/>
      <c r="BYW126" s="173"/>
      <c r="BYX126" s="173"/>
      <c r="BYY126" s="173"/>
      <c r="BYZ126" s="173"/>
      <c r="BZA126" s="173"/>
      <c r="BZB126" s="173"/>
      <c r="BZC126" s="173"/>
      <c r="BZD126" s="173"/>
      <c r="BZE126" s="173"/>
      <c r="BZF126" s="173"/>
      <c r="BZG126" s="173"/>
      <c r="BZH126" s="173"/>
      <c r="BZI126" s="173"/>
      <c r="BZJ126" s="173"/>
      <c r="BZK126" s="173"/>
      <c r="BZL126" s="173"/>
      <c r="BZM126" s="173"/>
      <c r="BZN126" s="173"/>
      <c r="BZO126" s="173"/>
      <c r="BZP126" s="173"/>
      <c r="BZQ126" s="173"/>
      <c r="BZR126" s="173"/>
      <c r="BZS126" s="173"/>
      <c r="BZT126" s="173"/>
      <c r="BZU126" s="173"/>
      <c r="BZV126" s="173"/>
      <c r="BZW126" s="173"/>
      <c r="BZX126" s="173"/>
      <c r="BZY126" s="173"/>
      <c r="BZZ126" s="173"/>
      <c r="CAA126" s="173"/>
      <c r="CAB126" s="173"/>
      <c r="CAC126" s="173"/>
      <c r="CAD126" s="173"/>
      <c r="CAE126" s="173"/>
      <c r="CAF126" s="173"/>
      <c r="CAG126" s="173"/>
      <c r="CAH126" s="173"/>
      <c r="CAI126" s="173"/>
      <c r="CAJ126" s="173"/>
      <c r="CAK126" s="173"/>
      <c r="CAL126" s="173"/>
      <c r="CAM126" s="173"/>
      <c r="CAN126" s="173"/>
      <c r="CAO126" s="173"/>
      <c r="CAP126" s="173"/>
      <c r="CAQ126" s="173"/>
      <c r="CAR126" s="173"/>
      <c r="CAS126" s="173"/>
      <c r="CAT126" s="173"/>
      <c r="CAU126" s="173"/>
      <c r="CAV126" s="173"/>
      <c r="CAW126" s="173"/>
      <c r="CAX126" s="173"/>
      <c r="CAY126" s="173"/>
      <c r="CAZ126" s="173"/>
      <c r="CBA126" s="173"/>
      <c r="CBB126" s="173"/>
      <c r="CBC126" s="173"/>
      <c r="CBD126" s="173"/>
      <c r="CBE126" s="173"/>
      <c r="CBF126" s="173"/>
      <c r="CBG126" s="173"/>
      <c r="CBH126" s="173"/>
      <c r="CBI126" s="173"/>
      <c r="CBJ126" s="173"/>
      <c r="CBK126" s="173"/>
      <c r="CBL126" s="173"/>
      <c r="CBM126" s="173"/>
      <c r="CBN126" s="173"/>
      <c r="CBO126" s="173"/>
      <c r="CBP126" s="173"/>
      <c r="CBQ126" s="173"/>
      <c r="CBR126" s="173"/>
      <c r="CBS126" s="173"/>
      <c r="CBT126" s="173"/>
      <c r="CBU126" s="173"/>
      <c r="CBV126" s="173"/>
      <c r="CBW126" s="173"/>
      <c r="CBX126" s="173"/>
      <c r="CBY126" s="173"/>
      <c r="CBZ126" s="173"/>
      <c r="CCA126" s="173"/>
      <c r="CCB126" s="173"/>
      <c r="CCC126" s="173"/>
      <c r="CCD126" s="173"/>
      <c r="CCE126" s="173"/>
      <c r="CCF126" s="173"/>
      <c r="CCG126" s="173"/>
      <c r="CCH126" s="173"/>
      <c r="CCI126" s="173"/>
      <c r="CCJ126" s="173"/>
      <c r="CCK126" s="173"/>
      <c r="CCL126" s="173"/>
      <c r="CCM126" s="173"/>
      <c r="CCN126" s="173"/>
      <c r="CCO126" s="173"/>
      <c r="CCP126" s="173"/>
      <c r="CCQ126" s="173"/>
      <c r="CCR126" s="173"/>
      <c r="CCS126" s="173"/>
      <c r="CCT126" s="173"/>
      <c r="CCU126" s="173"/>
      <c r="CCV126" s="173"/>
      <c r="CCW126" s="173"/>
      <c r="CCX126" s="173"/>
      <c r="CCY126" s="173"/>
      <c r="CCZ126" s="173"/>
      <c r="CDA126" s="173"/>
      <c r="CDB126" s="173"/>
      <c r="CDC126" s="173"/>
      <c r="CDD126" s="173"/>
      <c r="CDE126" s="173"/>
      <c r="CDF126" s="173"/>
      <c r="CDG126" s="173"/>
      <c r="CDH126" s="173"/>
      <c r="CDI126" s="173"/>
      <c r="CDJ126" s="173"/>
      <c r="CDK126" s="173"/>
      <c r="CDL126" s="173"/>
      <c r="CDM126" s="173"/>
      <c r="CDN126" s="173"/>
      <c r="CDO126" s="173"/>
      <c r="CDP126" s="173"/>
      <c r="CDQ126" s="173"/>
      <c r="CDR126" s="173"/>
      <c r="CDS126" s="173"/>
      <c r="CDT126" s="173"/>
      <c r="CDU126" s="173"/>
      <c r="CDV126" s="173"/>
      <c r="CDW126" s="173"/>
      <c r="CDX126" s="173"/>
      <c r="CDY126" s="173"/>
      <c r="CDZ126" s="173"/>
      <c r="CEA126" s="173"/>
      <c r="CEB126" s="173"/>
      <c r="CEC126" s="173"/>
      <c r="CED126" s="173"/>
      <c r="CEE126" s="173"/>
      <c r="CEF126" s="173"/>
      <c r="CEG126" s="173"/>
      <c r="CEH126" s="173"/>
      <c r="CEI126" s="173"/>
      <c r="CEJ126" s="173"/>
      <c r="CEK126" s="173"/>
      <c r="CEL126" s="173"/>
      <c r="CEM126" s="173"/>
      <c r="CEN126" s="173"/>
      <c r="CEO126" s="173"/>
      <c r="CEP126" s="173"/>
      <c r="CEQ126" s="173"/>
      <c r="CER126" s="173"/>
      <c r="CES126" s="173"/>
      <c r="CET126" s="173"/>
      <c r="CEU126" s="173"/>
      <c r="CEV126" s="173"/>
      <c r="CEW126" s="173"/>
      <c r="CEX126" s="173"/>
      <c r="CEY126" s="173"/>
      <c r="CEZ126" s="173"/>
      <c r="CFA126" s="173"/>
      <c r="CFB126" s="173"/>
      <c r="CFC126" s="173"/>
      <c r="CFD126" s="173"/>
      <c r="CFE126" s="173"/>
      <c r="CFF126" s="173"/>
      <c r="CFG126" s="173"/>
      <c r="CFH126" s="173"/>
      <c r="CFI126" s="173"/>
      <c r="CFJ126" s="173"/>
      <c r="CFK126" s="173"/>
      <c r="CFL126" s="173"/>
      <c r="CFM126" s="173"/>
      <c r="CFN126" s="173"/>
      <c r="CFO126" s="173"/>
      <c r="CFP126" s="173"/>
      <c r="CFQ126" s="173"/>
      <c r="CFR126" s="173"/>
      <c r="CFS126" s="173"/>
      <c r="CFT126" s="173"/>
      <c r="CFU126" s="173"/>
      <c r="CFV126" s="173"/>
      <c r="CFW126" s="173"/>
      <c r="CFX126" s="173"/>
      <c r="CFY126" s="173"/>
      <c r="CFZ126" s="173"/>
      <c r="CGA126" s="173"/>
      <c r="CGB126" s="173"/>
      <c r="CGC126" s="173"/>
      <c r="CGD126" s="173"/>
      <c r="CGE126" s="173"/>
      <c r="CGF126" s="173"/>
      <c r="CGG126" s="173"/>
      <c r="CGH126" s="173"/>
      <c r="CGI126" s="173"/>
      <c r="CGJ126" s="173"/>
      <c r="CGK126" s="173"/>
      <c r="CGL126" s="173"/>
      <c r="CGM126" s="173"/>
      <c r="CGN126" s="173"/>
      <c r="CGO126" s="173"/>
      <c r="CGP126" s="173"/>
      <c r="CGQ126" s="173"/>
      <c r="CGR126" s="173"/>
      <c r="CGS126" s="173"/>
      <c r="CGT126" s="173"/>
      <c r="CGU126" s="173"/>
      <c r="CGV126" s="173"/>
      <c r="CGW126" s="173"/>
      <c r="CGX126" s="173"/>
      <c r="CGY126" s="173"/>
      <c r="CGZ126" s="173"/>
      <c r="CHA126" s="173"/>
      <c r="CHB126" s="173"/>
      <c r="CHC126" s="173"/>
      <c r="CHD126" s="173"/>
      <c r="CHE126" s="173"/>
      <c r="CHF126" s="173"/>
      <c r="CHG126" s="173"/>
      <c r="CHH126" s="173"/>
      <c r="CHI126" s="173"/>
      <c r="CHJ126" s="173"/>
      <c r="CHK126" s="173"/>
      <c r="CHL126" s="173"/>
      <c r="CHM126" s="173"/>
      <c r="CHN126" s="173"/>
      <c r="CHO126" s="173"/>
      <c r="CHP126" s="173"/>
      <c r="CHQ126" s="173"/>
      <c r="CHR126" s="173"/>
      <c r="CHS126" s="173"/>
      <c r="CHT126" s="173"/>
      <c r="CHU126" s="173"/>
      <c r="CHV126" s="173"/>
      <c r="CHW126" s="173"/>
      <c r="CHX126" s="173"/>
      <c r="CHY126" s="173"/>
      <c r="CHZ126" s="173"/>
      <c r="CIA126" s="173"/>
      <c r="CIB126" s="173"/>
      <c r="CIC126" s="173"/>
      <c r="CID126" s="173"/>
      <c r="CIE126" s="173"/>
      <c r="CIF126" s="173"/>
      <c r="CIG126" s="173"/>
      <c r="CIH126" s="173"/>
      <c r="CII126" s="173"/>
      <c r="CIJ126" s="173"/>
      <c r="CIK126" s="173"/>
      <c r="CIL126" s="173"/>
      <c r="CIM126" s="173"/>
      <c r="CIN126" s="173"/>
      <c r="CIO126" s="173"/>
      <c r="CIP126" s="173"/>
      <c r="CIQ126" s="173"/>
      <c r="CIR126" s="173"/>
      <c r="CIS126" s="173"/>
      <c r="CIT126" s="173"/>
      <c r="CIU126" s="173"/>
      <c r="CIV126" s="173"/>
      <c r="CIW126" s="173"/>
      <c r="CIX126" s="173"/>
      <c r="CIY126" s="173"/>
      <c r="CIZ126" s="173"/>
      <c r="CJA126" s="173"/>
      <c r="CJB126" s="173"/>
      <c r="CJC126" s="173"/>
      <c r="CJD126" s="173"/>
      <c r="CJE126" s="173"/>
      <c r="CJF126" s="173"/>
      <c r="CJG126" s="173"/>
      <c r="CJH126" s="173"/>
      <c r="CJI126" s="173"/>
      <c r="CJJ126" s="173"/>
      <c r="CJK126" s="173"/>
      <c r="CJL126" s="173"/>
      <c r="CJM126" s="173"/>
      <c r="CJN126" s="173"/>
      <c r="CJO126" s="173"/>
      <c r="CJP126" s="173"/>
      <c r="CJQ126" s="173"/>
      <c r="CJR126" s="173"/>
      <c r="CJS126" s="173"/>
      <c r="CJT126" s="173"/>
      <c r="CJU126" s="173"/>
      <c r="CJV126" s="173"/>
      <c r="CJW126" s="173"/>
      <c r="CJX126" s="173"/>
      <c r="CJY126" s="173"/>
      <c r="CJZ126" s="173"/>
      <c r="CKA126" s="173"/>
      <c r="CKB126" s="173"/>
      <c r="CKC126" s="173"/>
      <c r="CKD126" s="173"/>
      <c r="CKE126" s="173"/>
      <c r="CKF126" s="173"/>
      <c r="CKG126" s="173"/>
      <c r="CKH126" s="173"/>
      <c r="CKI126" s="173"/>
      <c r="CKJ126" s="173"/>
      <c r="CKK126" s="173"/>
      <c r="CKL126" s="173"/>
      <c r="CKM126" s="173"/>
      <c r="CKN126" s="173"/>
      <c r="CKO126" s="173"/>
      <c r="CKP126" s="173"/>
      <c r="CKQ126" s="173"/>
      <c r="CKR126" s="173"/>
      <c r="CKS126" s="173"/>
      <c r="CKT126" s="173"/>
      <c r="CKU126" s="173"/>
      <c r="CKV126" s="173"/>
      <c r="CKW126" s="173"/>
      <c r="CKX126" s="173"/>
      <c r="CKY126" s="173"/>
      <c r="CKZ126" s="173"/>
      <c r="CLA126" s="173"/>
      <c r="CLB126" s="173"/>
      <c r="CLC126" s="173"/>
      <c r="CLD126" s="173"/>
      <c r="CLE126" s="173"/>
      <c r="CLF126" s="173"/>
      <c r="CLG126" s="173"/>
      <c r="CLH126" s="173"/>
      <c r="CLI126" s="173"/>
      <c r="CLJ126" s="173"/>
      <c r="CLK126" s="173"/>
      <c r="CLL126" s="173"/>
      <c r="CLM126" s="173"/>
      <c r="CLN126" s="173"/>
      <c r="CLO126" s="173"/>
      <c r="CLP126" s="173"/>
      <c r="CLQ126" s="173"/>
      <c r="CLR126" s="173"/>
      <c r="CLS126" s="173"/>
      <c r="CLT126" s="173"/>
      <c r="CLU126" s="173"/>
      <c r="CLV126" s="173"/>
      <c r="CLW126" s="173"/>
      <c r="CLX126" s="173"/>
      <c r="CLY126" s="173"/>
      <c r="CLZ126" s="173"/>
      <c r="CMA126" s="173"/>
      <c r="CMB126" s="173"/>
      <c r="CMC126" s="173"/>
      <c r="CMD126" s="173"/>
      <c r="CME126" s="173"/>
      <c r="CMF126" s="173"/>
      <c r="CMG126" s="173"/>
      <c r="CMH126" s="173"/>
      <c r="CMI126" s="173"/>
      <c r="CMJ126" s="173"/>
      <c r="CMK126" s="173"/>
      <c r="CML126" s="173"/>
      <c r="CMM126" s="173"/>
      <c r="CMN126" s="173"/>
      <c r="CMO126" s="173"/>
      <c r="CMP126" s="173"/>
      <c r="CMQ126" s="173"/>
      <c r="CMR126" s="173"/>
      <c r="CMS126" s="173"/>
      <c r="CMT126" s="173"/>
      <c r="CMU126" s="173"/>
      <c r="CMV126" s="173"/>
      <c r="CMW126" s="173"/>
      <c r="CMX126" s="173"/>
      <c r="CMY126" s="173"/>
      <c r="CMZ126" s="173"/>
      <c r="CNA126" s="173"/>
      <c r="CNB126" s="173"/>
      <c r="CNC126" s="173"/>
      <c r="CND126" s="173"/>
      <c r="CNE126" s="173"/>
      <c r="CNF126" s="173"/>
      <c r="CNG126" s="173"/>
      <c r="CNH126" s="173"/>
      <c r="CNI126" s="173"/>
      <c r="CNJ126" s="173"/>
      <c r="CNK126" s="173"/>
      <c r="CNL126" s="173"/>
      <c r="CNM126" s="173"/>
      <c r="CNN126" s="173"/>
      <c r="CNO126" s="173"/>
      <c r="CNP126" s="173"/>
      <c r="CNQ126" s="173"/>
      <c r="CNR126" s="173"/>
      <c r="CNS126" s="173"/>
      <c r="CNT126" s="173"/>
      <c r="CNU126" s="173"/>
      <c r="CNV126" s="173"/>
      <c r="CNW126" s="173"/>
      <c r="CNX126" s="173"/>
      <c r="CNY126" s="173"/>
      <c r="CNZ126" s="173"/>
      <c r="COA126" s="173"/>
      <c r="COB126" s="173"/>
      <c r="COC126" s="173"/>
      <c r="COD126" s="173"/>
      <c r="COE126" s="173"/>
      <c r="COF126" s="173"/>
      <c r="COG126" s="173"/>
      <c r="COH126" s="173"/>
      <c r="COI126" s="173"/>
      <c r="COJ126" s="173"/>
      <c r="COK126" s="173"/>
      <c r="COL126" s="173"/>
      <c r="COM126" s="173"/>
      <c r="CON126" s="173"/>
      <c r="COO126" s="173"/>
      <c r="COP126" s="173"/>
      <c r="COQ126" s="173"/>
      <c r="COR126" s="173"/>
      <c r="COS126" s="173"/>
      <c r="COT126" s="173"/>
      <c r="COU126" s="173"/>
      <c r="COV126" s="173"/>
      <c r="COW126" s="173"/>
      <c r="COX126" s="173"/>
      <c r="COY126" s="173"/>
      <c r="COZ126" s="173"/>
      <c r="CPA126" s="173"/>
      <c r="CPB126" s="173"/>
      <c r="CPC126" s="173"/>
      <c r="CPD126" s="173"/>
      <c r="CPE126" s="173"/>
      <c r="CPF126" s="173"/>
      <c r="CPG126" s="173"/>
      <c r="CPH126" s="173"/>
      <c r="CPI126" s="173"/>
      <c r="CPJ126" s="173"/>
      <c r="CPK126" s="173"/>
      <c r="CPL126" s="173"/>
      <c r="CPM126" s="173"/>
      <c r="CPN126" s="173"/>
      <c r="CPO126" s="173"/>
      <c r="CPP126" s="173"/>
      <c r="CPQ126" s="173"/>
      <c r="CPR126" s="173"/>
      <c r="CPS126" s="173"/>
      <c r="CPT126" s="173"/>
      <c r="CPU126" s="173"/>
      <c r="CPV126" s="173"/>
      <c r="CPW126" s="173"/>
      <c r="CPX126" s="173"/>
      <c r="CPY126" s="173"/>
      <c r="CPZ126" s="173"/>
      <c r="CQA126" s="173"/>
      <c r="CQB126" s="173"/>
      <c r="CQC126" s="173"/>
      <c r="CQD126" s="173"/>
      <c r="CQE126" s="173"/>
      <c r="CQF126" s="173"/>
      <c r="CQG126" s="173"/>
      <c r="CQH126" s="173"/>
      <c r="CQI126" s="173"/>
      <c r="CQJ126" s="173"/>
      <c r="CQK126" s="173"/>
      <c r="CQL126" s="173"/>
      <c r="CQM126" s="173"/>
      <c r="CQN126" s="173"/>
      <c r="CQO126" s="173"/>
      <c r="CQP126" s="173"/>
      <c r="CQQ126" s="173"/>
      <c r="CQR126" s="173"/>
      <c r="CQS126" s="173"/>
      <c r="CQT126" s="173"/>
      <c r="CQU126" s="173"/>
      <c r="CQV126" s="173"/>
      <c r="CQW126" s="173"/>
      <c r="CQX126" s="173"/>
      <c r="CQY126" s="173"/>
      <c r="CQZ126" s="173"/>
      <c r="CRA126" s="173"/>
      <c r="CRB126" s="173"/>
      <c r="CRC126" s="173"/>
      <c r="CRD126" s="173"/>
      <c r="CRE126" s="173"/>
      <c r="CRF126" s="173"/>
      <c r="CRG126" s="173"/>
      <c r="CRH126" s="173"/>
      <c r="CRI126" s="173"/>
      <c r="CRJ126" s="173"/>
      <c r="CRK126" s="173"/>
      <c r="CRL126" s="173"/>
      <c r="CRM126" s="173"/>
      <c r="CRN126" s="173"/>
      <c r="CRO126" s="173"/>
      <c r="CRP126" s="173"/>
      <c r="CRQ126" s="173"/>
      <c r="CRR126" s="173"/>
      <c r="CRS126" s="173"/>
      <c r="CRT126" s="173"/>
      <c r="CRU126" s="173"/>
      <c r="CRV126" s="173"/>
      <c r="CRW126" s="173"/>
      <c r="CRX126" s="173"/>
      <c r="CRY126" s="173"/>
      <c r="CRZ126" s="173"/>
      <c r="CSA126" s="173"/>
      <c r="CSB126" s="173"/>
      <c r="CSC126" s="173"/>
      <c r="CSD126" s="173"/>
      <c r="CSE126" s="173"/>
      <c r="CSF126" s="173"/>
      <c r="CSG126" s="173"/>
      <c r="CSH126" s="173"/>
      <c r="CSI126" s="173"/>
      <c r="CSJ126" s="173"/>
      <c r="CSK126" s="173"/>
      <c r="CSL126" s="173"/>
      <c r="CSM126" s="173"/>
      <c r="CSN126" s="173"/>
      <c r="CSO126" s="173"/>
      <c r="CSP126" s="173"/>
      <c r="CSQ126" s="173"/>
      <c r="CSR126" s="173"/>
      <c r="CSS126" s="173"/>
      <c r="CST126" s="173"/>
      <c r="CSU126" s="173"/>
      <c r="CSV126" s="173"/>
      <c r="CSW126" s="173"/>
      <c r="CSX126" s="173"/>
      <c r="CSY126" s="173"/>
      <c r="CSZ126" s="173"/>
      <c r="CTA126" s="173"/>
      <c r="CTB126" s="173"/>
      <c r="CTC126" s="173"/>
      <c r="CTD126" s="173"/>
      <c r="CTE126" s="173"/>
      <c r="CTF126" s="173"/>
      <c r="CTG126" s="173"/>
      <c r="CTH126" s="173"/>
      <c r="CTI126" s="173"/>
      <c r="CTJ126" s="173"/>
      <c r="CTK126" s="173"/>
      <c r="CTL126" s="173"/>
      <c r="CTM126" s="173"/>
      <c r="CTN126" s="173"/>
      <c r="CTO126" s="173"/>
      <c r="CTP126" s="173"/>
      <c r="CTQ126" s="173"/>
      <c r="CTR126" s="173"/>
      <c r="CTS126" s="173"/>
      <c r="CTT126" s="173"/>
      <c r="CTU126" s="173"/>
      <c r="CTV126" s="173"/>
      <c r="CTW126" s="173"/>
      <c r="CTX126" s="173"/>
      <c r="CTY126" s="173"/>
      <c r="CTZ126" s="173"/>
      <c r="CUA126" s="173"/>
      <c r="CUB126" s="173"/>
      <c r="CUC126" s="173"/>
      <c r="CUD126" s="173"/>
      <c r="CUE126" s="173"/>
      <c r="CUF126" s="173"/>
      <c r="CUG126" s="173"/>
      <c r="CUH126" s="173"/>
      <c r="CUI126" s="173"/>
      <c r="CUJ126" s="173"/>
      <c r="CUK126" s="173"/>
      <c r="CUL126" s="173"/>
      <c r="CUM126" s="173"/>
      <c r="CUN126" s="173"/>
      <c r="CUO126" s="173"/>
      <c r="CUP126" s="173"/>
      <c r="CUQ126" s="173"/>
      <c r="CUR126" s="173"/>
      <c r="CUS126" s="173"/>
      <c r="CUT126" s="173"/>
      <c r="CUU126" s="173"/>
      <c r="CUV126" s="173"/>
      <c r="CUW126" s="173"/>
      <c r="CUX126" s="173"/>
      <c r="CUY126" s="173"/>
      <c r="CUZ126" s="173"/>
      <c r="CVA126" s="173"/>
      <c r="CVB126" s="173"/>
      <c r="CVC126" s="173"/>
      <c r="CVD126" s="173"/>
      <c r="CVE126" s="173"/>
      <c r="CVF126" s="173"/>
      <c r="CVG126" s="173"/>
      <c r="CVH126" s="173"/>
      <c r="CVI126" s="173"/>
      <c r="CVJ126" s="173"/>
      <c r="CVK126" s="173"/>
      <c r="CVL126" s="173"/>
      <c r="CVM126" s="173"/>
      <c r="CVN126" s="173"/>
      <c r="CVO126" s="173"/>
      <c r="CVP126" s="173"/>
      <c r="CVQ126" s="173"/>
      <c r="CVR126" s="173"/>
      <c r="CVS126" s="173"/>
      <c r="CVT126" s="173"/>
      <c r="CVU126" s="173"/>
      <c r="CVV126" s="173"/>
      <c r="CVW126" s="173"/>
      <c r="CVX126" s="173"/>
      <c r="CVY126" s="173"/>
      <c r="CVZ126" s="173"/>
      <c r="CWA126" s="173"/>
      <c r="CWB126" s="173"/>
      <c r="CWC126" s="173"/>
      <c r="CWD126" s="173"/>
      <c r="CWE126" s="173"/>
      <c r="CWF126" s="173"/>
      <c r="CWG126" s="173"/>
      <c r="CWH126" s="173"/>
      <c r="CWI126" s="173"/>
      <c r="CWJ126" s="173"/>
      <c r="CWK126" s="173"/>
      <c r="CWL126" s="173"/>
      <c r="CWM126" s="173"/>
      <c r="CWN126" s="173"/>
      <c r="CWO126" s="173"/>
      <c r="CWP126" s="173"/>
      <c r="CWQ126" s="173"/>
      <c r="CWR126" s="173"/>
      <c r="CWS126" s="173"/>
      <c r="CWT126" s="173"/>
      <c r="CWU126" s="173"/>
      <c r="CWV126" s="173"/>
      <c r="CWW126" s="173"/>
      <c r="CWX126" s="173"/>
      <c r="CWY126" s="173"/>
      <c r="CWZ126" s="173"/>
      <c r="CXA126" s="173"/>
      <c r="CXB126" s="173"/>
      <c r="CXC126" s="173"/>
      <c r="CXD126" s="173"/>
      <c r="CXE126" s="173"/>
      <c r="CXF126" s="173"/>
      <c r="CXG126" s="173"/>
      <c r="CXH126" s="173"/>
      <c r="CXI126" s="173"/>
      <c r="CXJ126" s="173"/>
      <c r="CXK126" s="173"/>
      <c r="CXL126" s="173"/>
      <c r="CXM126" s="173"/>
      <c r="CXN126" s="173"/>
      <c r="CXO126" s="173"/>
      <c r="CXP126" s="173"/>
      <c r="CXQ126" s="173"/>
      <c r="CXR126" s="173"/>
      <c r="CXS126" s="173"/>
      <c r="CXT126" s="173"/>
      <c r="CXU126" s="173"/>
      <c r="CXV126" s="173"/>
      <c r="CXW126" s="173"/>
      <c r="CXX126" s="173"/>
      <c r="CXY126" s="173"/>
      <c r="CXZ126" s="173"/>
      <c r="CYA126" s="173"/>
      <c r="CYB126" s="173"/>
      <c r="CYC126" s="173"/>
      <c r="CYD126" s="173"/>
      <c r="CYE126" s="173"/>
      <c r="CYF126" s="173"/>
      <c r="CYG126" s="173"/>
      <c r="CYH126" s="173"/>
      <c r="CYI126" s="173"/>
      <c r="CYJ126" s="173"/>
      <c r="CYK126" s="173"/>
      <c r="CYL126" s="173"/>
      <c r="CYM126" s="173"/>
      <c r="CYN126" s="173"/>
      <c r="CYO126" s="173"/>
      <c r="CYP126" s="173"/>
      <c r="CYQ126" s="173"/>
      <c r="CYR126" s="173"/>
      <c r="CYS126" s="173"/>
      <c r="CYT126" s="173"/>
      <c r="CYU126" s="173"/>
      <c r="CYV126" s="173"/>
      <c r="CYW126" s="173"/>
      <c r="CYX126" s="173"/>
      <c r="CYY126" s="173"/>
      <c r="CYZ126" s="173"/>
      <c r="CZA126" s="173"/>
      <c r="CZB126" s="173"/>
      <c r="CZC126" s="173"/>
      <c r="CZD126" s="173"/>
      <c r="CZE126" s="173"/>
      <c r="CZF126" s="173"/>
      <c r="CZG126" s="173"/>
      <c r="CZH126" s="173"/>
      <c r="CZI126" s="173"/>
      <c r="CZJ126" s="173"/>
      <c r="CZK126" s="173"/>
      <c r="CZL126" s="173"/>
      <c r="CZM126" s="173"/>
      <c r="CZN126" s="173"/>
      <c r="CZO126" s="173"/>
      <c r="CZP126" s="173"/>
      <c r="CZQ126" s="173"/>
      <c r="CZR126" s="173"/>
      <c r="CZS126" s="173"/>
      <c r="CZT126" s="173"/>
      <c r="CZU126" s="173"/>
      <c r="CZV126" s="173"/>
      <c r="CZW126" s="173"/>
      <c r="CZX126" s="173"/>
      <c r="CZY126" s="173"/>
      <c r="CZZ126" s="173"/>
      <c r="DAA126" s="173"/>
      <c r="DAB126" s="173"/>
      <c r="DAC126" s="173"/>
      <c r="DAD126" s="173"/>
      <c r="DAE126" s="173"/>
      <c r="DAF126" s="173"/>
      <c r="DAG126" s="173"/>
      <c r="DAH126" s="173"/>
      <c r="DAI126" s="173"/>
      <c r="DAJ126" s="173"/>
      <c r="DAK126" s="173"/>
      <c r="DAL126" s="173"/>
      <c r="DAM126" s="173"/>
      <c r="DAN126" s="173"/>
      <c r="DAO126" s="173"/>
      <c r="DAP126" s="173"/>
      <c r="DAQ126" s="173"/>
      <c r="DAR126" s="173"/>
      <c r="DAS126" s="173"/>
      <c r="DAT126" s="173"/>
      <c r="DAU126" s="173"/>
      <c r="DAV126" s="173"/>
      <c r="DAW126" s="173"/>
      <c r="DAX126" s="173"/>
      <c r="DAY126" s="173"/>
      <c r="DAZ126" s="173"/>
      <c r="DBA126" s="173"/>
      <c r="DBB126" s="173"/>
      <c r="DBC126" s="173"/>
      <c r="DBD126" s="173"/>
      <c r="DBE126" s="173"/>
      <c r="DBF126" s="173"/>
      <c r="DBG126" s="173"/>
      <c r="DBH126" s="173"/>
      <c r="DBI126" s="173"/>
      <c r="DBJ126" s="173"/>
      <c r="DBK126" s="173"/>
      <c r="DBL126" s="173"/>
      <c r="DBM126" s="173"/>
      <c r="DBN126" s="173"/>
      <c r="DBO126" s="173"/>
      <c r="DBP126" s="173"/>
      <c r="DBQ126" s="173"/>
      <c r="DBR126" s="173"/>
      <c r="DBS126" s="173"/>
      <c r="DBT126" s="173"/>
      <c r="DBU126" s="173"/>
      <c r="DBV126" s="173"/>
      <c r="DBW126" s="173"/>
      <c r="DBX126" s="173"/>
      <c r="DBY126" s="173"/>
      <c r="DBZ126" s="173"/>
      <c r="DCA126" s="173"/>
      <c r="DCB126" s="173"/>
      <c r="DCC126" s="173"/>
      <c r="DCD126" s="173"/>
      <c r="DCE126" s="173"/>
      <c r="DCF126" s="173"/>
      <c r="DCG126" s="173"/>
      <c r="DCH126" s="173"/>
      <c r="DCI126" s="173"/>
      <c r="DCJ126" s="173"/>
      <c r="DCK126" s="173"/>
      <c r="DCL126" s="173"/>
      <c r="DCM126" s="173"/>
      <c r="DCN126" s="173"/>
      <c r="DCO126" s="173"/>
      <c r="DCP126" s="173"/>
      <c r="DCQ126" s="173"/>
      <c r="DCR126" s="173"/>
      <c r="DCS126" s="173"/>
      <c r="DCT126" s="173"/>
      <c r="DCU126" s="173"/>
      <c r="DCV126" s="173"/>
      <c r="DCW126" s="173"/>
      <c r="DCX126" s="173"/>
      <c r="DCY126" s="173"/>
      <c r="DCZ126" s="173"/>
      <c r="DDA126" s="173"/>
      <c r="DDB126" s="173"/>
      <c r="DDC126" s="173"/>
      <c r="DDD126" s="173"/>
      <c r="DDE126" s="173"/>
      <c r="DDF126" s="173"/>
      <c r="DDG126" s="173"/>
      <c r="DDH126" s="173"/>
      <c r="DDI126" s="173"/>
      <c r="DDJ126" s="173"/>
      <c r="DDK126" s="173"/>
      <c r="DDL126" s="173"/>
      <c r="DDM126" s="173"/>
      <c r="DDN126" s="173"/>
      <c r="DDO126" s="173"/>
      <c r="DDP126" s="173"/>
      <c r="DDQ126" s="173"/>
      <c r="DDR126" s="173"/>
      <c r="DDS126" s="173"/>
      <c r="DDT126" s="173"/>
      <c r="DDU126" s="173"/>
      <c r="DDV126" s="173"/>
      <c r="DDW126" s="173"/>
      <c r="DDX126" s="173"/>
      <c r="DDY126" s="173"/>
      <c r="DDZ126" s="173"/>
      <c r="DEA126" s="173"/>
      <c r="DEB126" s="173"/>
      <c r="DEC126" s="173"/>
      <c r="DED126" s="173"/>
      <c r="DEE126" s="173"/>
      <c r="DEF126" s="173"/>
      <c r="DEG126" s="173"/>
      <c r="DEH126" s="173"/>
      <c r="DEI126" s="173"/>
      <c r="DEJ126" s="173"/>
      <c r="DEK126" s="173"/>
      <c r="DEL126" s="173"/>
      <c r="DEM126" s="173"/>
      <c r="DEN126" s="173"/>
      <c r="DEO126" s="173"/>
      <c r="DEP126" s="173"/>
      <c r="DEQ126" s="173"/>
      <c r="DER126" s="173"/>
      <c r="DES126" s="173"/>
      <c r="DET126" s="173"/>
      <c r="DEU126" s="173"/>
      <c r="DEV126" s="173"/>
      <c r="DEW126" s="173"/>
      <c r="DEX126" s="173"/>
      <c r="DEY126" s="173"/>
      <c r="DEZ126" s="173"/>
      <c r="DFA126" s="173"/>
      <c r="DFB126" s="173"/>
      <c r="DFC126" s="173"/>
      <c r="DFD126" s="173"/>
      <c r="DFE126" s="173"/>
      <c r="DFF126" s="173"/>
      <c r="DFG126" s="173"/>
      <c r="DFH126" s="173"/>
      <c r="DFI126" s="173"/>
      <c r="DFJ126" s="173"/>
      <c r="DFK126" s="173"/>
      <c r="DFL126" s="173"/>
      <c r="DFM126" s="173"/>
      <c r="DFN126" s="173"/>
      <c r="DFO126" s="173"/>
      <c r="DFP126" s="173"/>
      <c r="DFQ126" s="173"/>
      <c r="DFR126" s="173"/>
      <c r="DFS126" s="173"/>
      <c r="DFT126" s="173"/>
      <c r="DFU126" s="173"/>
      <c r="DFV126" s="173"/>
      <c r="DFW126" s="173"/>
      <c r="DFX126" s="173"/>
      <c r="DFY126" s="173"/>
      <c r="DFZ126" s="173"/>
      <c r="DGA126" s="173"/>
      <c r="DGB126" s="173"/>
      <c r="DGC126" s="173"/>
      <c r="DGD126" s="173"/>
      <c r="DGE126" s="173"/>
      <c r="DGF126" s="173"/>
      <c r="DGG126" s="173"/>
      <c r="DGH126" s="173"/>
      <c r="DGI126" s="173"/>
      <c r="DGJ126" s="173"/>
      <c r="DGK126" s="173"/>
      <c r="DGL126" s="173"/>
      <c r="DGM126" s="173"/>
      <c r="DGN126" s="173"/>
      <c r="DGO126" s="173"/>
      <c r="DGP126" s="173"/>
      <c r="DGQ126" s="173"/>
      <c r="DGR126" s="173"/>
      <c r="DGS126" s="173"/>
      <c r="DGT126" s="173"/>
      <c r="DGU126" s="173"/>
      <c r="DGV126" s="173"/>
      <c r="DGW126" s="173"/>
      <c r="DGX126" s="173"/>
      <c r="DGY126" s="173"/>
      <c r="DGZ126" s="173"/>
      <c r="DHA126" s="173"/>
      <c r="DHB126" s="173"/>
      <c r="DHC126" s="173"/>
      <c r="DHD126" s="173"/>
      <c r="DHE126" s="173"/>
      <c r="DHF126" s="173"/>
      <c r="DHG126" s="173"/>
      <c r="DHH126" s="173"/>
      <c r="DHI126" s="173"/>
      <c r="DHJ126" s="173"/>
      <c r="DHK126" s="173"/>
      <c r="DHL126" s="173"/>
      <c r="DHM126" s="173"/>
      <c r="DHN126" s="173"/>
      <c r="DHO126" s="173"/>
      <c r="DHP126" s="173"/>
      <c r="DHQ126" s="173"/>
      <c r="DHR126" s="173"/>
      <c r="DHS126" s="173"/>
      <c r="DHT126" s="173"/>
      <c r="DHU126" s="173"/>
      <c r="DHV126" s="173"/>
      <c r="DHW126" s="173"/>
      <c r="DHX126" s="173"/>
      <c r="DHY126" s="173"/>
      <c r="DHZ126" s="173"/>
      <c r="DIA126" s="173"/>
      <c r="DIB126" s="173"/>
      <c r="DIC126" s="173"/>
      <c r="DID126" s="173"/>
      <c r="DIE126" s="173"/>
      <c r="DIF126" s="173"/>
      <c r="DIG126" s="173"/>
      <c r="DIH126" s="173"/>
      <c r="DII126" s="173"/>
      <c r="DIJ126" s="173"/>
      <c r="DIK126" s="173"/>
      <c r="DIL126" s="173"/>
      <c r="DIM126" s="173"/>
      <c r="DIN126" s="173"/>
      <c r="DIO126" s="173"/>
      <c r="DIP126" s="173"/>
      <c r="DIQ126" s="173"/>
      <c r="DIR126" s="173"/>
      <c r="DIS126" s="173"/>
      <c r="DIT126" s="173"/>
      <c r="DIU126" s="173"/>
      <c r="DIV126" s="173"/>
      <c r="DIW126" s="173"/>
      <c r="DIX126" s="173"/>
      <c r="DIY126" s="173"/>
      <c r="DIZ126" s="173"/>
      <c r="DJA126" s="173"/>
      <c r="DJB126" s="173"/>
      <c r="DJC126" s="173"/>
      <c r="DJD126" s="173"/>
      <c r="DJE126" s="173"/>
      <c r="DJF126" s="173"/>
      <c r="DJG126" s="173"/>
      <c r="DJH126" s="173"/>
      <c r="DJI126" s="173"/>
      <c r="DJJ126" s="173"/>
      <c r="DJK126" s="173"/>
      <c r="DJL126" s="173"/>
      <c r="DJM126" s="173"/>
      <c r="DJN126" s="173"/>
      <c r="DJO126" s="173"/>
      <c r="DJP126" s="173"/>
      <c r="DJQ126" s="173"/>
      <c r="DJR126" s="173"/>
      <c r="DJS126" s="173"/>
      <c r="DJT126" s="173"/>
      <c r="DJU126" s="173"/>
      <c r="DJV126" s="173"/>
      <c r="DJW126" s="173"/>
      <c r="DJX126" s="173"/>
      <c r="DJY126" s="173"/>
      <c r="DJZ126" s="173"/>
      <c r="DKA126" s="173"/>
      <c r="DKB126" s="173"/>
      <c r="DKC126" s="173"/>
      <c r="DKD126" s="173"/>
      <c r="DKE126" s="173"/>
      <c r="DKF126" s="173"/>
      <c r="DKG126" s="173"/>
      <c r="DKH126" s="173"/>
      <c r="DKI126" s="173"/>
      <c r="DKJ126" s="173"/>
      <c r="DKK126" s="173"/>
      <c r="DKL126" s="173"/>
      <c r="DKM126" s="173"/>
      <c r="DKN126" s="173"/>
      <c r="DKO126" s="173"/>
      <c r="DKP126" s="173"/>
      <c r="DKQ126" s="173"/>
      <c r="DKR126" s="173"/>
      <c r="DKS126" s="173"/>
      <c r="DKT126" s="173"/>
      <c r="DKU126" s="173"/>
      <c r="DKV126" s="173"/>
      <c r="DKW126" s="173"/>
      <c r="DKX126" s="173"/>
      <c r="DKY126" s="173"/>
      <c r="DKZ126" s="173"/>
      <c r="DLA126" s="173"/>
      <c r="DLB126" s="173"/>
      <c r="DLC126" s="173"/>
      <c r="DLD126" s="173"/>
      <c r="DLE126" s="173"/>
      <c r="DLF126" s="173"/>
      <c r="DLG126" s="173"/>
      <c r="DLH126" s="173"/>
      <c r="DLI126" s="173"/>
      <c r="DLJ126" s="173"/>
      <c r="DLK126" s="173"/>
      <c r="DLL126" s="173"/>
      <c r="DLM126" s="173"/>
      <c r="DLN126" s="173"/>
      <c r="DLO126" s="173"/>
      <c r="DLP126" s="173"/>
      <c r="DLQ126" s="173"/>
      <c r="DLR126" s="173"/>
      <c r="DLS126" s="173"/>
      <c r="DLT126" s="173"/>
      <c r="DLU126" s="173"/>
      <c r="DLV126" s="173"/>
      <c r="DLW126" s="173"/>
      <c r="DLX126" s="173"/>
      <c r="DLY126" s="173"/>
      <c r="DLZ126" s="173"/>
      <c r="DMA126" s="173"/>
      <c r="DMB126" s="173"/>
      <c r="DMC126" s="173"/>
      <c r="DMD126" s="173"/>
      <c r="DME126" s="173"/>
      <c r="DMF126" s="173"/>
      <c r="DMG126" s="173"/>
      <c r="DMH126" s="173"/>
      <c r="DMI126" s="173"/>
      <c r="DMJ126" s="173"/>
      <c r="DMK126" s="173"/>
      <c r="DML126" s="173"/>
      <c r="DMM126" s="173"/>
      <c r="DMN126" s="173"/>
      <c r="DMO126" s="173"/>
      <c r="DMP126" s="173"/>
      <c r="DMQ126" s="173"/>
      <c r="DMR126" s="173"/>
      <c r="DMS126" s="173"/>
      <c r="DMT126" s="173"/>
      <c r="DMU126" s="173"/>
      <c r="DMV126" s="173"/>
      <c r="DMW126" s="173"/>
      <c r="DMX126" s="173"/>
      <c r="DMY126" s="173"/>
      <c r="DMZ126" s="173"/>
      <c r="DNA126" s="173"/>
      <c r="DNB126" s="173"/>
      <c r="DNC126" s="173"/>
      <c r="DND126" s="173"/>
      <c r="DNE126" s="173"/>
      <c r="DNF126" s="173"/>
      <c r="DNG126" s="173"/>
      <c r="DNH126" s="173"/>
      <c r="DNI126" s="173"/>
      <c r="DNJ126" s="173"/>
      <c r="DNK126" s="173"/>
      <c r="DNL126" s="173"/>
      <c r="DNM126" s="173"/>
      <c r="DNN126" s="173"/>
      <c r="DNO126" s="173"/>
      <c r="DNP126" s="173"/>
      <c r="DNQ126" s="173"/>
      <c r="DNR126" s="173"/>
      <c r="DNS126" s="173"/>
      <c r="DNT126" s="173"/>
      <c r="DNU126" s="173"/>
      <c r="DNV126" s="173"/>
      <c r="DNW126" s="173"/>
      <c r="DNX126" s="173"/>
      <c r="DNY126" s="173"/>
      <c r="DNZ126" s="173"/>
      <c r="DOA126" s="173"/>
      <c r="DOB126" s="173"/>
      <c r="DOC126" s="173"/>
      <c r="DOD126" s="173"/>
      <c r="DOE126" s="173"/>
      <c r="DOF126" s="173"/>
      <c r="DOG126" s="173"/>
      <c r="DOH126" s="173"/>
      <c r="DOI126" s="173"/>
      <c r="DOJ126" s="173"/>
      <c r="DOK126" s="173"/>
      <c r="DOL126" s="173"/>
      <c r="DOM126" s="173"/>
      <c r="DON126" s="173"/>
      <c r="DOO126" s="173"/>
      <c r="DOP126" s="173"/>
      <c r="DOQ126" s="173"/>
      <c r="DOR126" s="173"/>
      <c r="DOS126" s="173"/>
      <c r="DOT126" s="173"/>
      <c r="DOU126" s="173"/>
      <c r="DOV126" s="173"/>
      <c r="DOW126" s="173"/>
      <c r="DOX126" s="173"/>
      <c r="DOY126" s="173"/>
      <c r="DOZ126" s="173"/>
      <c r="DPA126" s="173"/>
      <c r="DPB126" s="173"/>
      <c r="DPC126" s="173"/>
      <c r="DPD126" s="173"/>
      <c r="DPE126" s="173"/>
      <c r="DPF126" s="173"/>
      <c r="DPG126" s="173"/>
      <c r="DPH126" s="173"/>
      <c r="DPI126" s="173"/>
      <c r="DPJ126" s="173"/>
      <c r="DPK126" s="173"/>
      <c r="DPL126" s="173"/>
      <c r="DPM126" s="173"/>
      <c r="DPN126" s="173"/>
      <c r="DPO126" s="173"/>
      <c r="DPP126" s="173"/>
      <c r="DPQ126" s="173"/>
      <c r="DPR126" s="173"/>
      <c r="DPS126" s="173"/>
      <c r="DPT126" s="173"/>
      <c r="DPU126" s="173"/>
      <c r="DPV126" s="173"/>
      <c r="DPW126" s="173"/>
      <c r="DPX126" s="173"/>
      <c r="DPY126" s="173"/>
      <c r="DPZ126" s="173"/>
      <c r="DQA126" s="173"/>
      <c r="DQB126" s="173"/>
      <c r="DQC126" s="173"/>
      <c r="DQD126" s="173"/>
      <c r="DQE126" s="173"/>
      <c r="DQF126" s="173"/>
      <c r="DQG126" s="173"/>
      <c r="DQH126" s="173"/>
      <c r="DQI126" s="173"/>
      <c r="DQJ126" s="173"/>
      <c r="DQK126" s="173"/>
      <c r="DQL126" s="173"/>
      <c r="DQM126" s="173"/>
      <c r="DQN126" s="173"/>
      <c r="DQO126" s="173"/>
      <c r="DQP126" s="173"/>
      <c r="DQQ126" s="173"/>
      <c r="DQR126" s="173"/>
      <c r="DQS126" s="173"/>
      <c r="DQT126" s="173"/>
      <c r="DQU126" s="173"/>
      <c r="DQV126" s="173"/>
      <c r="DQW126" s="173"/>
      <c r="DQX126" s="173"/>
      <c r="DQY126" s="173"/>
      <c r="DQZ126" s="173"/>
      <c r="DRA126" s="173"/>
      <c r="DRB126" s="173"/>
      <c r="DRC126" s="173"/>
      <c r="DRD126" s="173"/>
      <c r="DRE126" s="173"/>
      <c r="DRF126" s="173"/>
      <c r="DRG126" s="173"/>
      <c r="DRH126" s="173"/>
      <c r="DRI126" s="173"/>
      <c r="DRJ126" s="173"/>
      <c r="DRK126" s="173"/>
      <c r="DRL126" s="173"/>
      <c r="DRM126" s="173"/>
      <c r="DRN126" s="173"/>
      <c r="DRO126" s="173"/>
      <c r="DRP126" s="173"/>
      <c r="DRQ126" s="173"/>
      <c r="DRR126" s="173"/>
      <c r="DRS126" s="173"/>
      <c r="DRT126" s="173"/>
      <c r="DRU126" s="173"/>
      <c r="DRV126" s="173"/>
      <c r="DRW126" s="173"/>
      <c r="DRX126" s="173"/>
      <c r="DRY126" s="173"/>
      <c r="DRZ126" s="173"/>
      <c r="DSA126" s="173"/>
      <c r="DSB126" s="173"/>
      <c r="DSC126" s="173"/>
      <c r="DSD126" s="173"/>
      <c r="DSE126" s="173"/>
      <c r="DSF126" s="173"/>
      <c r="DSG126" s="173"/>
      <c r="DSH126" s="173"/>
      <c r="DSI126" s="173"/>
      <c r="DSJ126" s="173"/>
      <c r="DSK126" s="173"/>
      <c r="DSL126" s="173"/>
      <c r="DSM126" s="173"/>
      <c r="DSN126" s="173"/>
      <c r="DSO126" s="173"/>
      <c r="DSP126" s="173"/>
      <c r="DSQ126" s="173"/>
      <c r="DSR126" s="173"/>
      <c r="DSS126" s="173"/>
      <c r="DST126" s="173"/>
      <c r="DSU126" s="173"/>
      <c r="DSV126" s="173"/>
      <c r="DSW126" s="173"/>
      <c r="DSX126" s="173"/>
      <c r="DSY126" s="173"/>
      <c r="DSZ126" s="173"/>
      <c r="DTA126" s="173"/>
      <c r="DTB126" s="173"/>
      <c r="DTC126" s="173"/>
      <c r="DTD126" s="173"/>
      <c r="DTE126" s="173"/>
      <c r="DTF126" s="173"/>
      <c r="DTG126" s="173"/>
      <c r="DTH126" s="173"/>
      <c r="DTI126" s="173"/>
      <c r="DTJ126" s="173"/>
      <c r="DTK126" s="173"/>
      <c r="DTL126" s="173"/>
      <c r="DTM126" s="173"/>
      <c r="DTN126" s="173"/>
      <c r="DTO126" s="173"/>
      <c r="DTP126" s="173"/>
      <c r="DTQ126" s="173"/>
      <c r="DTR126" s="173"/>
      <c r="DTS126" s="173"/>
      <c r="DTT126" s="173"/>
      <c r="DTU126" s="173"/>
      <c r="DTV126" s="173"/>
      <c r="DTW126" s="173"/>
      <c r="DTX126" s="173"/>
      <c r="DTY126" s="173"/>
      <c r="DTZ126" s="173"/>
      <c r="DUA126" s="173"/>
      <c r="DUB126" s="173"/>
      <c r="DUC126" s="173"/>
      <c r="DUD126" s="173"/>
      <c r="DUE126" s="173"/>
      <c r="DUF126" s="173"/>
      <c r="DUG126" s="173"/>
      <c r="DUH126" s="173"/>
      <c r="DUI126" s="173"/>
      <c r="DUJ126" s="173"/>
      <c r="DUK126" s="173"/>
      <c r="DUL126" s="173"/>
      <c r="DUM126" s="173"/>
      <c r="DUN126" s="173"/>
      <c r="DUO126" s="173"/>
      <c r="DUP126" s="173"/>
      <c r="DUQ126" s="173"/>
      <c r="DUR126" s="173"/>
      <c r="DUS126" s="173"/>
      <c r="DUT126" s="173"/>
      <c r="DUU126" s="173"/>
      <c r="DUV126" s="173"/>
      <c r="DUW126" s="173"/>
      <c r="DUX126" s="173"/>
      <c r="DUY126" s="173"/>
      <c r="DUZ126" s="173"/>
      <c r="DVA126" s="173"/>
      <c r="DVB126" s="173"/>
      <c r="DVC126" s="173"/>
      <c r="DVD126" s="173"/>
      <c r="DVE126" s="173"/>
      <c r="DVF126" s="173"/>
      <c r="DVG126" s="173"/>
      <c r="DVH126" s="173"/>
      <c r="DVI126" s="173"/>
      <c r="DVJ126" s="173"/>
      <c r="DVK126" s="173"/>
      <c r="DVL126" s="173"/>
      <c r="DVM126" s="173"/>
      <c r="DVN126" s="173"/>
      <c r="DVO126" s="173"/>
      <c r="DVP126" s="173"/>
      <c r="DVQ126" s="173"/>
      <c r="DVR126" s="173"/>
      <c r="DVS126" s="173"/>
      <c r="DVT126" s="173"/>
      <c r="DVU126" s="173"/>
      <c r="DVV126" s="173"/>
      <c r="DVW126" s="173"/>
      <c r="DVX126" s="173"/>
      <c r="DVY126" s="173"/>
      <c r="DVZ126" s="173"/>
      <c r="DWA126" s="173"/>
      <c r="DWB126" s="173"/>
      <c r="DWC126" s="173"/>
      <c r="DWD126" s="173"/>
      <c r="DWE126" s="173"/>
      <c r="DWF126" s="173"/>
      <c r="DWG126" s="173"/>
      <c r="DWH126" s="173"/>
      <c r="DWI126" s="173"/>
      <c r="DWJ126" s="173"/>
      <c r="DWK126" s="173"/>
      <c r="DWL126" s="173"/>
      <c r="DWM126" s="173"/>
      <c r="DWN126" s="173"/>
      <c r="DWO126" s="173"/>
      <c r="DWP126" s="173"/>
      <c r="DWQ126" s="173"/>
      <c r="DWR126" s="173"/>
      <c r="DWS126" s="173"/>
      <c r="DWT126" s="173"/>
      <c r="DWU126" s="173"/>
      <c r="DWV126" s="173"/>
      <c r="DWW126" s="173"/>
      <c r="DWX126" s="173"/>
      <c r="DWY126" s="173"/>
      <c r="DWZ126" s="173"/>
      <c r="DXA126" s="173"/>
      <c r="DXB126" s="173"/>
      <c r="DXC126" s="173"/>
      <c r="DXD126" s="173"/>
      <c r="DXE126" s="173"/>
      <c r="DXF126" s="173"/>
      <c r="DXG126" s="173"/>
      <c r="DXH126" s="173"/>
      <c r="DXI126" s="173"/>
      <c r="DXJ126" s="173"/>
      <c r="DXK126" s="173"/>
      <c r="DXL126" s="173"/>
      <c r="DXM126" s="173"/>
      <c r="DXN126" s="173"/>
      <c r="DXO126" s="173"/>
      <c r="DXP126" s="173"/>
      <c r="DXQ126" s="173"/>
      <c r="DXR126" s="173"/>
      <c r="DXS126" s="173"/>
      <c r="DXT126" s="173"/>
      <c r="DXU126" s="173"/>
      <c r="DXV126" s="173"/>
      <c r="DXW126" s="173"/>
      <c r="DXX126" s="173"/>
      <c r="DXY126" s="173"/>
      <c r="DXZ126" s="173"/>
      <c r="DYA126" s="173"/>
      <c r="DYB126" s="173"/>
      <c r="DYC126" s="173"/>
      <c r="DYD126" s="173"/>
      <c r="DYE126" s="173"/>
      <c r="DYF126" s="173"/>
      <c r="DYG126" s="173"/>
      <c r="DYH126" s="173"/>
      <c r="DYI126" s="173"/>
      <c r="DYJ126" s="173"/>
      <c r="DYK126" s="173"/>
      <c r="DYL126" s="173"/>
      <c r="DYM126" s="173"/>
      <c r="DYN126" s="173"/>
      <c r="DYO126" s="173"/>
      <c r="DYP126" s="173"/>
      <c r="DYQ126" s="173"/>
      <c r="DYR126" s="173"/>
      <c r="DYS126" s="173"/>
      <c r="DYT126" s="173"/>
      <c r="DYU126" s="173"/>
      <c r="DYV126" s="173"/>
      <c r="DYW126" s="173"/>
      <c r="DYX126" s="173"/>
      <c r="DYY126" s="173"/>
      <c r="DYZ126" s="173"/>
      <c r="DZA126" s="173"/>
      <c r="DZB126" s="173"/>
      <c r="DZC126" s="173"/>
      <c r="DZD126" s="173"/>
      <c r="DZE126" s="173"/>
      <c r="DZF126" s="173"/>
      <c r="DZG126" s="173"/>
      <c r="DZH126" s="173"/>
      <c r="DZI126" s="173"/>
      <c r="DZJ126" s="173"/>
      <c r="DZK126" s="173"/>
      <c r="DZL126" s="173"/>
      <c r="DZM126" s="173"/>
      <c r="DZN126" s="173"/>
      <c r="DZO126" s="173"/>
      <c r="DZP126" s="173"/>
      <c r="DZQ126" s="173"/>
      <c r="DZR126" s="173"/>
      <c r="DZS126" s="173"/>
      <c r="DZT126" s="173"/>
      <c r="DZU126" s="173"/>
      <c r="DZV126" s="173"/>
      <c r="DZW126" s="173"/>
      <c r="DZX126" s="173"/>
      <c r="DZY126" s="173"/>
      <c r="DZZ126" s="173"/>
      <c r="EAA126" s="173"/>
      <c r="EAB126" s="173"/>
      <c r="EAC126" s="173"/>
      <c r="EAD126" s="173"/>
      <c r="EAE126" s="173"/>
      <c r="EAF126" s="173"/>
      <c r="EAG126" s="173"/>
      <c r="EAH126" s="173"/>
      <c r="EAI126" s="173"/>
      <c r="EAJ126" s="173"/>
      <c r="EAK126" s="173"/>
      <c r="EAL126" s="173"/>
      <c r="EAM126" s="173"/>
      <c r="EAN126" s="173"/>
      <c r="EAO126" s="173"/>
      <c r="EAP126" s="173"/>
      <c r="EAQ126" s="173"/>
      <c r="EAR126" s="173"/>
      <c r="EAS126" s="173"/>
      <c r="EAT126" s="173"/>
      <c r="EAU126" s="173"/>
      <c r="EAV126" s="173"/>
      <c r="EAW126" s="173"/>
      <c r="EAX126" s="173"/>
      <c r="EAY126" s="173"/>
      <c r="EAZ126" s="173"/>
      <c r="EBA126" s="173"/>
      <c r="EBB126" s="173"/>
      <c r="EBC126" s="173"/>
      <c r="EBD126" s="173"/>
      <c r="EBE126" s="173"/>
      <c r="EBF126" s="173"/>
      <c r="EBG126" s="173"/>
      <c r="EBH126" s="173"/>
      <c r="EBI126" s="173"/>
      <c r="EBJ126" s="173"/>
      <c r="EBK126" s="173"/>
      <c r="EBL126" s="173"/>
      <c r="EBM126" s="173"/>
      <c r="EBN126" s="173"/>
      <c r="EBO126" s="173"/>
      <c r="EBP126" s="173"/>
      <c r="EBQ126" s="173"/>
      <c r="EBR126" s="173"/>
      <c r="EBS126" s="173"/>
      <c r="EBT126" s="173"/>
      <c r="EBU126" s="173"/>
      <c r="EBV126" s="173"/>
      <c r="EBW126" s="173"/>
      <c r="EBX126" s="173"/>
      <c r="EBY126" s="173"/>
      <c r="EBZ126" s="173"/>
      <c r="ECA126" s="173"/>
      <c r="ECB126" s="173"/>
      <c r="ECC126" s="173"/>
      <c r="ECD126" s="173"/>
      <c r="ECE126" s="173"/>
      <c r="ECF126" s="173"/>
      <c r="ECG126" s="173"/>
      <c r="ECH126" s="173"/>
      <c r="ECI126" s="173"/>
      <c r="ECJ126" s="173"/>
      <c r="ECK126" s="173"/>
      <c r="ECL126" s="173"/>
      <c r="ECM126" s="173"/>
      <c r="ECN126" s="173"/>
      <c r="ECO126" s="173"/>
      <c r="ECP126" s="173"/>
      <c r="ECQ126" s="173"/>
      <c r="ECR126" s="173"/>
      <c r="ECS126" s="173"/>
      <c r="ECT126" s="173"/>
      <c r="ECU126" s="173"/>
      <c r="ECV126" s="173"/>
      <c r="ECW126" s="173"/>
      <c r="ECX126" s="173"/>
      <c r="ECY126" s="173"/>
      <c r="ECZ126" s="173"/>
      <c r="EDA126" s="173"/>
      <c r="EDB126" s="173"/>
      <c r="EDC126" s="173"/>
      <c r="EDD126" s="173"/>
      <c r="EDE126" s="173"/>
      <c r="EDF126" s="173"/>
      <c r="EDG126" s="173"/>
      <c r="EDH126" s="173"/>
      <c r="EDI126" s="173"/>
      <c r="EDJ126" s="173"/>
      <c r="EDK126" s="173"/>
      <c r="EDL126" s="173"/>
      <c r="EDM126" s="173"/>
      <c r="EDN126" s="173"/>
      <c r="EDO126" s="173"/>
      <c r="EDP126" s="173"/>
      <c r="EDQ126" s="173"/>
      <c r="EDR126" s="173"/>
      <c r="EDS126" s="173"/>
      <c r="EDT126" s="173"/>
      <c r="EDU126" s="173"/>
      <c r="EDV126" s="173"/>
      <c r="EDW126" s="173"/>
      <c r="EDX126" s="173"/>
      <c r="EDY126" s="173"/>
      <c r="EDZ126" s="173"/>
      <c r="EEA126" s="173"/>
      <c r="EEB126" s="173"/>
      <c r="EEC126" s="173"/>
      <c r="EED126" s="173"/>
      <c r="EEE126" s="173"/>
      <c r="EEF126" s="173"/>
      <c r="EEG126" s="173"/>
      <c r="EEH126" s="173"/>
      <c r="EEI126" s="173"/>
      <c r="EEJ126" s="173"/>
      <c r="EEK126" s="173"/>
      <c r="EEL126" s="173"/>
      <c r="EEM126" s="173"/>
      <c r="EEN126" s="173"/>
      <c r="EEO126" s="173"/>
      <c r="EEP126" s="173"/>
      <c r="EEQ126" s="173"/>
      <c r="EER126" s="173"/>
      <c r="EES126" s="173"/>
      <c r="EET126" s="173"/>
      <c r="EEU126" s="173"/>
      <c r="EEV126" s="173"/>
      <c r="EEW126" s="173"/>
      <c r="EEX126" s="173"/>
      <c r="EEY126" s="173"/>
      <c r="EEZ126" s="173"/>
      <c r="EFA126" s="173"/>
      <c r="EFB126" s="173"/>
      <c r="EFC126" s="173"/>
      <c r="EFD126" s="173"/>
      <c r="EFE126" s="173"/>
      <c r="EFF126" s="173"/>
      <c r="EFG126" s="173"/>
      <c r="EFH126" s="173"/>
      <c r="EFI126" s="173"/>
      <c r="EFJ126" s="173"/>
      <c r="EFK126" s="173"/>
      <c r="EFL126" s="173"/>
      <c r="EFM126" s="173"/>
      <c r="EFN126" s="173"/>
      <c r="EFO126" s="173"/>
      <c r="EFP126" s="173"/>
      <c r="EFQ126" s="173"/>
      <c r="EFR126" s="173"/>
      <c r="EFS126" s="173"/>
      <c r="EFT126" s="173"/>
      <c r="EFU126" s="173"/>
      <c r="EFV126" s="173"/>
      <c r="EFW126" s="173"/>
      <c r="EFX126" s="173"/>
      <c r="EFY126" s="173"/>
      <c r="EFZ126" s="173"/>
      <c r="EGA126" s="173"/>
      <c r="EGB126" s="173"/>
      <c r="EGC126" s="173"/>
      <c r="EGD126" s="173"/>
      <c r="EGE126" s="173"/>
      <c r="EGF126" s="173"/>
      <c r="EGG126" s="173"/>
      <c r="EGH126" s="173"/>
      <c r="EGI126" s="173"/>
      <c r="EGJ126" s="173"/>
      <c r="EGK126" s="173"/>
      <c r="EGL126" s="173"/>
      <c r="EGM126" s="173"/>
      <c r="EGN126" s="173"/>
      <c r="EGO126" s="173"/>
      <c r="EGP126" s="173"/>
      <c r="EGQ126" s="173"/>
      <c r="EGR126" s="173"/>
      <c r="EGS126" s="173"/>
      <c r="EGT126" s="173"/>
      <c r="EGU126" s="173"/>
      <c r="EGV126" s="173"/>
      <c r="EGW126" s="173"/>
      <c r="EGX126" s="173"/>
      <c r="EGY126" s="173"/>
      <c r="EGZ126" s="173"/>
      <c r="EHA126" s="173"/>
      <c r="EHB126" s="173"/>
      <c r="EHC126" s="173"/>
      <c r="EHD126" s="173"/>
      <c r="EHE126" s="173"/>
      <c r="EHF126" s="173"/>
      <c r="EHG126" s="173"/>
      <c r="EHH126" s="173"/>
      <c r="EHI126" s="173"/>
      <c r="EHJ126" s="173"/>
      <c r="EHK126" s="173"/>
      <c r="EHL126" s="173"/>
      <c r="EHM126" s="173"/>
      <c r="EHN126" s="173"/>
      <c r="EHO126" s="173"/>
      <c r="EHP126" s="173"/>
      <c r="EHQ126" s="173"/>
      <c r="EHR126" s="173"/>
      <c r="EHS126" s="173"/>
      <c r="EHT126" s="173"/>
      <c r="EHU126" s="173"/>
      <c r="EHV126" s="173"/>
      <c r="EHW126" s="173"/>
      <c r="EHX126" s="173"/>
      <c r="EHY126" s="173"/>
      <c r="EHZ126" s="173"/>
      <c r="EIA126" s="173"/>
      <c r="EIB126" s="173"/>
      <c r="EIC126" s="173"/>
      <c r="EID126" s="173"/>
      <c r="EIE126" s="173"/>
      <c r="EIF126" s="173"/>
      <c r="EIG126" s="173"/>
      <c r="EIH126" s="173"/>
      <c r="EII126" s="173"/>
      <c r="EIJ126" s="173"/>
      <c r="EIK126" s="173"/>
      <c r="EIL126" s="173"/>
      <c r="EIM126" s="173"/>
      <c r="EIN126" s="173"/>
      <c r="EIO126" s="173"/>
      <c r="EIP126" s="173"/>
      <c r="EIQ126" s="173"/>
      <c r="EIR126" s="173"/>
      <c r="EIS126" s="173"/>
      <c r="EIT126" s="173"/>
      <c r="EIU126" s="173"/>
      <c r="EIV126" s="173"/>
      <c r="EIW126" s="173"/>
      <c r="EIX126" s="173"/>
      <c r="EIY126" s="173"/>
      <c r="EIZ126" s="173"/>
      <c r="EJA126" s="173"/>
      <c r="EJB126" s="173"/>
      <c r="EJC126" s="173"/>
      <c r="EJD126" s="173"/>
      <c r="EJE126" s="173"/>
      <c r="EJF126" s="173"/>
      <c r="EJG126" s="173"/>
      <c r="EJH126" s="173"/>
      <c r="EJI126" s="173"/>
      <c r="EJJ126" s="173"/>
      <c r="EJK126" s="173"/>
      <c r="EJL126" s="173"/>
      <c r="EJM126" s="173"/>
      <c r="EJN126" s="173"/>
      <c r="EJO126" s="173"/>
      <c r="EJP126" s="173"/>
      <c r="EJQ126" s="173"/>
      <c r="EJR126" s="173"/>
      <c r="EJS126" s="173"/>
      <c r="EJT126" s="173"/>
      <c r="EJU126" s="173"/>
      <c r="EJV126" s="173"/>
      <c r="EJW126" s="173"/>
      <c r="EJX126" s="173"/>
      <c r="EJY126" s="173"/>
      <c r="EJZ126" s="173"/>
      <c r="EKA126" s="173"/>
      <c r="EKB126" s="173"/>
      <c r="EKC126" s="173"/>
      <c r="EKD126" s="173"/>
      <c r="EKE126" s="173"/>
      <c r="EKF126" s="173"/>
      <c r="EKG126" s="173"/>
      <c r="EKH126" s="173"/>
      <c r="EKI126" s="173"/>
      <c r="EKJ126" s="173"/>
      <c r="EKK126" s="173"/>
      <c r="EKL126" s="173"/>
      <c r="EKM126" s="173"/>
      <c r="EKN126" s="173"/>
      <c r="EKO126" s="173"/>
      <c r="EKP126" s="173"/>
      <c r="EKQ126" s="173"/>
      <c r="EKR126" s="173"/>
      <c r="EKS126" s="173"/>
      <c r="EKT126" s="173"/>
      <c r="EKU126" s="173"/>
      <c r="EKV126" s="173"/>
      <c r="EKW126" s="173"/>
      <c r="EKX126" s="173"/>
      <c r="EKY126" s="173"/>
      <c r="EKZ126" s="173"/>
      <c r="ELA126" s="173"/>
      <c r="ELB126" s="173"/>
      <c r="ELC126" s="173"/>
      <c r="ELD126" s="173"/>
      <c r="ELE126" s="173"/>
      <c r="ELF126" s="173"/>
      <c r="ELG126" s="173"/>
      <c r="ELH126" s="173"/>
      <c r="ELI126" s="173"/>
      <c r="ELJ126" s="173"/>
      <c r="ELK126" s="173"/>
      <c r="ELL126" s="173"/>
      <c r="ELM126" s="173"/>
      <c r="ELN126" s="173"/>
      <c r="ELO126" s="173"/>
      <c r="ELP126" s="173"/>
      <c r="ELQ126" s="173"/>
      <c r="ELR126" s="173"/>
      <c r="ELS126" s="173"/>
      <c r="ELT126" s="173"/>
      <c r="ELU126" s="173"/>
      <c r="ELV126" s="173"/>
      <c r="ELW126" s="173"/>
      <c r="ELX126" s="173"/>
      <c r="ELY126" s="173"/>
      <c r="ELZ126" s="173"/>
      <c r="EMA126" s="173"/>
      <c r="EMB126" s="173"/>
      <c r="EMC126" s="173"/>
      <c r="EMD126" s="173"/>
      <c r="EME126" s="173"/>
      <c r="EMF126" s="173"/>
      <c r="EMG126" s="173"/>
      <c r="EMH126" s="173"/>
      <c r="EMI126" s="173"/>
      <c r="EMJ126" s="173"/>
      <c r="EMK126" s="173"/>
      <c r="EML126" s="173"/>
      <c r="EMM126" s="173"/>
      <c r="EMN126" s="173"/>
      <c r="EMO126" s="173"/>
      <c r="EMP126" s="173"/>
      <c r="EMQ126" s="173"/>
      <c r="EMR126" s="173"/>
      <c r="EMS126" s="173"/>
      <c r="EMT126" s="173"/>
      <c r="EMU126" s="173"/>
      <c r="EMV126" s="173"/>
      <c r="EMW126" s="173"/>
      <c r="EMX126" s="173"/>
      <c r="EMY126" s="173"/>
      <c r="EMZ126" s="173"/>
      <c r="ENA126" s="173"/>
      <c r="ENB126" s="173"/>
      <c r="ENC126" s="173"/>
      <c r="END126" s="173"/>
      <c r="ENE126" s="173"/>
      <c r="ENF126" s="173"/>
      <c r="ENG126" s="173"/>
      <c r="ENH126" s="173"/>
      <c r="ENI126" s="173"/>
      <c r="ENJ126" s="173"/>
      <c r="ENK126" s="173"/>
      <c r="ENL126" s="173"/>
      <c r="ENM126" s="173"/>
      <c r="ENN126" s="173"/>
      <c r="ENO126" s="173"/>
      <c r="ENP126" s="173"/>
      <c r="ENQ126" s="173"/>
      <c r="ENR126" s="173"/>
      <c r="ENS126" s="173"/>
      <c r="ENT126" s="173"/>
      <c r="ENU126" s="173"/>
      <c r="ENV126" s="173"/>
      <c r="ENW126" s="173"/>
      <c r="ENX126" s="173"/>
      <c r="ENY126" s="173"/>
      <c r="ENZ126" s="173"/>
      <c r="EOA126" s="173"/>
      <c r="EOB126" s="173"/>
      <c r="EOC126" s="173"/>
      <c r="EOD126" s="173"/>
      <c r="EOE126" s="173"/>
      <c r="EOF126" s="173"/>
      <c r="EOG126" s="173"/>
      <c r="EOH126" s="173"/>
      <c r="EOI126" s="173"/>
      <c r="EOJ126" s="173"/>
      <c r="EOK126" s="173"/>
      <c r="EOL126" s="173"/>
      <c r="EOM126" s="173"/>
      <c r="EON126" s="173"/>
      <c r="EOO126" s="173"/>
      <c r="EOP126" s="173"/>
      <c r="EOQ126" s="173"/>
      <c r="EOR126" s="173"/>
      <c r="EOS126" s="173"/>
      <c r="EOT126" s="173"/>
      <c r="EOU126" s="173"/>
      <c r="EOV126" s="173"/>
      <c r="EOW126" s="173"/>
      <c r="EOX126" s="173"/>
      <c r="EOY126" s="173"/>
      <c r="EOZ126" s="173"/>
      <c r="EPA126" s="173"/>
      <c r="EPB126" s="173"/>
      <c r="EPC126" s="173"/>
      <c r="EPD126" s="173"/>
      <c r="EPE126" s="173"/>
      <c r="EPF126" s="173"/>
      <c r="EPG126" s="173"/>
      <c r="EPH126" s="173"/>
      <c r="EPI126" s="173"/>
      <c r="EPJ126" s="173"/>
      <c r="EPK126" s="173"/>
      <c r="EPL126" s="173"/>
      <c r="EPM126" s="173"/>
      <c r="EPN126" s="173"/>
      <c r="EPO126" s="173"/>
      <c r="EPP126" s="173"/>
      <c r="EPQ126" s="173"/>
      <c r="EPR126" s="173"/>
      <c r="EPS126" s="173"/>
      <c r="EPT126" s="173"/>
      <c r="EPU126" s="173"/>
      <c r="EPV126" s="173"/>
      <c r="EPW126" s="173"/>
      <c r="EPX126" s="173"/>
      <c r="EPY126" s="173"/>
      <c r="EPZ126" s="173"/>
      <c r="EQA126" s="173"/>
      <c r="EQB126" s="173"/>
      <c r="EQC126" s="173"/>
      <c r="EQD126" s="173"/>
      <c r="EQE126" s="173"/>
      <c r="EQF126" s="173"/>
      <c r="EQG126" s="173"/>
      <c r="EQH126" s="173"/>
      <c r="EQI126" s="173"/>
      <c r="EQJ126" s="173"/>
      <c r="EQK126" s="173"/>
      <c r="EQL126" s="173"/>
      <c r="EQM126" s="173"/>
      <c r="EQN126" s="173"/>
      <c r="EQO126" s="173"/>
      <c r="EQP126" s="173"/>
      <c r="EQQ126" s="173"/>
      <c r="EQR126" s="173"/>
      <c r="EQS126" s="173"/>
      <c r="EQT126" s="173"/>
      <c r="EQU126" s="173"/>
      <c r="EQV126" s="173"/>
      <c r="EQW126" s="173"/>
      <c r="EQX126" s="173"/>
      <c r="EQY126" s="173"/>
      <c r="EQZ126" s="173"/>
      <c r="ERA126" s="173"/>
      <c r="ERB126" s="173"/>
      <c r="ERC126" s="173"/>
      <c r="ERD126" s="173"/>
      <c r="ERE126" s="173"/>
      <c r="ERF126" s="173"/>
      <c r="ERG126" s="173"/>
      <c r="ERH126" s="173"/>
      <c r="ERI126" s="173"/>
      <c r="ERJ126" s="173"/>
      <c r="ERK126" s="173"/>
      <c r="ERL126" s="173"/>
      <c r="ERM126" s="173"/>
      <c r="ERN126" s="173"/>
      <c r="ERO126" s="173"/>
      <c r="ERP126" s="173"/>
      <c r="ERQ126" s="173"/>
      <c r="ERR126" s="173"/>
      <c r="ERS126" s="173"/>
      <c r="ERT126" s="173"/>
      <c r="ERU126" s="173"/>
      <c r="ERV126" s="173"/>
      <c r="ERW126" s="173"/>
      <c r="ERX126" s="173"/>
      <c r="ERY126" s="173"/>
      <c r="ERZ126" s="173"/>
      <c r="ESA126" s="173"/>
      <c r="ESB126" s="173"/>
      <c r="ESC126" s="173"/>
      <c r="ESD126" s="173"/>
      <c r="ESE126" s="173"/>
      <c r="ESF126" s="173"/>
      <c r="ESG126" s="173"/>
      <c r="ESH126" s="173"/>
      <c r="ESI126" s="173"/>
      <c r="ESJ126" s="173"/>
      <c r="ESK126" s="173"/>
      <c r="ESL126" s="173"/>
      <c r="ESM126" s="173"/>
      <c r="ESN126" s="173"/>
      <c r="ESO126" s="173"/>
      <c r="ESP126" s="173"/>
      <c r="ESQ126" s="173"/>
      <c r="ESR126" s="173"/>
      <c r="ESS126" s="173"/>
      <c r="EST126" s="173"/>
      <c r="ESU126" s="173"/>
      <c r="ESV126" s="173"/>
      <c r="ESW126" s="173"/>
      <c r="ESX126" s="173"/>
      <c r="ESY126" s="173"/>
      <c r="ESZ126" s="173"/>
      <c r="ETA126" s="173"/>
      <c r="ETB126" s="173"/>
      <c r="ETC126" s="173"/>
      <c r="ETD126" s="173"/>
      <c r="ETE126" s="173"/>
      <c r="ETF126" s="173"/>
      <c r="ETG126" s="173"/>
      <c r="ETH126" s="173"/>
      <c r="ETI126" s="173"/>
      <c r="ETJ126" s="173"/>
      <c r="ETK126" s="173"/>
      <c r="ETL126" s="173"/>
      <c r="ETM126" s="173"/>
      <c r="ETN126" s="173"/>
      <c r="ETO126" s="173"/>
      <c r="ETP126" s="173"/>
      <c r="ETQ126" s="173"/>
      <c r="ETR126" s="173"/>
      <c r="ETS126" s="173"/>
      <c r="ETT126" s="173"/>
      <c r="ETU126" s="173"/>
      <c r="ETV126" s="173"/>
      <c r="ETW126" s="173"/>
      <c r="ETX126" s="173"/>
      <c r="ETY126" s="173"/>
      <c r="ETZ126" s="173"/>
      <c r="EUA126" s="173"/>
      <c r="EUB126" s="173"/>
      <c r="EUC126" s="173"/>
      <c r="EUD126" s="173"/>
      <c r="EUE126" s="173"/>
      <c r="EUF126" s="173"/>
      <c r="EUG126" s="173"/>
      <c r="EUH126" s="173"/>
      <c r="EUI126" s="173"/>
      <c r="EUJ126" s="173"/>
      <c r="EUK126" s="173"/>
      <c r="EUL126" s="173"/>
      <c r="EUM126" s="173"/>
      <c r="EUN126" s="173"/>
      <c r="EUO126" s="173"/>
      <c r="EUP126" s="173"/>
      <c r="EUQ126" s="173"/>
      <c r="EUR126" s="173"/>
      <c r="EUS126" s="173"/>
      <c r="EUT126" s="173"/>
      <c r="EUU126" s="173"/>
      <c r="EUV126" s="173"/>
      <c r="EUW126" s="173"/>
      <c r="EUX126" s="173"/>
      <c r="EUY126" s="173"/>
      <c r="EUZ126" s="173"/>
      <c r="EVA126" s="173"/>
      <c r="EVB126" s="173"/>
      <c r="EVC126" s="173"/>
      <c r="EVD126" s="173"/>
      <c r="EVE126" s="173"/>
      <c r="EVF126" s="173"/>
      <c r="EVG126" s="173"/>
      <c r="EVH126" s="173"/>
      <c r="EVI126" s="173"/>
      <c r="EVJ126" s="173"/>
      <c r="EVK126" s="173"/>
      <c r="EVL126" s="173"/>
      <c r="EVM126" s="173"/>
      <c r="EVN126" s="173"/>
      <c r="EVO126" s="173"/>
      <c r="EVP126" s="173"/>
      <c r="EVQ126" s="173"/>
      <c r="EVR126" s="173"/>
      <c r="EVS126" s="173"/>
      <c r="EVT126" s="173"/>
      <c r="EVU126" s="173"/>
      <c r="EVV126" s="173"/>
      <c r="EVW126" s="173"/>
      <c r="EVX126" s="173"/>
      <c r="EVY126" s="173"/>
      <c r="EVZ126" s="173"/>
      <c r="EWA126" s="173"/>
      <c r="EWB126" s="173"/>
      <c r="EWC126" s="173"/>
      <c r="EWD126" s="173"/>
      <c r="EWE126" s="173"/>
      <c r="EWF126" s="173"/>
      <c r="EWG126" s="173"/>
      <c r="EWH126" s="173"/>
      <c r="EWI126" s="173"/>
      <c r="EWJ126" s="173"/>
      <c r="EWK126" s="173"/>
      <c r="EWL126" s="173"/>
      <c r="EWM126" s="173"/>
      <c r="EWN126" s="173"/>
      <c r="EWO126" s="173"/>
      <c r="EWP126" s="173"/>
      <c r="EWQ126" s="173"/>
      <c r="EWR126" s="173"/>
      <c r="EWS126" s="173"/>
      <c r="EWT126" s="173"/>
      <c r="EWU126" s="173"/>
      <c r="EWV126" s="173"/>
      <c r="EWW126" s="173"/>
      <c r="EWX126" s="173"/>
      <c r="EWY126" s="173"/>
      <c r="EWZ126" s="173"/>
      <c r="EXA126" s="173"/>
      <c r="EXB126" s="173"/>
      <c r="EXC126" s="173"/>
      <c r="EXD126" s="173"/>
      <c r="EXE126" s="173"/>
      <c r="EXF126" s="173"/>
      <c r="EXG126" s="173"/>
      <c r="EXH126" s="173"/>
      <c r="EXI126" s="173"/>
      <c r="EXJ126" s="173"/>
      <c r="EXK126" s="173"/>
      <c r="EXL126" s="173"/>
      <c r="EXM126" s="173"/>
      <c r="EXN126" s="173"/>
      <c r="EXO126" s="173"/>
      <c r="EXP126" s="173"/>
      <c r="EXQ126" s="173"/>
      <c r="EXR126" s="173"/>
      <c r="EXS126" s="173"/>
      <c r="EXT126" s="173"/>
      <c r="EXU126" s="173"/>
      <c r="EXV126" s="173"/>
      <c r="EXW126" s="173"/>
      <c r="EXX126" s="173"/>
      <c r="EXY126" s="173"/>
      <c r="EXZ126" s="173"/>
      <c r="EYA126" s="173"/>
      <c r="EYB126" s="173"/>
      <c r="EYC126" s="173"/>
      <c r="EYD126" s="173"/>
      <c r="EYE126" s="173"/>
      <c r="EYF126" s="173"/>
      <c r="EYG126" s="173"/>
      <c r="EYH126" s="173"/>
      <c r="EYI126" s="173"/>
      <c r="EYJ126" s="173"/>
      <c r="EYK126" s="173"/>
      <c r="EYL126" s="173"/>
      <c r="EYM126" s="173"/>
      <c r="EYN126" s="173"/>
      <c r="EYO126" s="173"/>
      <c r="EYP126" s="173"/>
      <c r="EYQ126" s="173"/>
      <c r="EYR126" s="173"/>
      <c r="EYS126" s="173"/>
      <c r="EYT126" s="173"/>
      <c r="EYU126" s="173"/>
      <c r="EYV126" s="173"/>
      <c r="EYW126" s="173"/>
      <c r="EYX126" s="173"/>
      <c r="EYY126" s="173"/>
      <c r="EYZ126" s="173"/>
      <c r="EZA126" s="173"/>
      <c r="EZB126" s="173"/>
      <c r="EZC126" s="173"/>
      <c r="EZD126" s="173"/>
      <c r="EZE126" s="173"/>
      <c r="EZF126" s="173"/>
      <c r="EZG126" s="173"/>
      <c r="EZH126" s="173"/>
      <c r="EZI126" s="173"/>
      <c r="EZJ126" s="173"/>
      <c r="EZK126" s="173"/>
      <c r="EZL126" s="173"/>
      <c r="EZM126" s="173"/>
      <c r="EZN126" s="173"/>
      <c r="EZO126" s="173"/>
      <c r="EZP126" s="173"/>
      <c r="EZQ126" s="173"/>
      <c r="EZR126" s="173"/>
      <c r="EZS126" s="173"/>
      <c r="EZT126" s="173"/>
      <c r="EZU126" s="173"/>
      <c r="EZV126" s="173"/>
      <c r="EZW126" s="173"/>
      <c r="EZX126" s="173"/>
      <c r="EZY126" s="173"/>
      <c r="EZZ126" s="173"/>
      <c r="FAA126" s="173"/>
      <c r="FAB126" s="173"/>
      <c r="FAC126" s="173"/>
      <c r="FAD126" s="173"/>
      <c r="FAE126" s="173"/>
      <c r="FAF126" s="173"/>
      <c r="FAG126" s="173"/>
      <c r="FAH126" s="173"/>
      <c r="FAI126" s="173"/>
      <c r="FAJ126" s="173"/>
      <c r="FAK126" s="173"/>
      <c r="FAL126" s="173"/>
      <c r="FAM126" s="173"/>
      <c r="FAN126" s="173"/>
      <c r="FAO126" s="173"/>
      <c r="FAP126" s="173"/>
      <c r="FAQ126" s="173"/>
      <c r="FAR126" s="173"/>
      <c r="FAS126" s="173"/>
      <c r="FAT126" s="173"/>
      <c r="FAU126" s="173"/>
      <c r="FAV126" s="173"/>
      <c r="FAW126" s="173"/>
      <c r="FAX126" s="173"/>
      <c r="FAY126" s="173"/>
      <c r="FAZ126" s="173"/>
      <c r="FBA126" s="173"/>
      <c r="FBB126" s="173"/>
      <c r="FBC126" s="173"/>
      <c r="FBD126" s="173"/>
      <c r="FBE126" s="173"/>
      <c r="FBF126" s="173"/>
      <c r="FBG126" s="173"/>
      <c r="FBH126" s="173"/>
      <c r="FBI126" s="173"/>
      <c r="FBJ126" s="173"/>
      <c r="FBK126" s="173"/>
      <c r="FBL126" s="173"/>
      <c r="FBM126" s="173"/>
      <c r="FBN126" s="173"/>
      <c r="FBO126" s="173"/>
      <c r="FBP126" s="173"/>
      <c r="FBQ126" s="173"/>
      <c r="FBR126" s="173"/>
      <c r="FBS126" s="173"/>
      <c r="FBT126" s="173"/>
      <c r="FBU126" s="173"/>
      <c r="FBV126" s="173"/>
      <c r="FBW126" s="173"/>
      <c r="FBX126" s="173"/>
      <c r="FBY126" s="173"/>
      <c r="FBZ126" s="173"/>
      <c r="FCA126" s="173"/>
      <c r="FCB126" s="173"/>
      <c r="FCC126" s="173"/>
      <c r="FCD126" s="173"/>
      <c r="FCE126" s="173"/>
      <c r="FCF126" s="173"/>
      <c r="FCG126" s="173"/>
      <c r="FCH126" s="173"/>
      <c r="FCI126" s="173"/>
      <c r="FCJ126" s="173"/>
      <c r="FCK126" s="173"/>
      <c r="FCL126" s="173"/>
      <c r="FCM126" s="173"/>
      <c r="FCN126" s="173"/>
      <c r="FCO126" s="173"/>
      <c r="FCP126" s="173"/>
      <c r="FCQ126" s="173"/>
      <c r="FCR126" s="173"/>
      <c r="FCS126" s="173"/>
      <c r="FCT126" s="173"/>
      <c r="FCU126" s="173"/>
      <c r="FCV126" s="173"/>
      <c r="FCW126" s="173"/>
      <c r="FCX126" s="173"/>
      <c r="FCY126" s="173"/>
      <c r="FCZ126" s="173"/>
      <c r="FDA126" s="173"/>
      <c r="FDB126" s="173"/>
      <c r="FDC126" s="173"/>
      <c r="FDD126" s="173"/>
      <c r="FDE126" s="173"/>
      <c r="FDF126" s="173"/>
      <c r="FDG126" s="173"/>
      <c r="FDH126" s="173"/>
      <c r="FDI126" s="173"/>
      <c r="FDJ126" s="173"/>
      <c r="FDK126" s="173"/>
      <c r="FDL126" s="173"/>
      <c r="FDM126" s="173"/>
      <c r="FDN126" s="173"/>
      <c r="FDO126" s="173"/>
      <c r="FDP126" s="173"/>
      <c r="FDQ126" s="173"/>
      <c r="FDR126" s="173"/>
      <c r="FDS126" s="173"/>
      <c r="FDT126" s="173"/>
      <c r="FDU126" s="173"/>
      <c r="FDV126" s="173"/>
      <c r="FDW126" s="173"/>
      <c r="FDX126" s="173"/>
      <c r="FDY126" s="173"/>
      <c r="FDZ126" s="173"/>
      <c r="FEA126" s="173"/>
      <c r="FEB126" s="173"/>
      <c r="FEC126" s="173"/>
      <c r="FED126" s="173"/>
      <c r="FEE126" s="173"/>
      <c r="FEF126" s="173"/>
      <c r="FEG126" s="173"/>
      <c r="FEH126" s="173"/>
      <c r="FEI126" s="173"/>
      <c r="FEJ126" s="173"/>
      <c r="FEK126" s="173"/>
      <c r="FEL126" s="173"/>
      <c r="FEM126" s="173"/>
      <c r="FEN126" s="173"/>
      <c r="FEO126" s="173"/>
      <c r="FEP126" s="173"/>
      <c r="FEQ126" s="173"/>
      <c r="FER126" s="173"/>
      <c r="FES126" s="173"/>
      <c r="FET126" s="173"/>
      <c r="FEU126" s="173"/>
      <c r="FEV126" s="173"/>
      <c r="FEW126" s="173"/>
      <c r="FEX126" s="173"/>
      <c r="FEY126" s="173"/>
      <c r="FEZ126" s="173"/>
      <c r="FFA126" s="173"/>
      <c r="FFB126" s="173"/>
      <c r="FFC126" s="173"/>
      <c r="FFD126" s="173"/>
      <c r="FFE126" s="173"/>
      <c r="FFF126" s="173"/>
      <c r="FFG126" s="173"/>
      <c r="FFH126" s="173"/>
      <c r="FFI126" s="173"/>
      <c r="FFJ126" s="173"/>
      <c r="FFK126" s="173"/>
      <c r="FFL126" s="173"/>
      <c r="FFM126" s="173"/>
      <c r="FFN126" s="173"/>
      <c r="FFO126" s="173"/>
      <c r="FFP126" s="173"/>
      <c r="FFQ126" s="173"/>
      <c r="FFR126" s="173"/>
      <c r="FFS126" s="173"/>
      <c r="FFT126" s="173"/>
      <c r="FFU126" s="173"/>
      <c r="FFV126" s="173"/>
      <c r="FFW126" s="173"/>
      <c r="FFX126" s="173"/>
      <c r="FFY126" s="173"/>
      <c r="FFZ126" s="173"/>
      <c r="FGA126" s="173"/>
      <c r="FGB126" s="173"/>
      <c r="FGC126" s="173"/>
      <c r="FGD126" s="173"/>
      <c r="FGE126" s="173"/>
      <c r="FGF126" s="173"/>
      <c r="FGG126" s="173"/>
      <c r="FGH126" s="173"/>
      <c r="FGI126" s="173"/>
      <c r="FGJ126" s="173"/>
      <c r="FGK126" s="173"/>
      <c r="FGL126" s="173"/>
      <c r="FGM126" s="173"/>
      <c r="FGN126" s="173"/>
      <c r="FGO126" s="173"/>
      <c r="FGP126" s="173"/>
      <c r="FGQ126" s="173"/>
      <c r="FGR126" s="173"/>
      <c r="FGS126" s="173"/>
      <c r="FGT126" s="173"/>
      <c r="FGU126" s="173"/>
      <c r="FGV126" s="173"/>
      <c r="FGW126" s="173"/>
      <c r="FGX126" s="173"/>
      <c r="FGY126" s="173"/>
      <c r="FGZ126" s="173"/>
      <c r="FHA126" s="173"/>
      <c r="FHB126" s="173"/>
      <c r="FHC126" s="173"/>
      <c r="FHD126" s="173"/>
      <c r="FHE126" s="173"/>
      <c r="FHF126" s="173"/>
      <c r="FHG126" s="173"/>
      <c r="FHH126" s="173"/>
      <c r="FHI126" s="173"/>
      <c r="FHJ126" s="173"/>
      <c r="FHK126" s="173"/>
      <c r="FHL126" s="173"/>
      <c r="FHM126" s="173"/>
      <c r="FHN126" s="173"/>
      <c r="FHO126" s="173"/>
      <c r="FHP126" s="173"/>
      <c r="FHQ126" s="173"/>
      <c r="FHR126" s="173"/>
      <c r="FHS126" s="173"/>
      <c r="FHT126" s="173"/>
      <c r="FHU126" s="173"/>
      <c r="FHV126" s="173"/>
      <c r="FHW126" s="173"/>
      <c r="FHX126" s="173"/>
      <c r="FHY126" s="173"/>
      <c r="FHZ126" s="173"/>
      <c r="FIA126" s="173"/>
      <c r="FIB126" s="173"/>
      <c r="FIC126" s="173"/>
      <c r="FID126" s="173"/>
      <c r="FIE126" s="173"/>
      <c r="FIF126" s="173"/>
      <c r="FIG126" s="173"/>
      <c r="FIH126" s="173"/>
      <c r="FII126" s="173"/>
      <c r="FIJ126" s="173"/>
      <c r="FIK126" s="173"/>
      <c r="FIL126" s="173"/>
      <c r="FIM126" s="173"/>
      <c r="FIN126" s="173"/>
      <c r="FIO126" s="173"/>
      <c r="FIP126" s="173"/>
      <c r="FIQ126" s="173"/>
      <c r="FIR126" s="173"/>
      <c r="FIS126" s="173"/>
      <c r="FIT126" s="173"/>
      <c r="FIU126" s="173"/>
      <c r="FIV126" s="173"/>
      <c r="FIW126" s="173"/>
      <c r="FIX126" s="173"/>
      <c r="FIY126" s="173"/>
      <c r="FIZ126" s="173"/>
      <c r="FJA126" s="173"/>
      <c r="FJB126" s="173"/>
      <c r="FJC126" s="173"/>
      <c r="FJD126" s="173"/>
      <c r="FJE126" s="173"/>
      <c r="FJF126" s="173"/>
      <c r="FJG126" s="173"/>
      <c r="FJH126" s="173"/>
      <c r="FJI126" s="173"/>
      <c r="FJJ126" s="173"/>
      <c r="FJK126" s="173"/>
      <c r="FJL126" s="173"/>
      <c r="FJM126" s="173"/>
      <c r="FJN126" s="173"/>
      <c r="FJO126" s="173"/>
      <c r="FJP126" s="173"/>
      <c r="FJQ126" s="173"/>
      <c r="FJR126" s="173"/>
      <c r="FJS126" s="173"/>
      <c r="FJT126" s="173"/>
      <c r="FJU126" s="173"/>
      <c r="FJV126" s="173"/>
      <c r="FJW126" s="173"/>
      <c r="FJX126" s="173"/>
      <c r="FJY126" s="173"/>
      <c r="FJZ126" s="173"/>
      <c r="FKA126" s="173"/>
      <c r="FKB126" s="173"/>
      <c r="FKC126" s="173"/>
      <c r="FKD126" s="173"/>
      <c r="FKE126" s="173"/>
      <c r="FKF126" s="173"/>
      <c r="FKG126" s="173"/>
      <c r="FKH126" s="173"/>
      <c r="FKI126" s="173"/>
      <c r="FKJ126" s="173"/>
      <c r="FKK126" s="173"/>
      <c r="FKL126" s="173"/>
      <c r="FKM126" s="173"/>
      <c r="FKN126" s="173"/>
      <c r="FKO126" s="173"/>
      <c r="FKP126" s="173"/>
      <c r="FKQ126" s="173"/>
      <c r="FKR126" s="173"/>
      <c r="FKS126" s="173"/>
      <c r="FKT126" s="173"/>
      <c r="FKU126" s="173"/>
      <c r="FKV126" s="173"/>
      <c r="FKW126" s="173"/>
      <c r="FKX126" s="173"/>
      <c r="FKY126" s="173"/>
      <c r="FKZ126" s="173"/>
      <c r="FLA126" s="173"/>
      <c r="FLB126" s="173"/>
      <c r="FLC126" s="173"/>
      <c r="FLD126" s="173"/>
      <c r="FLE126" s="173"/>
      <c r="FLF126" s="173"/>
      <c r="FLG126" s="173"/>
      <c r="FLH126" s="173"/>
      <c r="FLI126" s="173"/>
      <c r="FLJ126" s="173"/>
      <c r="FLK126" s="173"/>
      <c r="FLL126" s="173"/>
      <c r="FLM126" s="173"/>
      <c r="FLN126" s="173"/>
      <c r="FLO126" s="173"/>
      <c r="FLP126" s="173"/>
      <c r="FLQ126" s="173"/>
      <c r="FLR126" s="173"/>
      <c r="FLS126" s="173"/>
      <c r="FLT126" s="173"/>
      <c r="FLU126" s="173"/>
      <c r="FLV126" s="173"/>
      <c r="FLW126" s="173"/>
      <c r="FLX126" s="173"/>
      <c r="FLY126" s="173"/>
      <c r="FLZ126" s="173"/>
      <c r="FMA126" s="173"/>
      <c r="FMB126" s="173"/>
      <c r="FMC126" s="173"/>
      <c r="FMD126" s="173"/>
      <c r="FME126" s="173"/>
      <c r="FMF126" s="173"/>
      <c r="FMG126" s="173"/>
      <c r="FMH126" s="173"/>
      <c r="FMI126" s="173"/>
      <c r="FMJ126" s="173"/>
      <c r="FMK126" s="173"/>
      <c r="FML126" s="173"/>
      <c r="FMM126" s="173"/>
      <c r="FMN126" s="173"/>
      <c r="FMO126" s="173"/>
      <c r="FMP126" s="173"/>
      <c r="FMQ126" s="173"/>
      <c r="FMR126" s="173"/>
      <c r="FMS126" s="173"/>
      <c r="FMT126" s="173"/>
      <c r="FMU126" s="173"/>
      <c r="FMV126" s="173"/>
      <c r="FMW126" s="173"/>
      <c r="FMX126" s="173"/>
      <c r="FMY126" s="173"/>
      <c r="FMZ126" s="173"/>
      <c r="FNA126" s="173"/>
      <c r="FNB126" s="173"/>
      <c r="FNC126" s="173"/>
      <c r="FND126" s="173"/>
      <c r="FNE126" s="173"/>
      <c r="FNF126" s="173"/>
      <c r="FNG126" s="173"/>
      <c r="FNH126" s="173"/>
      <c r="FNI126" s="173"/>
      <c r="FNJ126" s="173"/>
      <c r="FNK126" s="173"/>
      <c r="FNL126" s="173"/>
      <c r="FNM126" s="173"/>
      <c r="FNN126" s="173"/>
      <c r="FNO126" s="173"/>
      <c r="FNP126" s="173"/>
      <c r="FNQ126" s="173"/>
      <c r="FNR126" s="173"/>
      <c r="FNS126" s="173"/>
      <c r="FNT126" s="173"/>
      <c r="FNU126" s="173"/>
      <c r="FNV126" s="173"/>
      <c r="FNW126" s="173"/>
      <c r="FNX126" s="173"/>
      <c r="FNY126" s="173"/>
      <c r="FNZ126" s="173"/>
      <c r="FOA126" s="173"/>
      <c r="FOB126" s="173"/>
      <c r="FOC126" s="173"/>
      <c r="FOD126" s="173"/>
      <c r="FOE126" s="173"/>
      <c r="FOF126" s="173"/>
      <c r="FOG126" s="173"/>
      <c r="FOH126" s="173"/>
      <c r="FOI126" s="173"/>
      <c r="FOJ126" s="173"/>
      <c r="FOK126" s="173"/>
      <c r="FOL126" s="173"/>
      <c r="FOM126" s="173"/>
      <c r="FON126" s="173"/>
      <c r="FOO126" s="173"/>
      <c r="FOP126" s="173"/>
      <c r="FOQ126" s="173"/>
      <c r="FOR126" s="173"/>
      <c r="FOS126" s="173"/>
      <c r="FOT126" s="173"/>
      <c r="FOU126" s="173"/>
      <c r="FOV126" s="173"/>
      <c r="FOW126" s="173"/>
      <c r="FOX126" s="173"/>
      <c r="FOY126" s="173"/>
      <c r="FOZ126" s="173"/>
      <c r="FPA126" s="173"/>
      <c r="FPB126" s="173"/>
      <c r="FPC126" s="173"/>
      <c r="FPD126" s="173"/>
      <c r="FPE126" s="173"/>
      <c r="FPF126" s="173"/>
      <c r="FPG126" s="173"/>
      <c r="FPH126" s="173"/>
      <c r="FPI126" s="173"/>
      <c r="FPJ126" s="173"/>
      <c r="FPK126" s="173"/>
      <c r="FPL126" s="173"/>
      <c r="FPM126" s="173"/>
      <c r="FPN126" s="173"/>
      <c r="FPO126" s="173"/>
      <c r="FPP126" s="173"/>
      <c r="FPQ126" s="173"/>
      <c r="FPR126" s="173"/>
      <c r="FPS126" s="173"/>
      <c r="FPT126" s="173"/>
      <c r="FPU126" s="173"/>
      <c r="FPV126" s="173"/>
      <c r="FPW126" s="173"/>
      <c r="FPX126" s="173"/>
      <c r="FPY126" s="173"/>
      <c r="FPZ126" s="173"/>
      <c r="FQA126" s="173"/>
      <c r="FQB126" s="173"/>
      <c r="FQC126" s="173"/>
      <c r="FQD126" s="173"/>
      <c r="FQE126" s="173"/>
      <c r="FQF126" s="173"/>
      <c r="FQG126" s="173"/>
      <c r="FQH126" s="173"/>
      <c r="FQI126" s="173"/>
      <c r="FQJ126" s="173"/>
      <c r="FQK126" s="173"/>
      <c r="FQL126" s="173"/>
      <c r="FQM126" s="173"/>
      <c r="FQN126" s="173"/>
      <c r="FQO126" s="173"/>
      <c r="FQP126" s="173"/>
      <c r="FQQ126" s="173"/>
      <c r="FQR126" s="173"/>
      <c r="FQS126" s="173"/>
      <c r="FQT126" s="173"/>
      <c r="FQU126" s="173"/>
      <c r="FQV126" s="173"/>
      <c r="FQW126" s="173"/>
      <c r="FQX126" s="173"/>
      <c r="FQY126" s="173"/>
      <c r="FQZ126" s="173"/>
      <c r="FRA126" s="173"/>
      <c r="FRB126" s="173"/>
      <c r="FRC126" s="173"/>
      <c r="FRD126" s="173"/>
      <c r="FRE126" s="173"/>
      <c r="FRF126" s="173"/>
      <c r="FRG126" s="173"/>
      <c r="FRH126" s="173"/>
      <c r="FRI126" s="173"/>
      <c r="FRJ126" s="173"/>
      <c r="FRK126" s="173"/>
      <c r="FRL126" s="173"/>
      <c r="FRM126" s="173"/>
      <c r="FRN126" s="173"/>
      <c r="FRO126" s="173"/>
      <c r="FRP126" s="173"/>
      <c r="FRQ126" s="173"/>
      <c r="FRR126" s="173"/>
      <c r="FRS126" s="173"/>
      <c r="FRT126" s="173"/>
      <c r="FRU126" s="173"/>
      <c r="FRV126" s="173"/>
      <c r="FRW126" s="173"/>
      <c r="FRX126" s="173"/>
      <c r="FRY126" s="173"/>
      <c r="FRZ126" s="173"/>
      <c r="FSA126" s="173"/>
      <c r="FSB126" s="173"/>
      <c r="FSC126" s="173"/>
      <c r="FSD126" s="173"/>
      <c r="FSE126" s="173"/>
      <c r="FSF126" s="173"/>
      <c r="FSG126" s="173"/>
      <c r="FSH126" s="173"/>
      <c r="FSI126" s="173"/>
      <c r="FSJ126" s="173"/>
      <c r="FSK126" s="173"/>
      <c r="FSL126" s="173"/>
      <c r="FSM126" s="173"/>
      <c r="FSN126" s="173"/>
      <c r="FSO126" s="173"/>
      <c r="FSP126" s="173"/>
      <c r="FSQ126" s="173"/>
      <c r="FSR126" s="173"/>
      <c r="FSS126" s="173"/>
      <c r="FST126" s="173"/>
      <c r="FSU126" s="173"/>
      <c r="FSV126" s="173"/>
      <c r="FSW126" s="173"/>
      <c r="FSX126" s="173"/>
      <c r="FSY126" s="173"/>
      <c r="FSZ126" s="173"/>
      <c r="FTA126" s="173"/>
      <c r="FTB126" s="173"/>
      <c r="FTC126" s="173"/>
      <c r="FTD126" s="173"/>
      <c r="FTE126" s="173"/>
      <c r="FTF126" s="173"/>
      <c r="FTG126" s="173"/>
      <c r="FTH126" s="173"/>
      <c r="FTI126" s="173"/>
      <c r="FTJ126" s="173"/>
      <c r="FTK126" s="173"/>
      <c r="FTL126" s="173"/>
      <c r="FTM126" s="173"/>
      <c r="FTN126" s="173"/>
      <c r="FTO126" s="173"/>
      <c r="FTP126" s="173"/>
      <c r="FTQ126" s="173"/>
      <c r="FTR126" s="173"/>
      <c r="FTS126" s="173"/>
      <c r="FTT126" s="173"/>
      <c r="FTU126" s="173"/>
      <c r="FTV126" s="173"/>
      <c r="FTW126" s="173"/>
      <c r="FTX126" s="173"/>
      <c r="FTY126" s="173"/>
      <c r="FTZ126" s="173"/>
      <c r="FUA126" s="173"/>
      <c r="FUB126" s="173"/>
      <c r="FUC126" s="173"/>
      <c r="FUD126" s="173"/>
      <c r="FUE126" s="173"/>
      <c r="FUF126" s="173"/>
      <c r="FUG126" s="173"/>
      <c r="FUH126" s="173"/>
      <c r="FUI126" s="173"/>
      <c r="FUJ126" s="173"/>
      <c r="FUK126" s="173"/>
      <c r="FUL126" s="173"/>
      <c r="FUM126" s="173"/>
      <c r="FUN126" s="173"/>
      <c r="FUO126" s="173"/>
      <c r="FUP126" s="173"/>
      <c r="FUQ126" s="173"/>
      <c r="FUR126" s="173"/>
      <c r="FUS126" s="173"/>
      <c r="FUT126" s="173"/>
      <c r="FUU126" s="173"/>
      <c r="FUV126" s="173"/>
      <c r="FUW126" s="173"/>
      <c r="FUX126" s="173"/>
      <c r="FUY126" s="173"/>
      <c r="FUZ126" s="173"/>
      <c r="FVA126" s="173"/>
      <c r="FVB126" s="173"/>
      <c r="FVC126" s="173"/>
      <c r="FVD126" s="173"/>
      <c r="FVE126" s="173"/>
      <c r="FVF126" s="173"/>
      <c r="FVG126" s="173"/>
      <c r="FVH126" s="173"/>
      <c r="FVI126" s="173"/>
      <c r="FVJ126" s="173"/>
      <c r="FVK126" s="173"/>
      <c r="FVL126" s="173"/>
      <c r="FVM126" s="173"/>
      <c r="FVN126" s="173"/>
      <c r="FVO126" s="173"/>
      <c r="FVP126" s="173"/>
      <c r="FVQ126" s="173"/>
      <c r="FVR126" s="173"/>
      <c r="FVS126" s="173"/>
      <c r="FVT126" s="173"/>
      <c r="FVU126" s="173"/>
      <c r="FVV126" s="173"/>
      <c r="FVW126" s="173"/>
      <c r="FVX126" s="173"/>
      <c r="FVY126" s="173"/>
      <c r="FVZ126" s="173"/>
      <c r="FWA126" s="173"/>
      <c r="FWB126" s="173"/>
      <c r="FWC126" s="173"/>
      <c r="FWD126" s="173"/>
      <c r="FWE126" s="173"/>
      <c r="FWF126" s="173"/>
      <c r="FWG126" s="173"/>
      <c r="FWH126" s="173"/>
      <c r="FWI126" s="173"/>
      <c r="FWJ126" s="173"/>
      <c r="FWK126" s="173"/>
      <c r="FWL126" s="173"/>
      <c r="FWM126" s="173"/>
      <c r="FWN126" s="173"/>
      <c r="FWO126" s="173"/>
      <c r="FWP126" s="173"/>
      <c r="FWQ126" s="173"/>
      <c r="FWR126" s="173"/>
      <c r="FWS126" s="173"/>
      <c r="FWT126" s="173"/>
      <c r="FWU126" s="173"/>
      <c r="FWV126" s="173"/>
      <c r="FWW126" s="173"/>
      <c r="FWX126" s="173"/>
      <c r="FWY126" s="173"/>
      <c r="FWZ126" s="173"/>
      <c r="FXA126" s="173"/>
      <c r="FXB126" s="173"/>
      <c r="FXC126" s="173"/>
      <c r="FXD126" s="173"/>
      <c r="FXE126" s="173"/>
      <c r="FXF126" s="173"/>
      <c r="FXG126" s="173"/>
      <c r="FXH126" s="173"/>
      <c r="FXI126" s="173"/>
      <c r="FXJ126" s="173"/>
      <c r="FXK126" s="173"/>
      <c r="FXL126" s="173"/>
      <c r="FXM126" s="173"/>
      <c r="FXN126" s="173"/>
      <c r="FXO126" s="173"/>
      <c r="FXP126" s="173"/>
      <c r="FXQ126" s="173"/>
      <c r="FXR126" s="173"/>
      <c r="FXS126" s="173"/>
      <c r="FXT126" s="173"/>
      <c r="FXU126" s="173"/>
      <c r="FXV126" s="173"/>
      <c r="FXW126" s="173"/>
      <c r="FXX126" s="173"/>
      <c r="FXY126" s="173"/>
      <c r="FXZ126" s="173"/>
      <c r="FYA126" s="173"/>
      <c r="FYB126" s="173"/>
      <c r="FYC126" s="173"/>
      <c r="FYD126" s="173"/>
      <c r="FYE126" s="173"/>
      <c r="FYF126" s="173"/>
      <c r="FYG126" s="173"/>
      <c r="FYH126" s="173"/>
      <c r="FYI126" s="173"/>
      <c r="FYJ126" s="173"/>
      <c r="FYK126" s="173"/>
      <c r="FYL126" s="173"/>
      <c r="FYM126" s="173"/>
      <c r="FYN126" s="173"/>
      <c r="FYO126" s="173"/>
      <c r="FYP126" s="173"/>
      <c r="FYQ126" s="173"/>
      <c r="FYR126" s="173"/>
      <c r="FYS126" s="173"/>
      <c r="FYT126" s="173"/>
      <c r="FYU126" s="173"/>
      <c r="FYV126" s="173"/>
      <c r="FYW126" s="173"/>
      <c r="FYX126" s="173"/>
      <c r="FYY126" s="173"/>
      <c r="FYZ126" s="173"/>
      <c r="FZA126" s="173"/>
      <c r="FZB126" s="173"/>
      <c r="FZC126" s="173"/>
      <c r="FZD126" s="173"/>
      <c r="FZE126" s="173"/>
      <c r="FZF126" s="173"/>
      <c r="FZG126" s="173"/>
      <c r="FZH126" s="173"/>
      <c r="FZI126" s="173"/>
      <c r="FZJ126" s="173"/>
      <c r="FZK126" s="173"/>
      <c r="FZL126" s="173"/>
      <c r="FZM126" s="173"/>
      <c r="FZN126" s="173"/>
      <c r="FZO126" s="173"/>
      <c r="FZP126" s="173"/>
      <c r="FZQ126" s="173"/>
      <c r="FZR126" s="173"/>
      <c r="FZS126" s="173"/>
      <c r="FZT126" s="173"/>
      <c r="FZU126" s="173"/>
      <c r="FZV126" s="173"/>
      <c r="FZW126" s="173"/>
      <c r="FZX126" s="173"/>
      <c r="FZY126" s="173"/>
      <c r="FZZ126" s="173"/>
      <c r="GAA126" s="173"/>
      <c r="GAB126" s="173"/>
      <c r="GAC126" s="173"/>
      <c r="GAD126" s="173"/>
      <c r="GAE126" s="173"/>
      <c r="GAF126" s="173"/>
      <c r="GAG126" s="173"/>
      <c r="GAH126" s="173"/>
      <c r="GAI126" s="173"/>
      <c r="GAJ126" s="173"/>
      <c r="GAK126" s="173"/>
      <c r="GAL126" s="173"/>
      <c r="GAM126" s="173"/>
      <c r="GAN126" s="173"/>
      <c r="GAO126" s="173"/>
      <c r="GAP126" s="173"/>
      <c r="GAQ126" s="173"/>
      <c r="GAR126" s="173"/>
      <c r="GAS126" s="173"/>
      <c r="GAT126" s="173"/>
      <c r="GAU126" s="173"/>
      <c r="GAV126" s="173"/>
      <c r="GAW126" s="173"/>
      <c r="GAX126" s="173"/>
      <c r="GAY126" s="173"/>
      <c r="GAZ126" s="173"/>
      <c r="GBA126" s="173"/>
      <c r="GBB126" s="173"/>
      <c r="GBC126" s="173"/>
      <c r="GBD126" s="173"/>
      <c r="GBE126" s="173"/>
      <c r="GBF126" s="173"/>
      <c r="GBG126" s="173"/>
      <c r="GBH126" s="173"/>
      <c r="GBI126" s="173"/>
      <c r="GBJ126" s="173"/>
      <c r="GBK126" s="173"/>
      <c r="GBL126" s="173"/>
      <c r="GBM126" s="173"/>
      <c r="GBN126" s="173"/>
      <c r="GBO126" s="173"/>
      <c r="GBP126" s="173"/>
      <c r="GBQ126" s="173"/>
      <c r="GBR126" s="173"/>
      <c r="GBS126" s="173"/>
      <c r="GBT126" s="173"/>
      <c r="GBU126" s="173"/>
      <c r="GBV126" s="173"/>
      <c r="GBW126" s="173"/>
      <c r="GBX126" s="173"/>
      <c r="GBY126" s="173"/>
      <c r="GBZ126" s="173"/>
      <c r="GCA126" s="173"/>
      <c r="GCB126" s="173"/>
      <c r="GCC126" s="173"/>
      <c r="GCD126" s="173"/>
      <c r="GCE126" s="173"/>
      <c r="GCF126" s="173"/>
      <c r="GCG126" s="173"/>
      <c r="GCH126" s="173"/>
      <c r="GCI126" s="173"/>
      <c r="GCJ126" s="173"/>
      <c r="GCK126" s="173"/>
      <c r="GCL126" s="173"/>
      <c r="GCM126" s="173"/>
      <c r="GCN126" s="173"/>
      <c r="GCO126" s="173"/>
      <c r="GCP126" s="173"/>
      <c r="GCQ126" s="173"/>
      <c r="GCR126" s="173"/>
      <c r="GCS126" s="173"/>
      <c r="GCT126" s="173"/>
      <c r="GCU126" s="173"/>
      <c r="GCV126" s="173"/>
      <c r="GCW126" s="173"/>
      <c r="GCX126" s="173"/>
      <c r="GCY126" s="173"/>
      <c r="GCZ126" s="173"/>
      <c r="GDA126" s="173"/>
      <c r="GDB126" s="173"/>
      <c r="GDC126" s="173"/>
      <c r="GDD126" s="173"/>
      <c r="GDE126" s="173"/>
      <c r="GDF126" s="173"/>
      <c r="GDG126" s="173"/>
      <c r="GDH126" s="173"/>
      <c r="GDI126" s="173"/>
      <c r="GDJ126" s="173"/>
      <c r="GDK126" s="173"/>
      <c r="GDL126" s="173"/>
      <c r="GDM126" s="173"/>
      <c r="GDN126" s="173"/>
      <c r="GDO126" s="173"/>
      <c r="GDP126" s="173"/>
      <c r="GDQ126" s="173"/>
      <c r="GDR126" s="173"/>
      <c r="GDS126" s="173"/>
      <c r="GDT126" s="173"/>
      <c r="GDU126" s="173"/>
      <c r="GDV126" s="173"/>
      <c r="GDW126" s="173"/>
      <c r="GDX126" s="173"/>
      <c r="GDY126" s="173"/>
      <c r="GDZ126" s="173"/>
      <c r="GEA126" s="173"/>
      <c r="GEB126" s="173"/>
      <c r="GEC126" s="173"/>
      <c r="GED126" s="173"/>
      <c r="GEE126" s="173"/>
      <c r="GEF126" s="173"/>
      <c r="GEG126" s="173"/>
      <c r="GEH126" s="173"/>
      <c r="GEI126" s="173"/>
      <c r="GEJ126" s="173"/>
      <c r="GEK126" s="173"/>
      <c r="GEL126" s="173"/>
      <c r="GEM126" s="173"/>
      <c r="GEN126" s="173"/>
      <c r="GEO126" s="173"/>
      <c r="GEP126" s="173"/>
      <c r="GEQ126" s="173"/>
      <c r="GER126" s="173"/>
      <c r="GES126" s="173"/>
      <c r="GET126" s="173"/>
      <c r="GEU126" s="173"/>
      <c r="GEV126" s="173"/>
      <c r="GEW126" s="173"/>
      <c r="GEX126" s="173"/>
      <c r="GEY126" s="173"/>
      <c r="GEZ126" s="173"/>
      <c r="GFA126" s="173"/>
      <c r="GFB126" s="173"/>
      <c r="GFC126" s="173"/>
      <c r="GFD126" s="173"/>
      <c r="GFE126" s="173"/>
      <c r="GFF126" s="173"/>
      <c r="GFG126" s="173"/>
      <c r="GFH126" s="173"/>
      <c r="GFI126" s="173"/>
      <c r="GFJ126" s="173"/>
      <c r="GFK126" s="173"/>
      <c r="GFL126" s="173"/>
      <c r="GFM126" s="173"/>
      <c r="GFN126" s="173"/>
      <c r="GFO126" s="173"/>
      <c r="GFP126" s="173"/>
      <c r="GFQ126" s="173"/>
      <c r="GFR126" s="173"/>
      <c r="GFS126" s="173"/>
      <c r="GFT126" s="173"/>
      <c r="GFU126" s="173"/>
      <c r="GFV126" s="173"/>
      <c r="GFW126" s="173"/>
      <c r="GFX126" s="173"/>
      <c r="GFY126" s="173"/>
      <c r="GFZ126" s="173"/>
      <c r="GGA126" s="173"/>
      <c r="GGB126" s="173"/>
      <c r="GGC126" s="173"/>
      <c r="GGD126" s="173"/>
      <c r="GGE126" s="173"/>
      <c r="GGF126" s="173"/>
      <c r="GGG126" s="173"/>
      <c r="GGH126" s="173"/>
      <c r="GGI126" s="173"/>
      <c r="GGJ126" s="173"/>
      <c r="GGK126" s="173"/>
      <c r="GGL126" s="173"/>
      <c r="GGM126" s="173"/>
      <c r="GGN126" s="173"/>
      <c r="GGO126" s="173"/>
      <c r="GGP126" s="173"/>
      <c r="GGQ126" s="173"/>
      <c r="GGR126" s="173"/>
      <c r="GGS126" s="173"/>
      <c r="GGT126" s="173"/>
      <c r="GGU126" s="173"/>
      <c r="GGV126" s="173"/>
      <c r="GGW126" s="173"/>
      <c r="GGX126" s="173"/>
      <c r="GGY126" s="173"/>
      <c r="GGZ126" s="173"/>
      <c r="GHA126" s="173"/>
      <c r="GHB126" s="173"/>
      <c r="GHC126" s="173"/>
      <c r="GHD126" s="173"/>
      <c r="GHE126" s="173"/>
      <c r="GHF126" s="173"/>
      <c r="GHG126" s="173"/>
      <c r="GHH126" s="173"/>
      <c r="GHI126" s="173"/>
      <c r="GHJ126" s="173"/>
      <c r="GHK126" s="173"/>
      <c r="GHL126" s="173"/>
      <c r="GHM126" s="173"/>
      <c r="GHN126" s="173"/>
      <c r="GHO126" s="173"/>
      <c r="GHP126" s="173"/>
      <c r="GHQ126" s="173"/>
      <c r="GHR126" s="173"/>
      <c r="GHS126" s="173"/>
      <c r="GHT126" s="173"/>
      <c r="GHU126" s="173"/>
      <c r="GHV126" s="173"/>
      <c r="GHW126" s="173"/>
      <c r="GHX126" s="173"/>
      <c r="GHY126" s="173"/>
      <c r="GHZ126" s="173"/>
      <c r="GIA126" s="173"/>
      <c r="GIB126" s="173"/>
      <c r="GIC126" s="173"/>
      <c r="GID126" s="173"/>
      <c r="GIE126" s="173"/>
      <c r="GIF126" s="173"/>
      <c r="GIG126" s="173"/>
      <c r="GIH126" s="173"/>
      <c r="GII126" s="173"/>
      <c r="GIJ126" s="173"/>
      <c r="GIK126" s="173"/>
      <c r="GIL126" s="173"/>
      <c r="GIM126" s="173"/>
      <c r="GIN126" s="173"/>
      <c r="GIO126" s="173"/>
      <c r="GIP126" s="173"/>
      <c r="GIQ126" s="173"/>
      <c r="GIR126" s="173"/>
      <c r="GIS126" s="173"/>
      <c r="GIT126" s="173"/>
      <c r="GIU126" s="173"/>
      <c r="GIV126" s="173"/>
      <c r="GIW126" s="173"/>
      <c r="GIX126" s="173"/>
      <c r="GIY126" s="173"/>
      <c r="GIZ126" s="173"/>
      <c r="GJA126" s="173"/>
      <c r="GJB126" s="173"/>
      <c r="GJC126" s="173"/>
      <c r="GJD126" s="173"/>
      <c r="GJE126" s="173"/>
      <c r="GJF126" s="173"/>
      <c r="GJG126" s="173"/>
      <c r="GJH126" s="173"/>
      <c r="GJI126" s="173"/>
      <c r="GJJ126" s="173"/>
      <c r="GJK126" s="173"/>
      <c r="GJL126" s="173"/>
      <c r="GJM126" s="173"/>
      <c r="GJN126" s="173"/>
      <c r="GJO126" s="173"/>
      <c r="GJP126" s="173"/>
      <c r="GJQ126" s="173"/>
      <c r="GJR126" s="173"/>
      <c r="GJS126" s="173"/>
      <c r="GJT126" s="173"/>
      <c r="GJU126" s="173"/>
      <c r="GJV126" s="173"/>
      <c r="GJW126" s="173"/>
      <c r="GJX126" s="173"/>
      <c r="GJY126" s="173"/>
      <c r="GJZ126" s="173"/>
      <c r="GKA126" s="173"/>
      <c r="GKB126" s="173"/>
      <c r="GKC126" s="173"/>
      <c r="GKD126" s="173"/>
      <c r="GKE126" s="173"/>
      <c r="GKF126" s="173"/>
      <c r="GKG126" s="173"/>
      <c r="GKH126" s="173"/>
      <c r="GKI126" s="173"/>
      <c r="GKJ126" s="173"/>
      <c r="GKK126" s="173"/>
      <c r="GKL126" s="173"/>
      <c r="GKM126" s="173"/>
      <c r="GKN126" s="173"/>
      <c r="GKO126" s="173"/>
      <c r="GKP126" s="173"/>
      <c r="GKQ126" s="173"/>
      <c r="GKR126" s="173"/>
      <c r="GKS126" s="173"/>
      <c r="GKT126" s="173"/>
      <c r="GKU126" s="173"/>
      <c r="GKV126" s="173"/>
      <c r="GKW126" s="173"/>
      <c r="GKX126" s="173"/>
      <c r="GKY126" s="173"/>
      <c r="GKZ126" s="173"/>
      <c r="GLA126" s="173"/>
      <c r="GLB126" s="173"/>
      <c r="GLC126" s="173"/>
      <c r="GLD126" s="173"/>
      <c r="GLE126" s="173"/>
      <c r="GLF126" s="173"/>
      <c r="GLG126" s="173"/>
      <c r="GLH126" s="173"/>
      <c r="GLI126" s="173"/>
      <c r="GLJ126" s="173"/>
      <c r="GLK126" s="173"/>
      <c r="GLL126" s="173"/>
      <c r="GLM126" s="173"/>
      <c r="GLN126" s="173"/>
      <c r="GLO126" s="173"/>
      <c r="GLP126" s="173"/>
      <c r="GLQ126" s="173"/>
      <c r="GLR126" s="173"/>
      <c r="GLS126" s="173"/>
      <c r="GLT126" s="173"/>
      <c r="GLU126" s="173"/>
      <c r="GLV126" s="173"/>
      <c r="GLW126" s="173"/>
      <c r="GLX126" s="173"/>
      <c r="GLY126" s="173"/>
      <c r="GLZ126" s="173"/>
      <c r="GMA126" s="173"/>
      <c r="GMB126" s="173"/>
      <c r="GMC126" s="173"/>
      <c r="GMD126" s="173"/>
      <c r="GME126" s="173"/>
      <c r="GMF126" s="173"/>
      <c r="GMG126" s="173"/>
      <c r="GMH126" s="173"/>
      <c r="GMI126" s="173"/>
      <c r="GMJ126" s="173"/>
      <c r="GMK126" s="173"/>
      <c r="GML126" s="173"/>
      <c r="GMM126" s="173"/>
      <c r="GMN126" s="173"/>
      <c r="GMO126" s="173"/>
      <c r="GMP126" s="173"/>
      <c r="GMQ126" s="173"/>
      <c r="GMR126" s="173"/>
      <c r="GMS126" s="173"/>
      <c r="GMT126" s="173"/>
      <c r="GMU126" s="173"/>
      <c r="GMV126" s="173"/>
      <c r="GMW126" s="173"/>
      <c r="GMX126" s="173"/>
      <c r="GMY126" s="173"/>
      <c r="GMZ126" s="173"/>
      <c r="GNA126" s="173"/>
      <c r="GNB126" s="173"/>
      <c r="GNC126" s="173"/>
      <c r="GND126" s="173"/>
      <c r="GNE126" s="173"/>
      <c r="GNF126" s="173"/>
      <c r="GNG126" s="173"/>
      <c r="GNH126" s="173"/>
      <c r="GNI126" s="173"/>
      <c r="GNJ126" s="173"/>
      <c r="GNK126" s="173"/>
      <c r="GNL126" s="173"/>
      <c r="GNM126" s="173"/>
      <c r="GNN126" s="173"/>
      <c r="GNO126" s="173"/>
      <c r="GNP126" s="173"/>
      <c r="GNQ126" s="173"/>
      <c r="GNR126" s="173"/>
      <c r="GNS126" s="173"/>
      <c r="GNT126" s="173"/>
      <c r="GNU126" s="173"/>
      <c r="GNV126" s="173"/>
      <c r="GNW126" s="173"/>
      <c r="GNX126" s="173"/>
      <c r="GNY126" s="173"/>
      <c r="GNZ126" s="173"/>
      <c r="GOA126" s="173"/>
      <c r="GOB126" s="173"/>
      <c r="GOC126" s="173"/>
      <c r="GOD126" s="173"/>
      <c r="GOE126" s="173"/>
      <c r="GOF126" s="173"/>
      <c r="GOG126" s="173"/>
      <c r="GOH126" s="173"/>
      <c r="GOI126" s="173"/>
      <c r="GOJ126" s="173"/>
      <c r="GOK126" s="173"/>
      <c r="GOL126" s="173"/>
      <c r="GOM126" s="173"/>
      <c r="GON126" s="173"/>
      <c r="GOO126" s="173"/>
      <c r="GOP126" s="173"/>
      <c r="GOQ126" s="173"/>
      <c r="GOR126" s="173"/>
      <c r="GOS126" s="173"/>
      <c r="GOT126" s="173"/>
      <c r="GOU126" s="173"/>
      <c r="GOV126" s="173"/>
      <c r="GOW126" s="173"/>
      <c r="GOX126" s="173"/>
      <c r="GOY126" s="173"/>
      <c r="GOZ126" s="173"/>
      <c r="GPA126" s="173"/>
      <c r="GPB126" s="173"/>
      <c r="GPC126" s="173"/>
      <c r="GPD126" s="173"/>
      <c r="GPE126" s="173"/>
      <c r="GPF126" s="173"/>
      <c r="GPG126" s="173"/>
      <c r="GPH126" s="173"/>
      <c r="GPI126" s="173"/>
      <c r="GPJ126" s="173"/>
      <c r="GPK126" s="173"/>
      <c r="GPL126" s="173"/>
      <c r="GPM126" s="173"/>
      <c r="GPN126" s="173"/>
      <c r="GPO126" s="173"/>
      <c r="GPP126" s="173"/>
      <c r="GPQ126" s="173"/>
      <c r="GPR126" s="173"/>
      <c r="GPS126" s="173"/>
      <c r="GPT126" s="173"/>
      <c r="GPU126" s="173"/>
      <c r="GPV126" s="173"/>
      <c r="GPW126" s="173"/>
      <c r="GPX126" s="173"/>
      <c r="GPY126" s="173"/>
      <c r="GPZ126" s="173"/>
      <c r="GQA126" s="173"/>
      <c r="GQB126" s="173"/>
      <c r="GQC126" s="173"/>
      <c r="GQD126" s="173"/>
      <c r="GQE126" s="173"/>
      <c r="GQF126" s="173"/>
      <c r="GQG126" s="173"/>
      <c r="GQH126" s="173"/>
      <c r="GQI126" s="173"/>
      <c r="GQJ126" s="173"/>
      <c r="GQK126" s="173"/>
      <c r="GQL126" s="173"/>
      <c r="GQM126" s="173"/>
      <c r="GQN126" s="173"/>
      <c r="GQO126" s="173"/>
      <c r="GQP126" s="173"/>
      <c r="GQQ126" s="173"/>
      <c r="GQR126" s="173"/>
      <c r="GQS126" s="173"/>
      <c r="GQT126" s="173"/>
      <c r="GQU126" s="173"/>
      <c r="GQV126" s="173"/>
      <c r="GQW126" s="173"/>
      <c r="GQX126" s="173"/>
      <c r="GQY126" s="173"/>
      <c r="GQZ126" s="173"/>
      <c r="GRA126" s="173"/>
      <c r="GRB126" s="173"/>
      <c r="GRC126" s="173"/>
      <c r="GRD126" s="173"/>
      <c r="GRE126" s="173"/>
      <c r="GRF126" s="173"/>
      <c r="GRG126" s="173"/>
      <c r="GRH126" s="173"/>
      <c r="GRI126" s="173"/>
      <c r="GRJ126" s="173"/>
      <c r="GRK126" s="173"/>
      <c r="GRL126" s="173"/>
      <c r="GRM126" s="173"/>
      <c r="GRN126" s="173"/>
      <c r="GRO126" s="173"/>
      <c r="GRP126" s="173"/>
      <c r="GRQ126" s="173"/>
      <c r="GRR126" s="173"/>
      <c r="GRS126" s="173"/>
      <c r="GRT126" s="173"/>
      <c r="GRU126" s="173"/>
      <c r="GRV126" s="173"/>
      <c r="GRW126" s="173"/>
      <c r="GRX126" s="173"/>
      <c r="GRY126" s="173"/>
      <c r="GRZ126" s="173"/>
      <c r="GSA126" s="173"/>
      <c r="GSB126" s="173"/>
      <c r="GSC126" s="173"/>
      <c r="GSD126" s="173"/>
      <c r="GSE126" s="173"/>
      <c r="GSF126" s="173"/>
      <c r="GSG126" s="173"/>
      <c r="GSH126" s="173"/>
      <c r="GSI126" s="173"/>
      <c r="GSJ126" s="173"/>
      <c r="GSK126" s="173"/>
      <c r="GSL126" s="173"/>
      <c r="GSM126" s="173"/>
      <c r="GSN126" s="173"/>
      <c r="GSO126" s="173"/>
      <c r="GSP126" s="173"/>
      <c r="GSQ126" s="173"/>
      <c r="GSR126" s="173"/>
      <c r="GSS126" s="173"/>
      <c r="GST126" s="173"/>
      <c r="GSU126" s="173"/>
      <c r="GSV126" s="173"/>
      <c r="GSW126" s="173"/>
      <c r="GSX126" s="173"/>
      <c r="GSY126" s="173"/>
      <c r="GSZ126" s="173"/>
      <c r="GTA126" s="173"/>
      <c r="GTB126" s="173"/>
      <c r="GTC126" s="173"/>
      <c r="GTD126" s="173"/>
      <c r="GTE126" s="173"/>
      <c r="GTF126" s="173"/>
      <c r="GTG126" s="173"/>
      <c r="GTH126" s="173"/>
      <c r="GTI126" s="173"/>
      <c r="GTJ126" s="173"/>
      <c r="GTK126" s="173"/>
      <c r="GTL126" s="173"/>
      <c r="GTM126" s="173"/>
      <c r="GTN126" s="173"/>
      <c r="GTO126" s="173"/>
      <c r="GTP126" s="173"/>
      <c r="GTQ126" s="173"/>
      <c r="GTR126" s="173"/>
      <c r="GTS126" s="173"/>
      <c r="GTT126" s="173"/>
      <c r="GTU126" s="173"/>
      <c r="GTV126" s="173"/>
      <c r="GTW126" s="173"/>
      <c r="GTX126" s="173"/>
      <c r="GTY126" s="173"/>
      <c r="GTZ126" s="173"/>
      <c r="GUA126" s="173"/>
      <c r="GUB126" s="173"/>
      <c r="GUC126" s="173"/>
      <c r="GUD126" s="173"/>
      <c r="GUE126" s="173"/>
      <c r="GUF126" s="173"/>
      <c r="GUG126" s="173"/>
      <c r="GUH126" s="173"/>
      <c r="GUI126" s="173"/>
      <c r="GUJ126" s="173"/>
      <c r="GUK126" s="173"/>
      <c r="GUL126" s="173"/>
      <c r="GUM126" s="173"/>
      <c r="GUN126" s="173"/>
      <c r="GUO126" s="173"/>
      <c r="GUP126" s="173"/>
      <c r="GUQ126" s="173"/>
      <c r="GUR126" s="173"/>
      <c r="GUS126" s="173"/>
      <c r="GUT126" s="173"/>
      <c r="GUU126" s="173"/>
      <c r="GUV126" s="173"/>
      <c r="GUW126" s="173"/>
      <c r="GUX126" s="173"/>
      <c r="GUY126" s="173"/>
      <c r="GUZ126" s="173"/>
      <c r="GVA126" s="173"/>
      <c r="GVB126" s="173"/>
      <c r="GVC126" s="173"/>
      <c r="GVD126" s="173"/>
      <c r="GVE126" s="173"/>
      <c r="GVF126" s="173"/>
      <c r="GVG126" s="173"/>
      <c r="GVH126" s="173"/>
      <c r="GVI126" s="173"/>
      <c r="GVJ126" s="173"/>
      <c r="GVK126" s="173"/>
      <c r="GVL126" s="173"/>
      <c r="GVM126" s="173"/>
      <c r="GVN126" s="173"/>
      <c r="GVO126" s="173"/>
      <c r="GVP126" s="173"/>
      <c r="GVQ126" s="173"/>
      <c r="GVR126" s="173"/>
      <c r="GVS126" s="173"/>
      <c r="GVT126" s="173"/>
      <c r="GVU126" s="173"/>
      <c r="GVV126" s="173"/>
      <c r="GVW126" s="173"/>
      <c r="GVX126" s="173"/>
      <c r="GVY126" s="173"/>
      <c r="GVZ126" s="173"/>
      <c r="GWA126" s="173"/>
      <c r="GWB126" s="173"/>
      <c r="GWC126" s="173"/>
      <c r="GWD126" s="173"/>
      <c r="GWE126" s="173"/>
      <c r="GWF126" s="173"/>
      <c r="GWG126" s="173"/>
      <c r="GWH126" s="173"/>
      <c r="GWI126" s="173"/>
      <c r="GWJ126" s="173"/>
      <c r="GWK126" s="173"/>
      <c r="GWL126" s="173"/>
      <c r="GWM126" s="173"/>
      <c r="GWN126" s="173"/>
      <c r="GWO126" s="173"/>
      <c r="GWP126" s="173"/>
      <c r="GWQ126" s="173"/>
      <c r="GWR126" s="173"/>
      <c r="GWS126" s="173"/>
      <c r="GWT126" s="173"/>
      <c r="GWU126" s="173"/>
      <c r="GWV126" s="173"/>
      <c r="GWW126" s="173"/>
      <c r="GWX126" s="173"/>
      <c r="GWY126" s="173"/>
      <c r="GWZ126" s="173"/>
      <c r="GXA126" s="173"/>
      <c r="GXB126" s="173"/>
      <c r="GXC126" s="173"/>
      <c r="GXD126" s="173"/>
      <c r="GXE126" s="173"/>
      <c r="GXF126" s="173"/>
      <c r="GXG126" s="173"/>
      <c r="GXH126" s="173"/>
      <c r="GXI126" s="173"/>
      <c r="GXJ126" s="173"/>
      <c r="GXK126" s="173"/>
      <c r="GXL126" s="173"/>
      <c r="GXM126" s="173"/>
      <c r="GXN126" s="173"/>
      <c r="GXO126" s="173"/>
      <c r="GXP126" s="173"/>
      <c r="GXQ126" s="173"/>
      <c r="GXR126" s="173"/>
      <c r="GXS126" s="173"/>
      <c r="GXT126" s="173"/>
      <c r="GXU126" s="173"/>
      <c r="GXV126" s="173"/>
      <c r="GXW126" s="173"/>
      <c r="GXX126" s="173"/>
      <c r="GXY126" s="173"/>
      <c r="GXZ126" s="173"/>
      <c r="GYA126" s="173"/>
      <c r="GYB126" s="173"/>
      <c r="GYC126" s="173"/>
      <c r="GYD126" s="173"/>
      <c r="GYE126" s="173"/>
      <c r="GYF126" s="173"/>
      <c r="GYG126" s="173"/>
      <c r="GYH126" s="173"/>
      <c r="GYI126" s="173"/>
      <c r="GYJ126" s="173"/>
      <c r="GYK126" s="173"/>
      <c r="GYL126" s="173"/>
      <c r="GYM126" s="173"/>
      <c r="GYN126" s="173"/>
      <c r="GYO126" s="173"/>
      <c r="GYP126" s="173"/>
      <c r="GYQ126" s="173"/>
      <c r="GYR126" s="173"/>
      <c r="GYS126" s="173"/>
      <c r="GYT126" s="173"/>
      <c r="GYU126" s="173"/>
      <c r="GYV126" s="173"/>
      <c r="GYW126" s="173"/>
      <c r="GYX126" s="173"/>
      <c r="GYY126" s="173"/>
      <c r="GYZ126" s="173"/>
      <c r="GZA126" s="173"/>
      <c r="GZB126" s="173"/>
      <c r="GZC126" s="173"/>
      <c r="GZD126" s="173"/>
      <c r="GZE126" s="173"/>
      <c r="GZF126" s="173"/>
      <c r="GZG126" s="173"/>
      <c r="GZH126" s="173"/>
      <c r="GZI126" s="173"/>
      <c r="GZJ126" s="173"/>
      <c r="GZK126" s="173"/>
      <c r="GZL126" s="173"/>
      <c r="GZM126" s="173"/>
      <c r="GZN126" s="173"/>
      <c r="GZO126" s="173"/>
      <c r="GZP126" s="173"/>
      <c r="GZQ126" s="173"/>
      <c r="GZR126" s="173"/>
      <c r="GZS126" s="173"/>
      <c r="GZT126" s="173"/>
      <c r="GZU126" s="173"/>
      <c r="GZV126" s="173"/>
      <c r="GZW126" s="173"/>
      <c r="GZX126" s="173"/>
      <c r="GZY126" s="173"/>
      <c r="GZZ126" s="173"/>
      <c r="HAA126" s="173"/>
      <c r="HAB126" s="173"/>
      <c r="HAC126" s="173"/>
      <c r="HAD126" s="173"/>
      <c r="HAE126" s="173"/>
      <c r="HAF126" s="173"/>
      <c r="HAG126" s="173"/>
      <c r="HAH126" s="173"/>
      <c r="HAI126" s="173"/>
      <c r="HAJ126" s="173"/>
      <c r="HAK126" s="173"/>
      <c r="HAL126" s="173"/>
      <c r="HAM126" s="173"/>
      <c r="HAN126" s="173"/>
      <c r="HAO126" s="173"/>
      <c r="HAP126" s="173"/>
      <c r="HAQ126" s="173"/>
      <c r="HAR126" s="173"/>
      <c r="HAS126" s="173"/>
      <c r="HAT126" s="173"/>
      <c r="HAU126" s="173"/>
      <c r="HAV126" s="173"/>
      <c r="HAW126" s="173"/>
      <c r="HAX126" s="173"/>
      <c r="HAY126" s="173"/>
      <c r="HAZ126" s="173"/>
      <c r="HBA126" s="173"/>
      <c r="HBB126" s="173"/>
      <c r="HBC126" s="173"/>
      <c r="HBD126" s="173"/>
      <c r="HBE126" s="173"/>
      <c r="HBF126" s="173"/>
      <c r="HBG126" s="173"/>
      <c r="HBH126" s="173"/>
      <c r="HBI126" s="173"/>
      <c r="HBJ126" s="173"/>
      <c r="HBK126" s="173"/>
      <c r="HBL126" s="173"/>
      <c r="HBM126" s="173"/>
      <c r="HBN126" s="173"/>
      <c r="HBO126" s="173"/>
      <c r="HBP126" s="173"/>
      <c r="HBQ126" s="173"/>
      <c r="HBR126" s="173"/>
      <c r="HBS126" s="173"/>
      <c r="HBT126" s="173"/>
      <c r="HBU126" s="173"/>
      <c r="HBV126" s="173"/>
      <c r="HBW126" s="173"/>
      <c r="HBX126" s="173"/>
      <c r="HBY126" s="173"/>
      <c r="HBZ126" s="173"/>
      <c r="HCA126" s="173"/>
      <c r="HCB126" s="173"/>
      <c r="HCC126" s="173"/>
      <c r="HCD126" s="173"/>
      <c r="HCE126" s="173"/>
      <c r="HCF126" s="173"/>
      <c r="HCG126" s="173"/>
      <c r="HCH126" s="173"/>
      <c r="HCI126" s="173"/>
      <c r="HCJ126" s="173"/>
      <c r="HCK126" s="173"/>
      <c r="HCL126" s="173"/>
      <c r="HCM126" s="173"/>
      <c r="HCN126" s="173"/>
      <c r="HCO126" s="173"/>
      <c r="HCP126" s="173"/>
      <c r="HCQ126" s="173"/>
      <c r="HCR126" s="173"/>
      <c r="HCS126" s="173"/>
      <c r="HCT126" s="173"/>
      <c r="HCU126" s="173"/>
      <c r="HCV126" s="173"/>
      <c r="HCW126" s="173"/>
      <c r="HCX126" s="173"/>
      <c r="HCY126" s="173"/>
      <c r="HCZ126" s="173"/>
      <c r="HDA126" s="173"/>
      <c r="HDB126" s="173"/>
      <c r="HDC126" s="173"/>
      <c r="HDD126" s="173"/>
      <c r="HDE126" s="173"/>
      <c r="HDF126" s="173"/>
      <c r="HDG126" s="173"/>
      <c r="HDH126" s="173"/>
      <c r="HDI126" s="173"/>
      <c r="HDJ126" s="173"/>
      <c r="HDK126" s="173"/>
      <c r="HDL126" s="173"/>
      <c r="HDM126" s="173"/>
      <c r="HDN126" s="173"/>
      <c r="HDO126" s="173"/>
      <c r="HDP126" s="173"/>
      <c r="HDQ126" s="173"/>
      <c r="HDR126" s="173"/>
      <c r="HDS126" s="173"/>
      <c r="HDT126" s="173"/>
      <c r="HDU126" s="173"/>
      <c r="HDV126" s="173"/>
      <c r="HDW126" s="173"/>
      <c r="HDX126" s="173"/>
      <c r="HDY126" s="173"/>
      <c r="HDZ126" s="173"/>
      <c r="HEA126" s="173"/>
      <c r="HEB126" s="173"/>
      <c r="HEC126" s="173"/>
      <c r="HED126" s="173"/>
      <c r="HEE126" s="173"/>
      <c r="HEF126" s="173"/>
      <c r="HEG126" s="173"/>
      <c r="HEH126" s="173"/>
      <c r="HEI126" s="173"/>
      <c r="HEJ126" s="173"/>
      <c r="HEK126" s="173"/>
      <c r="HEL126" s="173"/>
      <c r="HEM126" s="173"/>
      <c r="HEN126" s="173"/>
      <c r="HEO126" s="173"/>
      <c r="HEP126" s="173"/>
      <c r="HEQ126" s="173"/>
      <c r="HER126" s="173"/>
      <c r="HES126" s="173"/>
      <c r="HET126" s="173"/>
      <c r="HEU126" s="173"/>
      <c r="HEV126" s="173"/>
      <c r="HEW126" s="173"/>
      <c r="HEX126" s="173"/>
      <c r="HEY126" s="173"/>
      <c r="HEZ126" s="173"/>
      <c r="HFA126" s="173"/>
      <c r="HFB126" s="173"/>
      <c r="HFC126" s="173"/>
      <c r="HFD126" s="173"/>
      <c r="HFE126" s="173"/>
      <c r="HFF126" s="173"/>
      <c r="HFG126" s="173"/>
      <c r="HFH126" s="173"/>
      <c r="HFI126" s="173"/>
      <c r="HFJ126" s="173"/>
      <c r="HFK126" s="173"/>
      <c r="HFL126" s="173"/>
      <c r="HFM126" s="173"/>
      <c r="HFN126" s="173"/>
      <c r="HFO126" s="173"/>
      <c r="HFP126" s="173"/>
      <c r="HFQ126" s="173"/>
      <c r="HFR126" s="173"/>
      <c r="HFS126" s="173"/>
      <c r="HFT126" s="173"/>
      <c r="HFU126" s="173"/>
      <c r="HFV126" s="173"/>
      <c r="HFW126" s="173"/>
      <c r="HFX126" s="173"/>
      <c r="HFY126" s="173"/>
      <c r="HFZ126" s="173"/>
      <c r="HGA126" s="173"/>
      <c r="HGB126" s="173"/>
      <c r="HGC126" s="173"/>
      <c r="HGD126" s="173"/>
      <c r="HGE126" s="173"/>
      <c r="HGF126" s="173"/>
      <c r="HGG126" s="173"/>
      <c r="HGH126" s="173"/>
      <c r="HGI126" s="173"/>
      <c r="HGJ126" s="173"/>
      <c r="HGK126" s="173"/>
      <c r="HGL126" s="173"/>
      <c r="HGM126" s="173"/>
      <c r="HGN126" s="173"/>
      <c r="HGO126" s="173"/>
      <c r="HGP126" s="173"/>
      <c r="HGQ126" s="173"/>
      <c r="HGR126" s="173"/>
      <c r="HGS126" s="173"/>
      <c r="HGT126" s="173"/>
      <c r="HGU126" s="173"/>
      <c r="HGV126" s="173"/>
      <c r="HGW126" s="173"/>
      <c r="HGX126" s="173"/>
      <c r="HGY126" s="173"/>
      <c r="HGZ126" s="173"/>
      <c r="HHA126" s="173"/>
      <c r="HHB126" s="173"/>
      <c r="HHC126" s="173"/>
      <c r="HHD126" s="173"/>
      <c r="HHE126" s="173"/>
      <c r="HHF126" s="173"/>
      <c r="HHG126" s="173"/>
      <c r="HHH126" s="173"/>
      <c r="HHI126" s="173"/>
      <c r="HHJ126" s="173"/>
      <c r="HHK126" s="173"/>
      <c r="HHL126" s="173"/>
      <c r="HHM126" s="173"/>
      <c r="HHN126" s="173"/>
      <c r="HHO126" s="173"/>
      <c r="HHP126" s="173"/>
      <c r="HHQ126" s="173"/>
      <c r="HHR126" s="173"/>
      <c r="HHS126" s="173"/>
      <c r="HHT126" s="173"/>
      <c r="HHU126" s="173"/>
      <c r="HHV126" s="173"/>
      <c r="HHW126" s="173"/>
      <c r="HHX126" s="173"/>
      <c r="HHY126" s="173"/>
      <c r="HHZ126" s="173"/>
      <c r="HIA126" s="173"/>
      <c r="HIB126" s="173"/>
      <c r="HIC126" s="173"/>
      <c r="HID126" s="173"/>
      <c r="HIE126" s="173"/>
      <c r="HIF126" s="173"/>
      <c r="HIG126" s="173"/>
      <c r="HIH126" s="173"/>
      <c r="HII126" s="173"/>
      <c r="HIJ126" s="173"/>
      <c r="HIK126" s="173"/>
      <c r="HIL126" s="173"/>
      <c r="HIM126" s="173"/>
      <c r="HIN126" s="173"/>
      <c r="HIO126" s="173"/>
      <c r="HIP126" s="173"/>
      <c r="HIQ126" s="173"/>
      <c r="HIR126" s="173"/>
      <c r="HIS126" s="173"/>
      <c r="HIT126" s="173"/>
      <c r="HIU126" s="173"/>
      <c r="HIV126" s="173"/>
      <c r="HIW126" s="173"/>
      <c r="HIX126" s="173"/>
      <c r="HIY126" s="173"/>
      <c r="HIZ126" s="173"/>
      <c r="HJA126" s="173"/>
      <c r="HJB126" s="173"/>
      <c r="HJC126" s="173"/>
      <c r="HJD126" s="173"/>
      <c r="HJE126" s="173"/>
      <c r="HJF126" s="173"/>
      <c r="HJG126" s="173"/>
      <c r="HJH126" s="173"/>
      <c r="HJI126" s="173"/>
      <c r="HJJ126" s="173"/>
      <c r="HJK126" s="173"/>
      <c r="HJL126" s="173"/>
      <c r="HJM126" s="173"/>
      <c r="HJN126" s="173"/>
      <c r="HJO126" s="173"/>
      <c r="HJP126" s="173"/>
      <c r="HJQ126" s="173"/>
      <c r="HJR126" s="173"/>
      <c r="HJS126" s="173"/>
      <c r="HJT126" s="173"/>
      <c r="HJU126" s="173"/>
      <c r="HJV126" s="173"/>
      <c r="HJW126" s="173"/>
      <c r="HJX126" s="173"/>
      <c r="HJY126" s="173"/>
      <c r="HJZ126" s="173"/>
      <c r="HKA126" s="173"/>
      <c r="HKB126" s="173"/>
      <c r="HKC126" s="173"/>
      <c r="HKD126" s="173"/>
      <c r="HKE126" s="173"/>
      <c r="HKF126" s="173"/>
      <c r="HKG126" s="173"/>
      <c r="HKH126" s="173"/>
      <c r="HKI126" s="173"/>
      <c r="HKJ126" s="173"/>
      <c r="HKK126" s="173"/>
      <c r="HKL126" s="173"/>
      <c r="HKM126" s="173"/>
      <c r="HKN126" s="173"/>
      <c r="HKO126" s="173"/>
      <c r="HKP126" s="173"/>
      <c r="HKQ126" s="173"/>
      <c r="HKR126" s="173"/>
      <c r="HKS126" s="173"/>
      <c r="HKT126" s="173"/>
      <c r="HKU126" s="173"/>
      <c r="HKV126" s="173"/>
      <c r="HKW126" s="173"/>
      <c r="HKX126" s="173"/>
      <c r="HKY126" s="173"/>
      <c r="HKZ126" s="173"/>
      <c r="HLA126" s="173"/>
      <c r="HLB126" s="173"/>
      <c r="HLC126" s="173"/>
      <c r="HLD126" s="173"/>
      <c r="HLE126" s="173"/>
      <c r="HLF126" s="173"/>
      <c r="HLG126" s="173"/>
      <c r="HLH126" s="173"/>
      <c r="HLI126" s="173"/>
      <c r="HLJ126" s="173"/>
      <c r="HLK126" s="173"/>
      <c r="HLL126" s="173"/>
      <c r="HLM126" s="173"/>
      <c r="HLN126" s="173"/>
      <c r="HLO126" s="173"/>
      <c r="HLP126" s="173"/>
      <c r="HLQ126" s="173"/>
      <c r="HLR126" s="173"/>
      <c r="HLS126" s="173"/>
      <c r="HLT126" s="173"/>
      <c r="HLU126" s="173"/>
      <c r="HLV126" s="173"/>
      <c r="HLW126" s="173"/>
      <c r="HLX126" s="173"/>
      <c r="HLY126" s="173"/>
      <c r="HLZ126" s="173"/>
      <c r="HMA126" s="173"/>
      <c r="HMB126" s="173"/>
      <c r="HMC126" s="173"/>
      <c r="HMD126" s="173"/>
      <c r="HME126" s="173"/>
      <c r="HMF126" s="173"/>
      <c r="HMG126" s="173"/>
      <c r="HMH126" s="173"/>
      <c r="HMI126" s="173"/>
      <c r="HMJ126" s="173"/>
      <c r="HMK126" s="173"/>
      <c r="HML126" s="173"/>
      <c r="HMM126" s="173"/>
      <c r="HMN126" s="173"/>
      <c r="HMO126" s="173"/>
      <c r="HMP126" s="173"/>
      <c r="HMQ126" s="173"/>
      <c r="HMR126" s="173"/>
      <c r="HMS126" s="173"/>
      <c r="HMT126" s="173"/>
      <c r="HMU126" s="173"/>
      <c r="HMV126" s="173"/>
      <c r="HMW126" s="173"/>
      <c r="HMX126" s="173"/>
      <c r="HMY126" s="173"/>
      <c r="HMZ126" s="173"/>
      <c r="HNA126" s="173"/>
      <c r="HNB126" s="173"/>
      <c r="HNC126" s="173"/>
      <c r="HND126" s="173"/>
      <c r="HNE126" s="173"/>
      <c r="HNF126" s="173"/>
      <c r="HNG126" s="173"/>
      <c r="HNH126" s="173"/>
      <c r="HNI126" s="173"/>
      <c r="HNJ126" s="173"/>
      <c r="HNK126" s="173"/>
      <c r="HNL126" s="173"/>
      <c r="HNM126" s="173"/>
      <c r="HNN126" s="173"/>
      <c r="HNO126" s="173"/>
      <c r="HNP126" s="173"/>
      <c r="HNQ126" s="173"/>
      <c r="HNR126" s="173"/>
      <c r="HNS126" s="173"/>
      <c r="HNT126" s="173"/>
      <c r="HNU126" s="173"/>
      <c r="HNV126" s="173"/>
      <c r="HNW126" s="173"/>
      <c r="HNX126" s="173"/>
      <c r="HNY126" s="173"/>
      <c r="HNZ126" s="173"/>
      <c r="HOA126" s="173"/>
      <c r="HOB126" s="173"/>
      <c r="HOC126" s="173"/>
      <c r="HOD126" s="173"/>
      <c r="HOE126" s="173"/>
      <c r="HOF126" s="173"/>
      <c r="HOG126" s="173"/>
      <c r="HOH126" s="173"/>
      <c r="HOI126" s="173"/>
      <c r="HOJ126" s="173"/>
      <c r="HOK126" s="173"/>
      <c r="HOL126" s="173"/>
      <c r="HOM126" s="173"/>
      <c r="HON126" s="173"/>
      <c r="HOO126" s="173"/>
      <c r="HOP126" s="173"/>
      <c r="HOQ126" s="173"/>
      <c r="HOR126" s="173"/>
      <c r="HOS126" s="173"/>
      <c r="HOT126" s="173"/>
      <c r="HOU126" s="173"/>
      <c r="HOV126" s="173"/>
      <c r="HOW126" s="173"/>
      <c r="HOX126" s="173"/>
      <c r="HOY126" s="173"/>
      <c r="HOZ126" s="173"/>
      <c r="HPA126" s="173"/>
      <c r="HPB126" s="173"/>
      <c r="HPC126" s="173"/>
      <c r="HPD126" s="173"/>
      <c r="HPE126" s="173"/>
      <c r="HPF126" s="173"/>
      <c r="HPG126" s="173"/>
      <c r="HPH126" s="173"/>
      <c r="HPI126" s="173"/>
      <c r="HPJ126" s="173"/>
      <c r="HPK126" s="173"/>
      <c r="HPL126" s="173"/>
      <c r="HPM126" s="173"/>
      <c r="HPN126" s="173"/>
      <c r="HPO126" s="173"/>
      <c r="HPP126" s="173"/>
      <c r="HPQ126" s="173"/>
      <c r="HPR126" s="173"/>
      <c r="HPS126" s="173"/>
      <c r="HPT126" s="173"/>
      <c r="HPU126" s="173"/>
      <c r="HPV126" s="173"/>
      <c r="HPW126" s="173"/>
      <c r="HPX126" s="173"/>
      <c r="HPY126" s="173"/>
      <c r="HPZ126" s="173"/>
      <c r="HQA126" s="173"/>
      <c r="HQB126" s="173"/>
      <c r="HQC126" s="173"/>
      <c r="HQD126" s="173"/>
      <c r="HQE126" s="173"/>
      <c r="HQF126" s="173"/>
      <c r="HQG126" s="173"/>
      <c r="HQH126" s="173"/>
      <c r="HQI126" s="173"/>
      <c r="HQJ126" s="173"/>
      <c r="HQK126" s="173"/>
      <c r="HQL126" s="173"/>
      <c r="HQM126" s="173"/>
      <c r="HQN126" s="173"/>
      <c r="HQO126" s="173"/>
      <c r="HQP126" s="173"/>
      <c r="HQQ126" s="173"/>
      <c r="HQR126" s="173"/>
      <c r="HQS126" s="173"/>
      <c r="HQT126" s="173"/>
      <c r="HQU126" s="173"/>
      <c r="HQV126" s="173"/>
      <c r="HQW126" s="173"/>
      <c r="HQX126" s="173"/>
      <c r="HQY126" s="173"/>
      <c r="HQZ126" s="173"/>
      <c r="HRA126" s="173"/>
      <c r="HRB126" s="173"/>
      <c r="HRC126" s="173"/>
      <c r="HRD126" s="173"/>
      <c r="HRE126" s="173"/>
      <c r="HRF126" s="173"/>
      <c r="HRG126" s="173"/>
      <c r="HRH126" s="173"/>
      <c r="HRI126" s="173"/>
      <c r="HRJ126" s="173"/>
      <c r="HRK126" s="173"/>
      <c r="HRL126" s="173"/>
      <c r="HRM126" s="173"/>
      <c r="HRN126" s="173"/>
      <c r="HRO126" s="173"/>
      <c r="HRP126" s="173"/>
      <c r="HRQ126" s="173"/>
      <c r="HRR126" s="173"/>
      <c r="HRS126" s="173"/>
      <c r="HRT126" s="173"/>
      <c r="HRU126" s="173"/>
      <c r="HRV126" s="173"/>
      <c r="HRW126" s="173"/>
      <c r="HRX126" s="173"/>
      <c r="HRY126" s="173"/>
      <c r="HRZ126" s="173"/>
      <c r="HSA126" s="173"/>
      <c r="HSB126" s="173"/>
      <c r="HSC126" s="173"/>
      <c r="HSD126" s="173"/>
      <c r="HSE126" s="173"/>
      <c r="HSF126" s="173"/>
      <c r="HSG126" s="173"/>
      <c r="HSH126" s="173"/>
      <c r="HSI126" s="173"/>
      <c r="HSJ126" s="173"/>
      <c r="HSK126" s="173"/>
      <c r="HSL126" s="173"/>
      <c r="HSM126" s="173"/>
      <c r="HSN126" s="173"/>
      <c r="HSO126" s="173"/>
      <c r="HSP126" s="173"/>
      <c r="HSQ126" s="173"/>
      <c r="HSR126" s="173"/>
      <c r="HSS126" s="173"/>
      <c r="HST126" s="173"/>
      <c r="HSU126" s="173"/>
      <c r="HSV126" s="173"/>
      <c r="HSW126" s="173"/>
      <c r="HSX126" s="173"/>
      <c r="HSY126" s="173"/>
      <c r="HSZ126" s="173"/>
      <c r="HTA126" s="173"/>
      <c r="HTB126" s="173"/>
      <c r="HTC126" s="173"/>
      <c r="HTD126" s="173"/>
      <c r="HTE126" s="173"/>
      <c r="HTF126" s="173"/>
      <c r="HTG126" s="173"/>
      <c r="HTH126" s="173"/>
      <c r="HTI126" s="173"/>
      <c r="HTJ126" s="173"/>
      <c r="HTK126" s="173"/>
      <c r="HTL126" s="173"/>
      <c r="HTM126" s="173"/>
      <c r="HTN126" s="173"/>
      <c r="HTO126" s="173"/>
      <c r="HTP126" s="173"/>
      <c r="HTQ126" s="173"/>
      <c r="HTR126" s="173"/>
      <c r="HTS126" s="173"/>
      <c r="HTT126" s="173"/>
      <c r="HTU126" s="173"/>
      <c r="HTV126" s="173"/>
      <c r="HTW126" s="173"/>
      <c r="HTX126" s="173"/>
      <c r="HTY126" s="173"/>
      <c r="HTZ126" s="173"/>
      <c r="HUA126" s="173"/>
      <c r="HUB126" s="173"/>
      <c r="HUC126" s="173"/>
      <c r="HUD126" s="173"/>
      <c r="HUE126" s="173"/>
      <c r="HUF126" s="173"/>
      <c r="HUG126" s="173"/>
      <c r="HUH126" s="173"/>
      <c r="HUI126" s="173"/>
      <c r="HUJ126" s="173"/>
      <c r="HUK126" s="173"/>
      <c r="HUL126" s="173"/>
      <c r="HUM126" s="173"/>
      <c r="HUN126" s="173"/>
      <c r="HUO126" s="173"/>
      <c r="HUP126" s="173"/>
      <c r="HUQ126" s="173"/>
      <c r="HUR126" s="173"/>
      <c r="HUS126" s="173"/>
      <c r="HUT126" s="173"/>
      <c r="HUU126" s="173"/>
      <c r="HUV126" s="173"/>
      <c r="HUW126" s="173"/>
      <c r="HUX126" s="173"/>
      <c r="HUY126" s="173"/>
      <c r="HUZ126" s="173"/>
      <c r="HVA126" s="173"/>
      <c r="HVB126" s="173"/>
      <c r="HVC126" s="173"/>
      <c r="HVD126" s="173"/>
      <c r="HVE126" s="173"/>
      <c r="HVF126" s="173"/>
      <c r="HVG126" s="173"/>
      <c r="HVH126" s="173"/>
      <c r="HVI126" s="173"/>
      <c r="HVJ126" s="173"/>
      <c r="HVK126" s="173"/>
      <c r="HVL126" s="173"/>
      <c r="HVM126" s="173"/>
      <c r="HVN126" s="173"/>
      <c r="HVO126" s="173"/>
      <c r="HVP126" s="173"/>
      <c r="HVQ126" s="173"/>
      <c r="HVR126" s="173"/>
      <c r="HVS126" s="173"/>
      <c r="HVT126" s="173"/>
      <c r="HVU126" s="173"/>
      <c r="HVV126" s="173"/>
      <c r="HVW126" s="173"/>
      <c r="HVX126" s="173"/>
      <c r="HVY126" s="173"/>
      <c r="HVZ126" s="173"/>
      <c r="HWA126" s="173"/>
      <c r="HWB126" s="173"/>
      <c r="HWC126" s="173"/>
      <c r="HWD126" s="173"/>
      <c r="HWE126" s="173"/>
      <c r="HWF126" s="173"/>
      <c r="HWG126" s="173"/>
      <c r="HWH126" s="173"/>
      <c r="HWI126" s="173"/>
      <c r="HWJ126" s="173"/>
      <c r="HWK126" s="173"/>
      <c r="HWL126" s="173"/>
      <c r="HWM126" s="173"/>
      <c r="HWN126" s="173"/>
      <c r="HWO126" s="173"/>
      <c r="HWP126" s="173"/>
      <c r="HWQ126" s="173"/>
      <c r="HWR126" s="173"/>
      <c r="HWS126" s="173"/>
      <c r="HWT126" s="173"/>
      <c r="HWU126" s="173"/>
      <c r="HWV126" s="173"/>
      <c r="HWW126" s="173"/>
      <c r="HWX126" s="173"/>
      <c r="HWY126" s="173"/>
      <c r="HWZ126" s="173"/>
      <c r="HXA126" s="173"/>
      <c r="HXB126" s="173"/>
      <c r="HXC126" s="173"/>
      <c r="HXD126" s="173"/>
      <c r="HXE126" s="173"/>
      <c r="HXF126" s="173"/>
      <c r="HXG126" s="173"/>
      <c r="HXH126" s="173"/>
      <c r="HXI126" s="173"/>
      <c r="HXJ126" s="173"/>
      <c r="HXK126" s="173"/>
      <c r="HXL126" s="173"/>
      <c r="HXM126" s="173"/>
      <c r="HXN126" s="173"/>
      <c r="HXO126" s="173"/>
      <c r="HXP126" s="173"/>
      <c r="HXQ126" s="173"/>
      <c r="HXR126" s="173"/>
      <c r="HXS126" s="173"/>
      <c r="HXT126" s="173"/>
      <c r="HXU126" s="173"/>
      <c r="HXV126" s="173"/>
      <c r="HXW126" s="173"/>
      <c r="HXX126" s="173"/>
      <c r="HXY126" s="173"/>
      <c r="HXZ126" s="173"/>
      <c r="HYA126" s="173"/>
      <c r="HYB126" s="173"/>
      <c r="HYC126" s="173"/>
      <c r="HYD126" s="173"/>
      <c r="HYE126" s="173"/>
      <c r="HYF126" s="173"/>
      <c r="HYG126" s="173"/>
      <c r="HYH126" s="173"/>
      <c r="HYI126" s="173"/>
      <c r="HYJ126" s="173"/>
      <c r="HYK126" s="173"/>
      <c r="HYL126" s="173"/>
      <c r="HYM126" s="173"/>
      <c r="HYN126" s="173"/>
      <c r="HYO126" s="173"/>
      <c r="HYP126" s="173"/>
      <c r="HYQ126" s="173"/>
      <c r="HYR126" s="173"/>
      <c r="HYS126" s="173"/>
      <c r="HYT126" s="173"/>
      <c r="HYU126" s="173"/>
      <c r="HYV126" s="173"/>
      <c r="HYW126" s="173"/>
      <c r="HYX126" s="173"/>
      <c r="HYY126" s="173"/>
      <c r="HYZ126" s="173"/>
      <c r="HZA126" s="173"/>
      <c r="HZB126" s="173"/>
      <c r="HZC126" s="173"/>
      <c r="HZD126" s="173"/>
      <c r="HZE126" s="173"/>
      <c r="HZF126" s="173"/>
      <c r="HZG126" s="173"/>
      <c r="HZH126" s="173"/>
      <c r="HZI126" s="173"/>
      <c r="HZJ126" s="173"/>
      <c r="HZK126" s="173"/>
      <c r="HZL126" s="173"/>
      <c r="HZM126" s="173"/>
      <c r="HZN126" s="173"/>
      <c r="HZO126" s="173"/>
      <c r="HZP126" s="173"/>
      <c r="HZQ126" s="173"/>
      <c r="HZR126" s="173"/>
      <c r="HZS126" s="173"/>
      <c r="HZT126" s="173"/>
      <c r="HZU126" s="173"/>
      <c r="HZV126" s="173"/>
      <c r="HZW126" s="173"/>
      <c r="HZX126" s="173"/>
      <c r="HZY126" s="173"/>
      <c r="HZZ126" s="173"/>
      <c r="IAA126" s="173"/>
      <c r="IAB126" s="173"/>
      <c r="IAC126" s="173"/>
      <c r="IAD126" s="173"/>
      <c r="IAE126" s="173"/>
      <c r="IAF126" s="173"/>
      <c r="IAG126" s="173"/>
      <c r="IAH126" s="173"/>
      <c r="IAI126" s="173"/>
      <c r="IAJ126" s="173"/>
      <c r="IAK126" s="173"/>
      <c r="IAL126" s="173"/>
      <c r="IAM126" s="173"/>
      <c r="IAN126" s="173"/>
      <c r="IAO126" s="173"/>
      <c r="IAP126" s="173"/>
      <c r="IAQ126" s="173"/>
      <c r="IAR126" s="173"/>
      <c r="IAS126" s="173"/>
      <c r="IAT126" s="173"/>
      <c r="IAU126" s="173"/>
      <c r="IAV126" s="173"/>
      <c r="IAW126" s="173"/>
      <c r="IAX126" s="173"/>
      <c r="IAY126" s="173"/>
      <c r="IAZ126" s="173"/>
      <c r="IBA126" s="173"/>
      <c r="IBB126" s="173"/>
      <c r="IBC126" s="173"/>
      <c r="IBD126" s="173"/>
      <c r="IBE126" s="173"/>
      <c r="IBF126" s="173"/>
      <c r="IBG126" s="173"/>
      <c r="IBH126" s="173"/>
      <c r="IBI126" s="173"/>
      <c r="IBJ126" s="173"/>
      <c r="IBK126" s="173"/>
      <c r="IBL126" s="173"/>
      <c r="IBM126" s="173"/>
      <c r="IBN126" s="173"/>
      <c r="IBO126" s="173"/>
      <c r="IBP126" s="173"/>
      <c r="IBQ126" s="173"/>
      <c r="IBR126" s="173"/>
      <c r="IBS126" s="173"/>
      <c r="IBT126" s="173"/>
      <c r="IBU126" s="173"/>
      <c r="IBV126" s="173"/>
      <c r="IBW126" s="173"/>
      <c r="IBX126" s="173"/>
      <c r="IBY126" s="173"/>
      <c r="IBZ126" s="173"/>
      <c r="ICA126" s="173"/>
      <c r="ICB126" s="173"/>
      <c r="ICC126" s="173"/>
      <c r="ICD126" s="173"/>
      <c r="ICE126" s="173"/>
      <c r="ICF126" s="173"/>
      <c r="ICG126" s="173"/>
      <c r="ICH126" s="173"/>
      <c r="ICI126" s="173"/>
      <c r="ICJ126" s="173"/>
      <c r="ICK126" s="173"/>
      <c r="ICL126" s="173"/>
      <c r="ICM126" s="173"/>
      <c r="ICN126" s="173"/>
      <c r="ICO126" s="173"/>
      <c r="ICP126" s="173"/>
      <c r="ICQ126" s="173"/>
      <c r="ICR126" s="173"/>
      <c r="ICS126" s="173"/>
      <c r="ICT126" s="173"/>
      <c r="ICU126" s="173"/>
      <c r="ICV126" s="173"/>
      <c r="ICW126" s="173"/>
      <c r="ICX126" s="173"/>
      <c r="ICY126" s="173"/>
      <c r="ICZ126" s="173"/>
      <c r="IDA126" s="173"/>
      <c r="IDB126" s="173"/>
      <c r="IDC126" s="173"/>
      <c r="IDD126" s="173"/>
      <c r="IDE126" s="173"/>
      <c r="IDF126" s="173"/>
      <c r="IDG126" s="173"/>
      <c r="IDH126" s="173"/>
      <c r="IDI126" s="173"/>
      <c r="IDJ126" s="173"/>
      <c r="IDK126" s="173"/>
      <c r="IDL126" s="173"/>
      <c r="IDM126" s="173"/>
      <c r="IDN126" s="173"/>
      <c r="IDO126" s="173"/>
      <c r="IDP126" s="173"/>
      <c r="IDQ126" s="173"/>
      <c r="IDR126" s="173"/>
      <c r="IDS126" s="173"/>
      <c r="IDT126" s="173"/>
      <c r="IDU126" s="173"/>
      <c r="IDV126" s="173"/>
      <c r="IDW126" s="173"/>
      <c r="IDX126" s="173"/>
      <c r="IDY126" s="173"/>
      <c r="IDZ126" s="173"/>
      <c r="IEA126" s="173"/>
      <c r="IEB126" s="173"/>
      <c r="IEC126" s="173"/>
      <c r="IED126" s="173"/>
      <c r="IEE126" s="173"/>
      <c r="IEF126" s="173"/>
      <c r="IEG126" s="173"/>
      <c r="IEH126" s="173"/>
      <c r="IEI126" s="173"/>
      <c r="IEJ126" s="173"/>
      <c r="IEK126" s="173"/>
      <c r="IEL126" s="173"/>
      <c r="IEM126" s="173"/>
      <c r="IEN126" s="173"/>
      <c r="IEO126" s="173"/>
      <c r="IEP126" s="173"/>
      <c r="IEQ126" s="173"/>
      <c r="IER126" s="173"/>
      <c r="IES126" s="173"/>
      <c r="IET126" s="173"/>
      <c r="IEU126" s="173"/>
      <c r="IEV126" s="173"/>
      <c r="IEW126" s="173"/>
      <c r="IEX126" s="173"/>
      <c r="IEY126" s="173"/>
      <c r="IEZ126" s="173"/>
      <c r="IFA126" s="173"/>
      <c r="IFB126" s="173"/>
      <c r="IFC126" s="173"/>
      <c r="IFD126" s="173"/>
      <c r="IFE126" s="173"/>
      <c r="IFF126" s="173"/>
      <c r="IFG126" s="173"/>
      <c r="IFH126" s="173"/>
      <c r="IFI126" s="173"/>
      <c r="IFJ126" s="173"/>
      <c r="IFK126" s="173"/>
      <c r="IFL126" s="173"/>
      <c r="IFM126" s="173"/>
      <c r="IFN126" s="173"/>
      <c r="IFO126" s="173"/>
      <c r="IFP126" s="173"/>
      <c r="IFQ126" s="173"/>
      <c r="IFR126" s="173"/>
      <c r="IFS126" s="173"/>
      <c r="IFT126" s="173"/>
      <c r="IFU126" s="173"/>
      <c r="IFV126" s="173"/>
      <c r="IFW126" s="173"/>
      <c r="IFX126" s="173"/>
      <c r="IFY126" s="173"/>
      <c r="IFZ126" s="173"/>
      <c r="IGA126" s="173"/>
      <c r="IGB126" s="173"/>
      <c r="IGC126" s="173"/>
      <c r="IGD126" s="173"/>
      <c r="IGE126" s="173"/>
      <c r="IGF126" s="173"/>
      <c r="IGG126" s="173"/>
      <c r="IGH126" s="173"/>
      <c r="IGI126" s="173"/>
      <c r="IGJ126" s="173"/>
      <c r="IGK126" s="173"/>
      <c r="IGL126" s="173"/>
      <c r="IGM126" s="173"/>
      <c r="IGN126" s="173"/>
      <c r="IGO126" s="173"/>
      <c r="IGP126" s="173"/>
      <c r="IGQ126" s="173"/>
      <c r="IGR126" s="173"/>
      <c r="IGS126" s="173"/>
      <c r="IGT126" s="173"/>
      <c r="IGU126" s="173"/>
      <c r="IGV126" s="173"/>
      <c r="IGW126" s="173"/>
      <c r="IGX126" s="173"/>
      <c r="IGY126" s="173"/>
      <c r="IGZ126" s="173"/>
      <c r="IHA126" s="173"/>
      <c r="IHB126" s="173"/>
      <c r="IHC126" s="173"/>
      <c r="IHD126" s="173"/>
      <c r="IHE126" s="173"/>
      <c r="IHF126" s="173"/>
      <c r="IHG126" s="173"/>
      <c r="IHH126" s="173"/>
      <c r="IHI126" s="173"/>
      <c r="IHJ126" s="173"/>
      <c r="IHK126" s="173"/>
      <c r="IHL126" s="173"/>
      <c r="IHM126" s="173"/>
      <c r="IHN126" s="173"/>
      <c r="IHO126" s="173"/>
      <c r="IHP126" s="173"/>
      <c r="IHQ126" s="173"/>
      <c r="IHR126" s="173"/>
      <c r="IHS126" s="173"/>
      <c r="IHT126" s="173"/>
      <c r="IHU126" s="173"/>
      <c r="IHV126" s="173"/>
      <c r="IHW126" s="173"/>
      <c r="IHX126" s="173"/>
      <c r="IHY126" s="173"/>
      <c r="IHZ126" s="173"/>
      <c r="IIA126" s="173"/>
      <c r="IIB126" s="173"/>
      <c r="IIC126" s="173"/>
      <c r="IID126" s="173"/>
      <c r="IIE126" s="173"/>
      <c r="IIF126" s="173"/>
      <c r="IIG126" s="173"/>
      <c r="IIH126" s="173"/>
      <c r="III126" s="173"/>
      <c r="IIJ126" s="173"/>
      <c r="IIK126" s="173"/>
      <c r="IIL126" s="173"/>
      <c r="IIM126" s="173"/>
      <c r="IIN126" s="173"/>
      <c r="IIO126" s="173"/>
      <c r="IIP126" s="173"/>
      <c r="IIQ126" s="173"/>
      <c r="IIR126" s="173"/>
      <c r="IIS126" s="173"/>
      <c r="IIT126" s="173"/>
      <c r="IIU126" s="173"/>
      <c r="IIV126" s="173"/>
      <c r="IIW126" s="173"/>
      <c r="IIX126" s="173"/>
      <c r="IIY126" s="173"/>
      <c r="IIZ126" s="173"/>
      <c r="IJA126" s="173"/>
      <c r="IJB126" s="173"/>
      <c r="IJC126" s="173"/>
      <c r="IJD126" s="173"/>
      <c r="IJE126" s="173"/>
      <c r="IJF126" s="173"/>
      <c r="IJG126" s="173"/>
      <c r="IJH126" s="173"/>
      <c r="IJI126" s="173"/>
      <c r="IJJ126" s="173"/>
      <c r="IJK126" s="173"/>
      <c r="IJL126" s="173"/>
      <c r="IJM126" s="173"/>
      <c r="IJN126" s="173"/>
      <c r="IJO126" s="173"/>
      <c r="IJP126" s="173"/>
      <c r="IJQ126" s="173"/>
      <c r="IJR126" s="173"/>
      <c r="IJS126" s="173"/>
      <c r="IJT126" s="173"/>
      <c r="IJU126" s="173"/>
      <c r="IJV126" s="173"/>
      <c r="IJW126" s="173"/>
      <c r="IJX126" s="173"/>
      <c r="IJY126" s="173"/>
      <c r="IJZ126" s="173"/>
      <c r="IKA126" s="173"/>
      <c r="IKB126" s="173"/>
      <c r="IKC126" s="173"/>
      <c r="IKD126" s="173"/>
      <c r="IKE126" s="173"/>
      <c r="IKF126" s="173"/>
      <c r="IKG126" s="173"/>
      <c r="IKH126" s="173"/>
      <c r="IKI126" s="173"/>
      <c r="IKJ126" s="173"/>
      <c r="IKK126" s="173"/>
      <c r="IKL126" s="173"/>
      <c r="IKM126" s="173"/>
      <c r="IKN126" s="173"/>
      <c r="IKO126" s="173"/>
      <c r="IKP126" s="173"/>
      <c r="IKQ126" s="173"/>
      <c r="IKR126" s="173"/>
      <c r="IKS126" s="173"/>
      <c r="IKT126" s="173"/>
      <c r="IKU126" s="173"/>
      <c r="IKV126" s="173"/>
      <c r="IKW126" s="173"/>
      <c r="IKX126" s="173"/>
      <c r="IKY126" s="173"/>
      <c r="IKZ126" s="173"/>
      <c r="ILA126" s="173"/>
      <c r="ILB126" s="173"/>
      <c r="ILC126" s="173"/>
      <c r="ILD126" s="173"/>
      <c r="ILE126" s="173"/>
      <c r="ILF126" s="173"/>
      <c r="ILG126" s="173"/>
      <c r="ILH126" s="173"/>
      <c r="ILI126" s="173"/>
      <c r="ILJ126" s="173"/>
      <c r="ILK126" s="173"/>
      <c r="ILL126" s="173"/>
      <c r="ILM126" s="173"/>
      <c r="ILN126" s="173"/>
      <c r="ILO126" s="173"/>
      <c r="ILP126" s="173"/>
      <c r="ILQ126" s="173"/>
      <c r="ILR126" s="173"/>
      <c r="ILS126" s="173"/>
      <c r="ILT126" s="173"/>
      <c r="ILU126" s="173"/>
      <c r="ILV126" s="173"/>
      <c r="ILW126" s="173"/>
      <c r="ILX126" s="173"/>
      <c r="ILY126" s="173"/>
      <c r="ILZ126" s="173"/>
      <c r="IMA126" s="173"/>
      <c r="IMB126" s="173"/>
      <c r="IMC126" s="173"/>
      <c r="IMD126" s="173"/>
      <c r="IME126" s="173"/>
      <c r="IMF126" s="173"/>
      <c r="IMG126" s="173"/>
      <c r="IMH126" s="173"/>
      <c r="IMI126" s="173"/>
      <c r="IMJ126" s="173"/>
      <c r="IMK126" s="173"/>
      <c r="IML126" s="173"/>
      <c r="IMM126" s="173"/>
      <c r="IMN126" s="173"/>
      <c r="IMO126" s="173"/>
      <c r="IMP126" s="173"/>
      <c r="IMQ126" s="173"/>
      <c r="IMR126" s="173"/>
      <c r="IMS126" s="173"/>
      <c r="IMT126" s="173"/>
      <c r="IMU126" s="173"/>
      <c r="IMV126" s="173"/>
      <c r="IMW126" s="173"/>
      <c r="IMX126" s="173"/>
      <c r="IMY126" s="173"/>
      <c r="IMZ126" s="173"/>
      <c r="INA126" s="173"/>
      <c r="INB126" s="173"/>
      <c r="INC126" s="173"/>
      <c r="IND126" s="173"/>
      <c r="INE126" s="173"/>
      <c r="INF126" s="173"/>
      <c r="ING126" s="173"/>
      <c r="INH126" s="173"/>
      <c r="INI126" s="173"/>
      <c r="INJ126" s="173"/>
      <c r="INK126" s="173"/>
      <c r="INL126" s="173"/>
      <c r="INM126" s="173"/>
      <c r="INN126" s="173"/>
      <c r="INO126" s="173"/>
      <c r="INP126" s="173"/>
      <c r="INQ126" s="173"/>
      <c r="INR126" s="173"/>
      <c r="INS126" s="173"/>
      <c r="INT126" s="173"/>
      <c r="INU126" s="173"/>
      <c r="INV126" s="173"/>
      <c r="INW126" s="173"/>
      <c r="INX126" s="173"/>
      <c r="INY126" s="173"/>
      <c r="INZ126" s="173"/>
      <c r="IOA126" s="173"/>
      <c r="IOB126" s="173"/>
      <c r="IOC126" s="173"/>
      <c r="IOD126" s="173"/>
      <c r="IOE126" s="173"/>
      <c r="IOF126" s="173"/>
      <c r="IOG126" s="173"/>
      <c r="IOH126" s="173"/>
      <c r="IOI126" s="173"/>
      <c r="IOJ126" s="173"/>
      <c r="IOK126" s="173"/>
      <c r="IOL126" s="173"/>
      <c r="IOM126" s="173"/>
      <c r="ION126" s="173"/>
      <c r="IOO126" s="173"/>
      <c r="IOP126" s="173"/>
      <c r="IOQ126" s="173"/>
      <c r="IOR126" s="173"/>
      <c r="IOS126" s="173"/>
      <c r="IOT126" s="173"/>
      <c r="IOU126" s="173"/>
      <c r="IOV126" s="173"/>
      <c r="IOW126" s="173"/>
      <c r="IOX126" s="173"/>
      <c r="IOY126" s="173"/>
      <c r="IOZ126" s="173"/>
      <c r="IPA126" s="173"/>
      <c r="IPB126" s="173"/>
      <c r="IPC126" s="173"/>
      <c r="IPD126" s="173"/>
      <c r="IPE126" s="173"/>
      <c r="IPF126" s="173"/>
      <c r="IPG126" s="173"/>
      <c r="IPH126" s="173"/>
      <c r="IPI126" s="173"/>
      <c r="IPJ126" s="173"/>
      <c r="IPK126" s="173"/>
      <c r="IPL126" s="173"/>
      <c r="IPM126" s="173"/>
      <c r="IPN126" s="173"/>
      <c r="IPO126" s="173"/>
      <c r="IPP126" s="173"/>
      <c r="IPQ126" s="173"/>
      <c r="IPR126" s="173"/>
      <c r="IPS126" s="173"/>
      <c r="IPT126" s="173"/>
      <c r="IPU126" s="173"/>
      <c r="IPV126" s="173"/>
      <c r="IPW126" s="173"/>
      <c r="IPX126" s="173"/>
      <c r="IPY126" s="173"/>
      <c r="IPZ126" s="173"/>
      <c r="IQA126" s="173"/>
      <c r="IQB126" s="173"/>
      <c r="IQC126" s="173"/>
      <c r="IQD126" s="173"/>
      <c r="IQE126" s="173"/>
      <c r="IQF126" s="173"/>
      <c r="IQG126" s="173"/>
      <c r="IQH126" s="173"/>
      <c r="IQI126" s="173"/>
      <c r="IQJ126" s="173"/>
      <c r="IQK126" s="173"/>
      <c r="IQL126" s="173"/>
      <c r="IQM126" s="173"/>
      <c r="IQN126" s="173"/>
      <c r="IQO126" s="173"/>
      <c r="IQP126" s="173"/>
      <c r="IQQ126" s="173"/>
      <c r="IQR126" s="173"/>
      <c r="IQS126" s="173"/>
      <c r="IQT126" s="173"/>
      <c r="IQU126" s="173"/>
      <c r="IQV126" s="173"/>
      <c r="IQW126" s="173"/>
      <c r="IQX126" s="173"/>
      <c r="IQY126" s="173"/>
      <c r="IQZ126" s="173"/>
      <c r="IRA126" s="173"/>
      <c r="IRB126" s="173"/>
      <c r="IRC126" s="173"/>
      <c r="IRD126" s="173"/>
      <c r="IRE126" s="173"/>
      <c r="IRF126" s="173"/>
      <c r="IRG126" s="173"/>
      <c r="IRH126" s="173"/>
      <c r="IRI126" s="173"/>
      <c r="IRJ126" s="173"/>
      <c r="IRK126" s="173"/>
      <c r="IRL126" s="173"/>
      <c r="IRM126" s="173"/>
      <c r="IRN126" s="173"/>
      <c r="IRO126" s="173"/>
      <c r="IRP126" s="173"/>
      <c r="IRQ126" s="173"/>
      <c r="IRR126" s="173"/>
      <c r="IRS126" s="173"/>
      <c r="IRT126" s="173"/>
      <c r="IRU126" s="173"/>
      <c r="IRV126" s="173"/>
      <c r="IRW126" s="173"/>
      <c r="IRX126" s="173"/>
      <c r="IRY126" s="173"/>
      <c r="IRZ126" s="173"/>
      <c r="ISA126" s="173"/>
      <c r="ISB126" s="173"/>
      <c r="ISC126" s="173"/>
      <c r="ISD126" s="173"/>
      <c r="ISE126" s="173"/>
      <c r="ISF126" s="173"/>
      <c r="ISG126" s="173"/>
      <c r="ISH126" s="173"/>
      <c r="ISI126" s="173"/>
      <c r="ISJ126" s="173"/>
      <c r="ISK126" s="173"/>
      <c r="ISL126" s="173"/>
      <c r="ISM126" s="173"/>
      <c r="ISN126" s="173"/>
      <c r="ISO126" s="173"/>
      <c r="ISP126" s="173"/>
      <c r="ISQ126" s="173"/>
      <c r="ISR126" s="173"/>
      <c r="ISS126" s="173"/>
      <c r="IST126" s="173"/>
      <c r="ISU126" s="173"/>
      <c r="ISV126" s="173"/>
      <c r="ISW126" s="173"/>
      <c r="ISX126" s="173"/>
      <c r="ISY126" s="173"/>
      <c r="ISZ126" s="173"/>
      <c r="ITA126" s="173"/>
      <c r="ITB126" s="173"/>
      <c r="ITC126" s="173"/>
      <c r="ITD126" s="173"/>
      <c r="ITE126" s="173"/>
      <c r="ITF126" s="173"/>
      <c r="ITG126" s="173"/>
      <c r="ITH126" s="173"/>
      <c r="ITI126" s="173"/>
      <c r="ITJ126" s="173"/>
      <c r="ITK126" s="173"/>
      <c r="ITL126" s="173"/>
      <c r="ITM126" s="173"/>
      <c r="ITN126" s="173"/>
      <c r="ITO126" s="173"/>
      <c r="ITP126" s="173"/>
      <c r="ITQ126" s="173"/>
      <c r="ITR126" s="173"/>
      <c r="ITS126" s="173"/>
      <c r="ITT126" s="173"/>
      <c r="ITU126" s="173"/>
      <c r="ITV126" s="173"/>
      <c r="ITW126" s="173"/>
      <c r="ITX126" s="173"/>
      <c r="ITY126" s="173"/>
      <c r="ITZ126" s="173"/>
      <c r="IUA126" s="173"/>
      <c r="IUB126" s="173"/>
      <c r="IUC126" s="173"/>
      <c r="IUD126" s="173"/>
      <c r="IUE126" s="173"/>
      <c r="IUF126" s="173"/>
      <c r="IUG126" s="173"/>
      <c r="IUH126" s="173"/>
      <c r="IUI126" s="173"/>
      <c r="IUJ126" s="173"/>
      <c r="IUK126" s="173"/>
      <c r="IUL126" s="173"/>
      <c r="IUM126" s="173"/>
      <c r="IUN126" s="173"/>
      <c r="IUO126" s="173"/>
      <c r="IUP126" s="173"/>
      <c r="IUQ126" s="173"/>
      <c r="IUR126" s="173"/>
      <c r="IUS126" s="173"/>
      <c r="IUT126" s="173"/>
      <c r="IUU126" s="173"/>
      <c r="IUV126" s="173"/>
      <c r="IUW126" s="173"/>
      <c r="IUX126" s="173"/>
      <c r="IUY126" s="173"/>
      <c r="IUZ126" s="173"/>
      <c r="IVA126" s="173"/>
      <c r="IVB126" s="173"/>
      <c r="IVC126" s="173"/>
      <c r="IVD126" s="173"/>
      <c r="IVE126" s="173"/>
      <c r="IVF126" s="173"/>
      <c r="IVG126" s="173"/>
      <c r="IVH126" s="173"/>
      <c r="IVI126" s="173"/>
      <c r="IVJ126" s="173"/>
      <c r="IVK126" s="173"/>
      <c r="IVL126" s="173"/>
      <c r="IVM126" s="173"/>
      <c r="IVN126" s="173"/>
      <c r="IVO126" s="173"/>
      <c r="IVP126" s="173"/>
      <c r="IVQ126" s="173"/>
      <c r="IVR126" s="173"/>
      <c r="IVS126" s="173"/>
      <c r="IVT126" s="173"/>
      <c r="IVU126" s="173"/>
      <c r="IVV126" s="173"/>
      <c r="IVW126" s="173"/>
      <c r="IVX126" s="173"/>
      <c r="IVY126" s="173"/>
      <c r="IVZ126" s="173"/>
      <c r="IWA126" s="173"/>
      <c r="IWB126" s="173"/>
      <c r="IWC126" s="173"/>
      <c r="IWD126" s="173"/>
      <c r="IWE126" s="173"/>
      <c r="IWF126" s="173"/>
      <c r="IWG126" s="173"/>
      <c r="IWH126" s="173"/>
      <c r="IWI126" s="173"/>
      <c r="IWJ126" s="173"/>
      <c r="IWK126" s="173"/>
      <c r="IWL126" s="173"/>
      <c r="IWM126" s="173"/>
      <c r="IWN126" s="173"/>
      <c r="IWO126" s="173"/>
      <c r="IWP126" s="173"/>
      <c r="IWQ126" s="173"/>
      <c r="IWR126" s="173"/>
      <c r="IWS126" s="173"/>
      <c r="IWT126" s="173"/>
      <c r="IWU126" s="173"/>
      <c r="IWV126" s="173"/>
      <c r="IWW126" s="173"/>
      <c r="IWX126" s="173"/>
      <c r="IWY126" s="173"/>
      <c r="IWZ126" s="173"/>
      <c r="IXA126" s="173"/>
      <c r="IXB126" s="173"/>
      <c r="IXC126" s="173"/>
      <c r="IXD126" s="173"/>
      <c r="IXE126" s="173"/>
      <c r="IXF126" s="173"/>
      <c r="IXG126" s="173"/>
      <c r="IXH126" s="173"/>
      <c r="IXI126" s="173"/>
      <c r="IXJ126" s="173"/>
      <c r="IXK126" s="173"/>
      <c r="IXL126" s="173"/>
      <c r="IXM126" s="173"/>
      <c r="IXN126" s="173"/>
      <c r="IXO126" s="173"/>
      <c r="IXP126" s="173"/>
      <c r="IXQ126" s="173"/>
      <c r="IXR126" s="173"/>
      <c r="IXS126" s="173"/>
      <c r="IXT126" s="173"/>
      <c r="IXU126" s="173"/>
      <c r="IXV126" s="173"/>
      <c r="IXW126" s="173"/>
      <c r="IXX126" s="173"/>
      <c r="IXY126" s="173"/>
      <c r="IXZ126" s="173"/>
      <c r="IYA126" s="173"/>
      <c r="IYB126" s="173"/>
      <c r="IYC126" s="173"/>
      <c r="IYD126" s="173"/>
      <c r="IYE126" s="173"/>
      <c r="IYF126" s="173"/>
      <c r="IYG126" s="173"/>
      <c r="IYH126" s="173"/>
      <c r="IYI126" s="173"/>
      <c r="IYJ126" s="173"/>
      <c r="IYK126" s="173"/>
      <c r="IYL126" s="173"/>
      <c r="IYM126" s="173"/>
      <c r="IYN126" s="173"/>
      <c r="IYO126" s="173"/>
      <c r="IYP126" s="173"/>
      <c r="IYQ126" s="173"/>
      <c r="IYR126" s="173"/>
      <c r="IYS126" s="173"/>
      <c r="IYT126" s="173"/>
      <c r="IYU126" s="173"/>
      <c r="IYV126" s="173"/>
      <c r="IYW126" s="173"/>
      <c r="IYX126" s="173"/>
      <c r="IYY126" s="173"/>
      <c r="IYZ126" s="173"/>
      <c r="IZA126" s="173"/>
      <c r="IZB126" s="173"/>
      <c r="IZC126" s="173"/>
      <c r="IZD126" s="173"/>
      <c r="IZE126" s="173"/>
      <c r="IZF126" s="173"/>
      <c r="IZG126" s="173"/>
      <c r="IZH126" s="173"/>
      <c r="IZI126" s="173"/>
      <c r="IZJ126" s="173"/>
      <c r="IZK126" s="173"/>
      <c r="IZL126" s="173"/>
      <c r="IZM126" s="173"/>
      <c r="IZN126" s="173"/>
      <c r="IZO126" s="173"/>
      <c r="IZP126" s="173"/>
      <c r="IZQ126" s="173"/>
      <c r="IZR126" s="173"/>
      <c r="IZS126" s="173"/>
      <c r="IZT126" s="173"/>
      <c r="IZU126" s="173"/>
      <c r="IZV126" s="173"/>
      <c r="IZW126" s="173"/>
      <c r="IZX126" s="173"/>
      <c r="IZY126" s="173"/>
      <c r="IZZ126" s="173"/>
      <c r="JAA126" s="173"/>
      <c r="JAB126" s="173"/>
      <c r="JAC126" s="173"/>
      <c r="JAD126" s="173"/>
      <c r="JAE126" s="173"/>
      <c r="JAF126" s="173"/>
      <c r="JAG126" s="173"/>
      <c r="JAH126" s="173"/>
      <c r="JAI126" s="173"/>
      <c r="JAJ126" s="173"/>
      <c r="JAK126" s="173"/>
      <c r="JAL126" s="173"/>
      <c r="JAM126" s="173"/>
      <c r="JAN126" s="173"/>
      <c r="JAO126" s="173"/>
      <c r="JAP126" s="173"/>
      <c r="JAQ126" s="173"/>
      <c r="JAR126" s="173"/>
      <c r="JAS126" s="173"/>
      <c r="JAT126" s="173"/>
      <c r="JAU126" s="173"/>
      <c r="JAV126" s="173"/>
      <c r="JAW126" s="173"/>
      <c r="JAX126" s="173"/>
      <c r="JAY126" s="173"/>
      <c r="JAZ126" s="173"/>
      <c r="JBA126" s="173"/>
      <c r="JBB126" s="173"/>
      <c r="JBC126" s="173"/>
      <c r="JBD126" s="173"/>
      <c r="JBE126" s="173"/>
      <c r="JBF126" s="173"/>
      <c r="JBG126" s="173"/>
      <c r="JBH126" s="173"/>
      <c r="JBI126" s="173"/>
      <c r="JBJ126" s="173"/>
      <c r="JBK126" s="173"/>
      <c r="JBL126" s="173"/>
      <c r="JBM126" s="173"/>
      <c r="JBN126" s="173"/>
      <c r="JBO126" s="173"/>
      <c r="JBP126" s="173"/>
      <c r="JBQ126" s="173"/>
      <c r="JBR126" s="173"/>
      <c r="JBS126" s="173"/>
      <c r="JBT126" s="173"/>
      <c r="JBU126" s="173"/>
      <c r="JBV126" s="173"/>
      <c r="JBW126" s="173"/>
      <c r="JBX126" s="173"/>
      <c r="JBY126" s="173"/>
      <c r="JBZ126" s="173"/>
      <c r="JCA126" s="173"/>
      <c r="JCB126" s="173"/>
      <c r="JCC126" s="173"/>
      <c r="JCD126" s="173"/>
      <c r="JCE126" s="173"/>
      <c r="JCF126" s="173"/>
      <c r="JCG126" s="173"/>
      <c r="JCH126" s="173"/>
      <c r="JCI126" s="173"/>
      <c r="JCJ126" s="173"/>
      <c r="JCK126" s="173"/>
      <c r="JCL126" s="173"/>
      <c r="JCM126" s="173"/>
      <c r="JCN126" s="173"/>
      <c r="JCO126" s="173"/>
      <c r="JCP126" s="173"/>
      <c r="JCQ126" s="173"/>
      <c r="JCR126" s="173"/>
      <c r="JCS126" s="173"/>
      <c r="JCT126" s="173"/>
      <c r="JCU126" s="173"/>
      <c r="JCV126" s="173"/>
      <c r="JCW126" s="173"/>
      <c r="JCX126" s="173"/>
      <c r="JCY126" s="173"/>
      <c r="JCZ126" s="173"/>
      <c r="JDA126" s="173"/>
      <c r="JDB126" s="173"/>
      <c r="JDC126" s="173"/>
      <c r="JDD126" s="173"/>
      <c r="JDE126" s="173"/>
      <c r="JDF126" s="173"/>
      <c r="JDG126" s="173"/>
      <c r="JDH126" s="173"/>
      <c r="JDI126" s="173"/>
      <c r="JDJ126" s="173"/>
      <c r="JDK126" s="173"/>
      <c r="JDL126" s="173"/>
      <c r="JDM126" s="173"/>
      <c r="JDN126" s="173"/>
      <c r="JDO126" s="173"/>
      <c r="JDP126" s="173"/>
      <c r="JDQ126" s="173"/>
      <c r="JDR126" s="173"/>
      <c r="JDS126" s="173"/>
      <c r="JDT126" s="173"/>
      <c r="JDU126" s="173"/>
      <c r="JDV126" s="173"/>
      <c r="JDW126" s="173"/>
      <c r="JDX126" s="173"/>
      <c r="JDY126" s="173"/>
      <c r="JDZ126" s="173"/>
      <c r="JEA126" s="173"/>
      <c r="JEB126" s="173"/>
      <c r="JEC126" s="173"/>
      <c r="JED126" s="173"/>
      <c r="JEE126" s="173"/>
      <c r="JEF126" s="173"/>
      <c r="JEG126" s="173"/>
      <c r="JEH126" s="173"/>
      <c r="JEI126" s="173"/>
      <c r="JEJ126" s="173"/>
      <c r="JEK126" s="173"/>
      <c r="JEL126" s="173"/>
      <c r="JEM126" s="173"/>
      <c r="JEN126" s="173"/>
      <c r="JEO126" s="173"/>
      <c r="JEP126" s="173"/>
      <c r="JEQ126" s="173"/>
      <c r="JER126" s="173"/>
      <c r="JES126" s="173"/>
      <c r="JET126" s="173"/>
      <c r="JEU126" s="173"/>
      <c r="JEV126" s="173"/>
      <c r="JEW126" s="173"/>
      <c r="JEX126" s="173"/>
      <c r="JEY126" s="173"/>
      <c r="JEZ126" s="173"/>
      <c r="JFA126" s="173"/>
      <c r="JFB126" s="173"/>
      <c r="JFC126" s="173"/>
      <c r="JFD126" s="173"/>
      <c r="JFE126" s="173"/>
      <c r="JFF126" s="173"/>
      <c r="JFG126" s="173"/>
      <c r="JFH126" s="173"/>
      <c r="JFI126" s="173"/>
      <c r="JFJ126" s="173"/>
      <c r="JFK126" s="173"/>
      <c r="JFL126" s="173"/>
      <c r="JFM126" s="173"/>
      <c r="JFN126" s="173"/>
      <c r="JFO126" s="173"/>
      <c r="JFP126" s="173"/>
      <c r="JFQ126" s="173"/>
      <c r="JFR126" s="173"/>
      <c r="JFS126" s="173"/>
      <c r="JFT126" s="173"/>
      <c r="JFU126" s="173"/>
      <c r="JFV126" s="173"/>
      <c r="JFW126" s="173"/>
      <c r="JFX126" s="173"/>
      <c r="JFY126" s="173"/>
      <c r="JFZ126" s="173"/>
      <c r="JGA126" s="173"/>
      <c r="JGB126" s="173"/>
      <c r="JGC126" s="173"/>
      <c r="JGD126" s="173"/>
      <c r="JGE126" s="173"/>
      <c r="JGF126" s="173"/>
      <c r="JGG126" s="173"/>
      <c r="JGH126" s="173"/>
      <c r="JGI126" s="173"/>
      <c r="JGJ126" s="173"/>
      <c r="JGK126" s="173"/>
      <c r="JGL126" s="173"/>
      <c r="JGM126" s="173"/>
      <c r="JGN126" s="173"/>
      <c r="JGO126" s="173"/>
      <c r="JGP126" s="173"/>
      <c r="JGQ126" s="173"/>
      <c r="JGR126" s="173"/>
      <c r="JGS126" s="173"/>
      <c r="JGT126" s="173"/>
      <c r="JGU126" s="173"/>
      <c r="JGV126" s="173"/>
      <c r="JGW126" s="173"/>
      <c r="JGX126" s="173"/>
      <c r="JGY126" s="173"/>
      <c r="JGZ126" s="173"/>
      <c r="JHA126" s="173"/>
      <c r="JHB126" s="173"/>
      <c r="JHC126" s="173"/>
      <c r="JHD126" s="173"/>
      <c r="JHE126" s="173"/>
      <c r="JHF126" s="173"/>
      <c r="JHG126" s="173"/>
      <c r="JHH126" s="173"/>
      <c r="JHI126" s="173"/>
      <c r="JHJ126" s="173"/>
      <c r="JHK126" s="173"/>
      <c r="JHL126" s="173"/>
      <c r="JHM126" s="173"/>
      <c r="JHN126" s="173"/>
      <c r="JHO126" s="173"/>
      <c r="JHP126" s="173"/>
      <c r="JHQ126" s="173"/>
      <c r="JHR126" s="173"/>
      <c r="JHS126" s="173"/>
      <c r="JHT126" s="173"/>
      <c r="JHU126" s="173"/>
      <c r="JHV126" s="173"/>
      <c r="JHW126" s="173"/>
      <c r="JHX126" s="173"/>
      <c r="JHY126" s="173"/>
      <c r="JHZ126" s="173"/>
      <c r="JIA126" s="173"/>
      <c r="JIB126" s="173"/>
      <c r="JIC126" s="173"/>
      <c r="JID126" s="173"/>
      <c r="JIE126" s="173"/>
      <c r="JIF126" s="173"/>
      <c r="JIG126" s="173"/>
      <c r="JIH126" s="173"/>
      <c r="JII126" s="173"/>
      <c r="JIJ126" s="173"/>
      <c r="JIK126" s="173"/>
      <c r="JIL126" s="173"/>
      <c r="JIM126" s="173"/>
      <c r="JIN126" s="173"/>
      <c r="JIO126" s="173"/>
      <c r="JIP126" s="173"/>
      <c r="JIQ126" s="173"/>
      <c r="JIR126" s="173"/>
      <c r="JIS126" s="173"/>
      <c r="JIT126" s="173"/>
      <c r="JIU126" s="173"/>
      <c r="JIV126" s="173"/>
      <c r="JIW126" s="173"/>
      <c r="JIX126" s="173"/>
      <c r="JIY126" s="173"/>
      <c r="JIZ126" s="173"/>
      <c r="JJA126" s="173"/>
      <c r="JJB126" s="173"/>
      <c r="JJC126" s="173"/>
      <c r="JJD126" s="173"/>
      <c r="JJE126" s="173"/>
      <c r="JJF126" s="173"/>
      <c r="JJG126" s="173"/>
      <c r="JJH126" s="173"/>
      <c r="JJI126" s="173"/>
      <c r="JJJ126" s="173"/>
      <c r="JJK126" s="173"/>
      <c r="JJL126" s="173"/>
      <c r="JJM126" s="173"/>
      <c r="JJN126" s="173"/>
      <c r="JJO126" s="173"/>
      <c r="JJP126" s="173"/>
      <c r="JJQ126" s="173"/>
      <c r="JJR126" s="173"/>
      <c r="JJS126" s="173"/>
      <c r="JJT126" s="173"/>
      <c r="JJU126" s="173"/>
      <c r="JJV126" s="173"/>
      <c r="JJW126" s="173"/>
      <c r="JJX126" s="173"/>
      <c r="JJY126" s="173"/>
      <c r="JJZ126" s="173"/>
      <c r="JKA126" s="173"/>
      <c r="JKB126" s="173"/>
      <c r="JKC126" s="173"/>
      <c r="JKD126" s="173"/>
      <c r="JKE126" s="173"/>
      <c r="JKF126" s="173"/>
      <c r="JKG126" s="173"/>
      <c r="JKH126" s="173"/>
      <c r="JKI126" s="173"/>
      <c r="JKJ126" s="173"/>
      <c r="JKK126" s="173"/>
      <c r="JKL126" s="173"/>
      <c r="JKM126" s="173"/>
      <c r="JKN126" s="173"/>
      <c r="JKO126" s="173"/>
      <c r="JKP126" s="173"/>
      <c r="JKQ126" s="173"/>
      <c r="JKR126" s="173"/>
      <c r="JKS126" s="173"/>
      <c r="JKT126" s="173"/>
      <c r="JKU126" s="173"/>
      <c r="JKV126" s="173"/>
      <c r="JKW126" s="173"/>
      <c r="JKX126" s="173"/>
      <c r="JKY126" s="173"/>
      <c r="JKZ126" s="173"/>
      <c r="JLA126" s="173"/>
      <c r="JLB126" s="173"/>
      <c r="JLC126" s="173"/>
      <c r="JLD126" s="173"/>
      <c r="JLE126" s="173"/>
      <c r="JLF126" s="173"/>
      <c r="JLG126" s="173"/>
      <c r="JLH126" s="173"/>
      <c r="JLI126" s="173"/>
      <c r="JLJ126" s="173"/>
      <c r="JLK126" s="173"/>
      <c r="JLL126" s="173"/>
      <c r="JLM126" s="173"/>
      <c r="JLN126" s="173"/>
      <c r="JLO126" s="173"/>
      <c r="JLP126" s="173"/>
      <c r="JLQ126" s="173"/>
      <c r="JLR126" s="173"/>
      <c r="JLS126" s="173"/>
      <c r="JLT126" s="173"/>
      <c r="JLU126" s="173"/>
      <c r="JLV126" s="173"/>
      <c r="JLW126" s="173"/>
      <c r="JLX126" s="173"/>
      <c r="JLY126" s="173"/>
      <c r="JLZ126" s="173"/>
      <c r="JMA126" s="173"/>
      <c r="JMB126" s="173"/>
      <c r="JMC126" s="173"/>
      <c r="JMD126" s="173"/>
      <c r="JME126" s="173"/>
      <c r="JMF126" s="173"/>
      <c r="JMG126" s="173"/>
      <c r="JMH126" s="173"/>
      <c r="JMI126" s="173"/>
      <c r="JMJ126" s="173"/>
      <c r="JMK126" s="173"/>
      <c r="JML126" s="173"/>
      <c r="JMM126" s="173"/>
      <c r="JMN126" s="173"/>
      <c r="JMO126" s="173"/>
      <c r="JMP126" s="173"/>
      <c r="JMQ126" s="173"/>
      <c r="JMR126" s="173"/>
      <c r="JMS126" s="173"/>
      <c r="JMT126" s="173"/>
      <c r="JMU126" s="173"/>
      <c r="JMV126" s="173"/>
      <c r="JMW126" s="173"/>
      <c r="JMX126" s="173"/>
      <c r="JMY126" s="173"/>
      <c r="JMZ126" s="173"/>
      <c r="JNA126" s="173"/>
      <c r="JNB126" s="173"/>
      <c r="JNC126" s="173"/>
      <c r="JND126" s="173"/>
      <c r="JNE126" s="173"/>
      <c r="JNF126" s="173"/>
      <c r="JNG126" s="173"/>
      <c r="JNH126" s="173"/>
      <c r="JNI126" s="173"/>
      <c r="JNJ126" s="173"/>
      <c r="JNK126" s="173"/>
      <c r="JNL126" s="173"/>
      <c r="JNM126" s="173"/>
      <c r="JNN126" s="173"/>
      <c r="JNO126" s="173"/>
      <c r="JNP126" s="173"/>
      <c r="JNQ126" s="173"/>
      <c r="JNR126" s="173"/>
      <c r="JNS126" s="173"/>
      <c r="JNT126" s="173"/>
      <c r="JNU126" s="173"/>
      <c r="JNV126" s="173"/>
      <c r="JNW126" s="173"/>
      <c r="JNX126" s="173"/>
      <c r="JNY126" s="173"/>
      <c r="JNZ126" s="173"/>
      <c r="JOA126" s="173"/>
      <c r="JOB126" s="173"/>
      <c r="JOC126" s="173"/>
      <c r="JOD126" s="173"/>
      <c r="JOE126" s="173"/>
      <c r="JOF126" s="173"/>
      <c r="JOG126" s="173"/>
      <c r="JOH126" s="173"/>
      <c r="JOI126" s="173"/>
      <c r="JOJ126" s="173"/>
      <c r="JOK126" s="173"/>
      <c r="JOL126" s="173"/>
      <c r="JOM126" s="173"/>
      <c r="JON126" s="173"/>
      <c r="JOO126" s="173"/>
      <c r="JOP126" s="173"/>
      <c r="JOQ126" s="173"/>
      <c r="JOR126" s="173"/>
      <c r="JOS126" s="173"/>
      <c r="JOT126" s="173"/>
      <c r="JOU126" s="173"/>
      <c r="JOV126" s="173"/>
      <c r="JOW126" s="173"/>
      <c r="JOX126" s="173"/>
      <c r="JOY126" s="173"/>
      <c r="JOZ126" s="173"/>
      <c r="JPA126" s="173"/>
      <c r="JPB126" s="173"/>
      <c r="JPC126" s="173"/>
      <c r="JPD126" s="173"/>
      <c r="JPE126" s="173"/>
      <c r="JPF126" s="173"/>
      <c r="JPG126" s="173"/>
      <c r="JPH126" s="173"/>
      <c r="JPI126" s="173"/>
      <c r="JPJ126" s="173"/>
      <c r="JPK126" s="173"/>
      <c r="JPL126" s="173"/>
      <c r="JPM126" s="173"/>
      <c r="JPN126" s="173"/>
      <c r="JPO126" s="173"/>
      <c r="JPP126" s="173"/>
      <c r="JPQ126" s="173"/>
      <c r="JPR126" s="173"/>
      <c r="JPS126" s="173"/>
      <c r="JPT126" s="173"/>
      <c r="JPU126" s="173"/>
      <c r="JPV126" s="173"/>
      <c r="JPW126" s="173"/>
      <c r="JPX126" s="173"/>
      <c r="JPY126" s="173"/>
      <c r="JPZ126" s="173"/>
      <c r="JQA126" s="173"/>
      <c r="JQB126" s="173"/>
      <c r="JQC126" s="173"/>
      <c r="JQD126" s="173"/>
      <c r="JQE126" s="173"/>
      <c r="JQF126" s="173"/>
      <c r="JQG126" s="173"/>
      <c r="JQH126" s="173"/>
      <c r="JQI126" s="173"/>
      <c r="JQJ126" s="173"/>
      <c r="JQK126" s="173"/>
      <c r="JQL126" s="173"/>
      <c r="JQM126" s="173"/>
      <c r="JQN126" s="173"/>
      <c r="JQO126" s="173"/>
      <c r="JQP126" s="173"/>
      <c r="JQQ126" s="173"/>
      <c r="JQR126" s="173"/>
      <c r="JQS126" s="173"/>
      <c r="JQT126" s="173"/>
      <c r="JQU126" s="173"/>
      <c r="JQV126" s="173"/>
      <c r="JQW126" s="173"/>
      <c r="JQX126" s="173"/>
      <c r="JQY126" s="173"/>
      <c r="JQZ126" s="173"/>
      <c r="JRA126" s="173"/>
      <c r="JRB126" s="173"/>
      <c r="JRC126" s="173"/>
      <c r="JRD126" s="173"/>
      <c r="JRE126" s="173"/>
      <c r="JRF126" s="173"/>
      <c r="JRG126" s="173"/>
      <c r="JRH126" s="173"/>
      <c r="JRI126" s="173"/>
      <c r="JRJ126" s="173"/>
      <c r="JRK126" s="173"/>
      <c r="JRL126" s="173"/>
      <c r="JRM126" s="173"/>
      <c r="JRN126" s="173"/>
      <c r="JRO126" s="173"/>
      <c r="JRP126" s="173"/>
      <c r="JRQ126" s="173"/>
      <c r="JRR126" s="173"/>
      <c r="JRS126" s="173"/>
      <c r="JRT126" s="173"/>
      <c r="JRU126" s="173"/>
      <c r="JRV126" s="173"/>
      <c r="JRW126" s="173"/>
      <c r="JRX126" s="173"/>
      <c r="JRY126" s="173"/>
      <c r="JRZ126" s="173"/>
      <c r="JSA126" s="173"/>
      <c r="JSB126" s="173"/>
      <c r="JSC126" s="173"/>
      <c r="JSD126" s="173"/>
      <c r="JSE126" s="173"/>
      <c r="JSF126" s="173"/>
      <c r="JSG126" s="173"/>
      <c r="JSH126" s="173"/>
      <c r="JSI126" s="173"/>
      <c r="JSJ126" s="173"/>
      <c r="JSK126" s="173"/>
      <c r="JSL126" s="173"/>
      <c r="JSM126" s="173"/>
      <c r="JSN126" s="173"/>
      <c r="JSO126" s="173"/>
      <c r="JSP126" s="173"/>
      <c r="JSQ126" s="173"/>
      <c r="JSR126" s="173"/>
      <c r="JSS126" s="173"/>
      <c r="JST126" s="173"/>
      <c r="JSU126" s="173"/>
      <c r="JSV126" s="173"/>
      <c r="JSW126" s="173"/>
      <c r="JSX126" s="173"/>
      <c r="JSY126" s="173"/>
      <c r="JSZ126" s="173"/>
      <c r="JTA126" s="173"/>
      <c r="JTB126" s="173"/>
      <c r="JTC126" s="173"/>
      <c r="JTD126" s="173"/>
      <c r="JTE126" s="173"/>
      <c r="JTF126" s="173"/>
      <c r="JTG126" s="173"/>
      <c r="JTH126" s="173"/>
      <c r="JTI126" s="173"/>
      <c r="JTJ126" s="173"/>
      <c r="JTK126" s="173"/>
      <c r="JTL126" s="173"/>
      <c r="JTM126" s="173"/>
      <c r="JTN126" s="173"/>
      <c r="JTO126" s="173"/>
      <c r="JTP126" s="173"/>
      <c r="JTQ126" s="173"/>
      <c r="JTR126" s="173"/>
      <c r="JTS126" s="173"/>
      <c r="JTT126" s="173"/>
      <c r="JTU126" s="173"/>
      <c r="JTV126" s="173"/>
      <c r="JTW126" s="173"/>
      <c r="JTX126" s="173"/>
      <c r="JTY126" s="173"/>
      <c r="JTZ126" s="173"/>
      <c r="JUA126" s="173"/>
      <c r="JUB126" s="173"/>
      <c r="JUC126" s="173"/>
      <c r="JUD126" s="173"/>
      <c r="JUE126" s="173"/>
      <c r="JUF126" s="173"/>
      <c r="JUG126" s="173"/>
      <c r="JUH126" s="173"/>
      <c r="JUI126" s="173"/>
      <c r="JUJ126" s="173"/>
      <c r="JUK126" s="173"/>
      <c r="JUL126" s="173"/>
      <c r="JUM126" s="173"/>
      <c r="JUN126" s="173"/>
      <c r="JUO126" s="173"/>
      <c r="JUP126" s="173"/>
      <c r="JUQ126" s="173"/>
      <c r="JUR126" s="173"/>
      <c r="JUS126" s="173"/>
      <c r="JUT126" s="173"/>
      <c r="JUU126" s="173"/>
      <c r="JUV126" s="173"/>
      <c r="JUW126" s="173"/>
      <c r="JUX126" s="173"/>
      <c r="JUY126" s="173"/>
      <c r="JUZ126" s="173"/>
      <c r="JVA126" s="173"/>
      <c r="JVB126" s="173"/>
      <c r="JVC126" s="173"/>
      <c r="JVD126" s="173"/>
      <c r="JVE126" s="173"/>
      <c r="JVF126" s="173"/>
      <c r="JVG126" s="173"/>
      <c r="JVH126" s="173"/>
      <c r="JVI126" s="173"/>
      <c r="JVJ126" s="173"/>
      <c r="JVK126" s="173"/>
      <c r="JVL126" s="173"/>
      <c r="JVM126" s="173"/>
      <c r="JVN126" s="173"/>
      <c r="JVO126" s="173"/>
      <c r="JVP126" s="173"/>
      <c r="JVQ126" s="173"/>
      <c r="JVR126" s="173"/>
      <c r="JVS126" s="173"/>
      <c r="JVT126" s="173"/>
      <c r="JVU126" s="173"/>
      <c r="JVV126" s="173"/>
      <c r="JVW126" s="173"/>
      <c r="JVX126" s="173"/>
      <c r="JVY126" s="173"/>
      <c r="JVZ126" s="173"/>
      <c r="JWA126" s="173"/>
      <c r="JWB126" s="173"/>
      <c r="JWC126" s="173"/>
      <c r="JWD126" s="173"/>
      <c r="JWE126" s="173"/>
      <c r="JWF126" s="173"/>
      <c r="JWG126" s="173"/>
      <c r="JWH126" s="173"/>
      <c r="JWI126" s="173"/>
      <c r="JWJ126" s="173"/>
      <c r="JWK126" s="173"/>
      <c r="JWL126" s="173"/>
      <c r="JWM126" s="173"/>
      <c r="JWN126" s="173"/>
      <c r="JWO126" s="173"/>
      <c r="JWP126" s="173"/>
      <c r="JWQ126" s="173"/>
      <c r="JWR126" s="173"/>
      <c r="JWS126" s="173"/>
      <c r="JWT126" s="173"/>
      <c r="JWU126" s="173"/>
      <c r="JWV126" s="173"/>
      <c r="JWW126" s="173"/>
      <c r="JWX126" s="173"/>
      <c r="JWY126" s="173"/>
      <c r="JWZ126" s="173"/>
      <c r="JXA126" s="173"/>
      <c r="JXB126" s="173"/>
      <c r="JXC126" s="173"/>
      <c r="JXD126" s="173"/>
      <c r="JXE126" s="173"/>
      <c r="JXF126" s="173"/>
      <c r="JXG126" s="173"/>
      <c r="JXH126" s="173"/>
      <c r="JXI126" s="173"/>
      <c r="JXJ126" s="173"/>
      <c r="JXK126" s="173"/>
      <c r="JXL126" s="173"/>
      <c r="JXM126" s="173"/>
      <c r="JXN126" s="173"/>
      <c r="JXO126" s="173"/>
      <c r="JXP126" s="173"/>
      <c r="JXQ126" s="173"/>
      <c r="JXR126" s="173"/>
      <c r="JXS126" s="173"/>
      <c r="JXT126" s="173"/>
      <c r="JXU126" s="173"/>
      <c r="JXV126" s="173"/>
      <c r="JXW126" s="173"/>
      <c r="JXX126" s="173"/>
      <c r="JXY126" s="173"/>
      <c r="JXZ126" s="173"/>
      <c r="JYA126" s="173"/>
      <c r="JYB126" s="173"/>
      <c r="JYC126" s="173"/>
      <c r="JYD126" s="173"/>
      <c r="JYE126" s="173"/>
      <c r="JYF126" s="173"/>
      <c r="JYG126" s="173"/>
      <c r="JYH126" s="173"/>
      <c r="JYI126" s="173"/>
      <c r="JYJ126" s="173"/>
      <c r="JYK126" s="173"/>
      <c r="JYL126" s="173"/>
      <c r="JYM126" s="173"/>
      <c r="JYN126" s="173"/>
      <c r="JYO126" s="173"/>
      <c r="JYP126" s="173"/>
      <c r="JYQ126" s="173"/>
      <c r="JYR126" s="173"/>
      <c r="JYS126" s="173"/>
      <c r="JYT126" s="173"/>
      <c r="JYU126" s="173"/>
      <c r="JYV126" s="173"/>
      <c r="JYW126" s="173"/>
      <c r="JYX126" s="173"/>
      <c r="JYY126" s="173"/>
      <c r="JYZ126" s="173"/>
      <c r="JZA126" s="173"/>
      <c r="JZB126" s="173"/>
      <c r="JZC126" s="173"/>
      <c r="JZD126" s="173"/>
      <c r="JZE126" s="173"/>
      <c r="JZF126" s="173"/>
      <c r="JZG126" s="173"/>
      <c r="JZH126" s="173"/>
      <c r="JZI126" s="173"/>
      <c r="JZJ126" s="173"/>
      <c r="JZK126" s="173"/>
      <c r="JZL126" s="173"/>
      <c r="JZM126" s="173"/>
      <c r="JZN126" s="173"/>
      <c r="JZO126" s="173"/>
      <c r="JZP126" s="173"/>
      <c r="JZQ126" s="173"/>
      <c r="JZR126" s="173"/>
      <c r="JZS126" s="173"/>
      <c r="JZT126" s="173"/>
      <c r="JZU126" s="173"/>
      <c r="JZV126" s="173"/>
      <c r="JZW126" s="173"/>
      <c r="JZX126" s="173"/>
      <c r="JZY126" s="173"/>
      <c r="JZZ126" s="173"/>
      <c r="KAA126" s="173"/>
      <c r="KAB126" s="173"/>
      <c r="KAC126" s="173"/>
      <c r="KAD126" s="173"/>
      <c r="KAE126" s="173"/>
      <c r="KAF126" s="173"/>
      <c r="KAG126" s="173"/>
      <c r="KAH126" s="173"/>
      <c r="KAI126" s="173"/>
      <c r="KAJ126" s="173"/>
      <c r="KAK126" s="173"/>
      <c r="KAL126" s="173"/>
      <c r="KAM126" s="173"/>
      <c r="KAN126" s="173"/>
      <c r="KAO126" s="173"/>
      <c r="KAP126" s="173"/>
      <c r="KAQ126" s="173"/>
      <c r="KAR126" s="173"/>
      <c r="KAS126" s="173"/>
      <c r="KAT126" s="173"/>
      <c r="KAU126" s="173"/>
      <c r="KAV126" s="173"/>
      <c r="KAW126" s="173"/>
      <c r="KAX126" s="173"/>
      <c r="KAY126" s="173"/>
      <c r="KAZ126" s="173"/>
      <c r="KBA126" s="173"/>
      <c r="KBB126" s="173"/>
      <c r="KBC126" s="173"/>
      <c r="KBD126" s="173"/>
      <c r="KBE126" s="173"/>
      <c r="KBF126" s="173"/>
      <c r="KBG126" s="173"/>
      <c r="KBH126" s="173"/>
      <c r="KBI126" s="173"/>
      <c r="KBJ126" s="173"/>
      <c r="KBK126" s="173"/>
      <c r="KBL126" s="173"/>
      <c r="KBM126" s="173"/>
      <c r="KBN126" s="173"/>
      <c r="KBO126" s="173"/>
      <c r="KBP126" s="173"/>
      <c r="KBQ126" s="173"/>
      <c r="KBR126" s="173"/>
      <c r="KBS126" s="173"/>
      <c r="KBT126" s="173"/>
      <c r="KBU126" s="173"/>
      <c r="KBV126" s="173"/>
      <c r="KBW126" s="173"/>
      <c r="KBX126" s="173"/>
      <c r="KBY126" s="173"/>
      <c r="KBZ126" s="173"/>
      <c r="KCA126" s="173"/>
      <c r="KCB126" s="173"/>
      <c r="KCC126" s="173"/>
      <c r="KCD126" s="173"/>
      <c r="KCE126" s="173"/>
      <c r="KCF126" s="173"/>
      <c r="KCG126" s="173"/>
      <c r="KCH126" s="173"/>
      <c r="KCI126" s="173"/>
      <c r="KCJ126" s="173"/>
      <c r="KCK126" s="173"/>
      <c r="KCL126" s="173"/>
      <c r="KCM126" s="173"/>
      <c r="KCN126" s="173"/>
      <c r="KCO126" s="173"/>
      <c r="KCP126" s="173"/>
      <c r="KCQ126" s="173"/>
      <c r="KCR126" s="173"/>
      <c r="KCS126" s="173"/>
      <c r="KCT126" s="173"/>
      <c r="KCU126" s="173"/>
      <c r="KCV126" s="173"/>
      <c r="KCW126" s="173"/>
      <c r="KCX126" s="173"/>
      <c r="KCY126" s="173"/>
      <c r="KCZ126" s="173"/>
      <c r="KDA126" s="173"/>
      <c r="KDB126" s="173"/>
      <c r="KDC126" s="173"/>
      <c r="KDD126" s="173"/>
      <c r="KDE126" s="173"/>
      <c r="KDF126" s="173"/>
      <c r="KDG126" s="173"/>
      <c r="KDH126" s="173"/>
      <c r="KDI126" s="173"/>
      <c r="KDJ126" s="173"/>
      <c r="KDK126" s="173"/>
      <c r="KDL126" s="173"/>
      <c r="KDM126" s="173"/>
      <c r="KDN126" s="173"/>
      <c r="KDO126" s="173"/>
      <c r="KDP126" s="173"/>
      <c r="KDQ126" s="173"/>
      <c r="KDR126" s="173"/>
      <c r="KDS126" s="173"/>
      <c r="KDT126" s="173"/>
      <c r="KDU126" s="173"/>
      <c r="KDV126" s="173"/>
      <c r="KDW126" s="173"/>
      <c r="KDX126" s="173"/>
      <c r="KDY126" s="173"/>
      <c r="KDZ126" s="173"/>
      <c r="KEA126" s="173"/>
      <c r="KEB126" s="173"/>
      <c r="KEC126" s="173"/>
      <c r="KED126" s="173"/>
      <c r="KEE126" s="173"/>
      <c r="KEF126" s="173"/>
      <c r="KEG126" s="173"/>
      <c r="KEH126" s="173"/>
      <c r="KEI126" s="173"/>
      <c r="KEJ126" s="173"/>
      <c r="KEK126" s="173"/>
      <c r="KEL126" s="173"/>
      <c r="KEM126" s="173"/>
      <c r="KEN126" s="173"/>
      <c r="KEO126" s="173"/>
      <c r="KEP126" s="173"/>
      <c r="KEQ126" s="173"/>
      <c r="KER126" s="173"/>
      <c r="KES126" s="173"/>
      <c r="KET126" s="173"/>
      <c r="KEU126" s="173"/>
      <c r="KEV126" s="173"/>
      <c r="KEW126" s="173"/>
      <c r="KEX126" s="173"/>
      <c r="KEY126" s="173"/>
      <c r="KEZ126" s="173"/>
      <c r="KFA126" s="173"/>
      <c r="KFB126" s="173"/>
      <c r="KFC126" s="173"/>
      <c r="KFD126" s="173"/>
      <c r="KFE126" s="173"/>
      <c r="KFF126" s="173"/>
      <c r="KFG126" s="173"/>
      <c r="KFH126" s="173"/>
      <c r="KFI126" s="173"/>
      <c r="KFJ126" s="173"/>
      <c r="KFK126" s="173"/>
      <c r="KFL126" s="173"/>
      <c r="KFM126" s="173"/>
      <c r="KFN126" s="173"/>
      <c r="KFO126" s="173"/>
      <c r="KFP126" s="173"/>
      <c r="KFQ126" s="173"/>
      <c r="KFR126" s="173"/>
      <c r="KFS126" s="173"/>
      <c r="KFT126" s="173"/>
      <c r="KFU126" s="173"/>
      <c r="KFV126" s="173"/>
      <c r="KFW126" s="173"/>
      <c r="KFX126" s="173"/>
      <c r="KFY126" s="173"/>
      <c r="KFZ126" s="173"/>
      <c r="KGA126" s="173"/>
      <c r="KGB126" s="173"/>
      <c r="KGC126" s="173"/>
      <c r="KGD126" s="173"/>
      <c r="KGE126" s="173"/>
      <c r="KGF126" s="173"/>
      <c r="KGG126" s="173"/>
      <c r="KGH126" s="173"/>
      <c r="KGI126" s="173"/>
      <c r="KGJ126" s="173"/>
      <c r="KGK126" s="173"/>
      <c r="KGL126" s="173"/>
      <c r="KGM126" s="173"/>
      <c r="KGN126" s="173"/>
      <c r="KGO126" s="173"/>
      <c r="KGP126" s="173"/>
      <c r="KGQ126" s="173"/>
      <c r="KGR126" s="173"/>
      <c r="KGS126" s="173"/>
      <c r="KGT126" s="173"/>
      <c r="KGU126" s="173"/>
      <c r="KGV126" s="173"/>
      <c r="KGW126" s="173"/>
      <c r="KGX126" s="173"/>
      <c r="KGY126" s="173"/>
      <c r="KGZ126" s="173"/>
      <c r="KHA126" s="173"/>
      <c r="KHB126" s="173"/>
      <c r="KHC126" s="173"/>
      <c r="KHD126" s="173"/>
      <c r="KHE126" s="173"/>
      <c r="KHF126" s="173"/>
      <c r="KHG126" s="173"/>
      <c r="KHH126" s="173"/>
      <c r="KHI126" s="173"/>
      <c r="KHJ126" s="173"/>
      <c r="KHK126" s="173"/>
      <c r="KHL126" s="173"/>
      <c r="KHM126" s="173"/>
      <c r="KHN126" s="173"/>
      <c r="KHO126" s="173"/>
      <c r="KHP126" s="173"/>
      <c r="KHQ126" s="173"/>
      <c r="KHR126" s="173"/>
      <c r="KHS126" s="173"/>
      <c r="KHT126" s="173"/>
      <c r="KHU126" s="173"/>
      <c r="KHV126" s="173"/>
      <c r="KHW126" s="173"/>
      <c r="KHX126" s="173"/>
      <c r="KHY126" s="173"/>
      <c r="KHZ126" s="173"/>
      <c r="KIA126" s="173"/>
      <c r="KIB126" s="173"/>
      <c r="KIC126" s="173"/>
      <c r="KID126" s="173"/>
      <c r="KIE126" s="173"/>
      <c r="KIF126" s="173"/>
      <c r="KIG126" s="173"/>
      <c r="KIH126" s="173"/>
      <c r="KII126" s="173"/>
      <c r="KIJ126" s="173"/>
      <c r="KIK126" s="173"/>
      <c r="KIL126" s="173"/>
      <c r="KIM126" s="173"/>
      <c r="KIN126" s="173"/>
      <c r="KIO126" s="173"/>
      <c r="KIP126" s="173"/>
      <c r="KIQ126" s="173"/>
      <c r="KIR126" s="173"/>
      <c r="KIS126" s="173"/>
      <c r="KIT126" s="173"/>
      <c r="KIU126" s="173"/>
      <c r="KIV126" s="173"/>
      <c r="KIW126" s="173"/>
      <c r="KIX126" s="173"/>
      <c r="KIY126" s="173"/>
      <c r="KIZ126" s="173"/>
      <c r="KJA126" s="173"/>
      <c r="KJB126" s="173"/>
      <c r="KJC126" s="173"/>
      <c r="KJD126" s="173"/>
      <c r="KJE126" s="173"/>
      <c r="KJF126" s="173"/>
      <c r="KJG126" s="173"/>
      <c r="KJH126" s="173"/>
      <c r="KJI126" s="173"/>
      <c r="KJJ126" s="173"/>
      <c r="KJK126" s="173"/>
      <c r="KJL126" s="173"/>
      <c r="KJM126" s="173"/>
      <c r="KJN126" s="173"/>
      <c r="KJO126" s="173"/>
      <c r="KJP126" s="173"/>
      <c r="KJQ126" s="173"/>
      <c r="KJR126" s="173"/>
      <c r="KJS126" s="173"/>
      <c r="KJT126" s="173"/>
      <c r="KJU126" s="173"/>
      <c r="KJV126" s="173"/>
      <c r="KJW126" s="173"/>
      <c r="KJX126" s="173"/>
      <c r="KJY126" s="173"/>
      <c r="KJZ126" s="173"/>
      <c r="KKA126" s="173"/>
      <c r="KKB126" s="173"/>
      <c r="KKC126" s="173"/>
      <c r="KKD126" s="173"/>
      <c r="KKE126" s="173"/>
      <c r="KKF126" s="173"/>
      <c r="KKG126" s="173"/>
      <c r="KKH126" s="173"/>
      <c r="KKI126" s="173"/>
      <c r="KKJ126" s="173"/>
      <c r="KKK126" s="173"/>
      <c r="KKL126" s="173"/>
      <c r="KKM126" s="173"/>
      <c r="KKN126" s="173"/>
      <c r="KKO126" s="173"/>
      <c r="KKP126" s="173"/>
      <c r="KKQ126" s="173"/>
      <c r="KKR126" s="173"/>
      <c r="KKS126" s="173"/>
      <c r="KKT126" s="173"/>
      <c r="KKU126" s="173"/>
      <c r="KKV126" s="173"/>
      <c r="KKW126" s="173"/>
      <c r="KKX126" s="173"/>
      <c r="KKY126" s="173"/>
      <c r="KKZ126" s="173"/>
      <c r="KLA126" s="173"/>
      <c r="KLB126" s="173"/>
      <c r="KLC126" s="173"/>
      <c r="KLD126" s="173"/>
      <c r="KLE126" s="173"/>
      <c r="KLF126" s="173"/>
      <c r="KLG126" s="173"/>
      <c r="KLH126" s="173"/>
      <c r="KLI126" s="173"/>
      <c r="KLJ126" s="173"/>
      <c r="KLK126" s="173"/>
      <c r="KLL126" s="173"/>
      <c r="KLM126" s="173"/>
      <c r="KLN126" s="173"/>
      <c r="KLO126" s="173"/>
      <c r="KLP126" s="173"/>
      <c r="KLQ126" s="173"/>
      <c r="KLR126" s="173"/>
      <c r="KLS126" s="173"/>
      <c r="KLT126" s="173"/>
      <c r="KLU126" s="173"/>
      <c r="KLV126" s="173"/>
      <c r="KLW126" s="173"/>
      <c r="KLX126" s="173"/>
      <c r="KLY126" s="173"/>
      <c r="KLZ126" s="173"/>
      <c r="KMA126" s="173"/>
      <c r="KMB126" s="173"/>
      <c r="KMC126" s="173"/>
      <c r="KMD126" s="173"/>
      <c r="KME126" s="173"/>
      <c r="KMF126" s="173"/>
      <c r="KMG126" s="173"/>
      <c r="KMH126" s="173"/>
      <c r="KMI126" s="173"/>
      <c r="KMJ126" s="173"/>
      <c r="KMK126" s="173"/>
      <c r="KML126" s="173"/>
      <c r="KMM126" s="173"/>
      <c r="KMN126" s="173"/>
      <c r="KMO126" s="173"/>
      <c r="KMP126" s="173"/>
      <c r="KMQ126" s="173"/>
      <c r="KMR126" s="173"/>
      <c r="KMS126" s="173"/>
      <c r="KMT126" s="173"/>
      <c r="KMU126" s="173"/>
      <c r="KMV126" s="173"/>
      <c r="KMW126" s="173"/>
      <c r="KMX126" s="173"/>
      <c r="KMY126" s="173"/>
      <c r="KMZ126" s="173"/>
      <c r="KNA126" s="173"/>
      <c r="KNB126" s="173"/>
      <c r="KNC126" s="173"/>
      <c r="KND126" s="173"/>
      <c r="KNE126" s="173"/>
      <c r="KNF126" s="173"/>
      <c r="KNG126" s="173"/>
      <c r="KNH126" s="173"/>
      <c r="KNI126" s="173"/>
      <c r="KNJ126" s="173"/>
      <c r="KNK126" s="173"/>
      <c r="KNL126" s="173"/>
      <c r="KNM126" s="173"/>
      <c r="KNN126" s="173"/>
      <c r="KNO126" s="173"/>
      <c r="KNP126" s="173"/>
      <c r="KNQ126" s="173"/>
      <c r="KNR126" s="173"/>
      <c r="KNS126" s="173"/>
      <c r="KNT126" s="173"/>
      <c r="KNU126" s="173"/>
      <c r="KNV126" s="173"/>
      <c r="KNW126" s="173"/>
      <c r="KNX126" s="173"/>
      <c r="KNY126" s="173"/>
      <c r="KNZ126" s="173"/>
      <c r="KOA126" s="173"/>
      <c r="KOB126" s="173"/>
      <c r="KOC126" s="173"/>
      <c r="KOD126" s="173"/>
      <c r="KOE126" s="173"/>
      <c r="KOF126" s="173"/>
      <c r="KOG126" s="173"/>
      <c r="KOH126" s="173"/>
      <c r="KOI126" s="173"/>
      <c r="KOJ126" s="173"/>
      <c r="KOK126" s="173"/>
      <c r="KOL126" s="173"/>
      <c r="KOM126" s="173"/>
      <c r="KON126" s="173"/>
      <c r="KOO126" s="173"/>
      <c r="KOP126" s="173"/>
      <c r="KOQ126" s="173"/>
      <c r="KOR126" s="173"/>
      <c r="KOS126" s="173"/>
      <c r="KOT126" s="173"/>
      <c r="KOU126" s="173"/>
      <c r="KOV126" s="173"/>
      <c r="KOW126" s="173"/>
      <c r="KOX126" s="173"/>
      <c r="KOY126" s="173"/>
      <c r="KOZ126" s="173"/>
      <c r="KPA126" s="173"/>
      <c r="KPB126" s="173"/>
      <c r="KPC126" s="173"/>
      <c r="KPD126" s="173"/>
      <c r="KPE126" s="173"/>
      <c r="KPF126" s="173"/>
      <c r="KPG126" s="173"/>
      <c r="KPH126" s="173"/>
      <c r="KPI126" s="173"/>
      <c r="KPJ126" s="173"/>
      <c r="KPK126" s="173"/>
      <c r="KPL126" s="173"/>
      <c r="KPM126" s="173"/>
      <c r="KPN126" s="173"/>
      <c r="KPO126" s="173"/>
      <c r="KPP126" s="173"/>
      <c r="KPQ126" s="173"/>
      <c r="KPR126" s="173"/>
      <c r="KPS126" s="173"/>
      <c r="KPT126" s="173"/>
      <c r="KPU126" s="173"/>
      <c r="KPV126" s="173"/>
      <c r="KPW126" s="173"/>
      <c r="KPX126" s="173"/>
      <c r="KPY126" s="173"/>
      <c r="KPZ126" s="173"/>
      <c r="KQA126" s="173"/>
      <c r="KQB126" s="173"/>
      <c r="KQC126" s="173"/>
      <c r="KQD126" s="173"/>
      <c r="KQE126" s="173"/>
      <c r="KQF126" s="173"/>
      <c r="KQG126" s="173"/>
      <c r="KQH126" s="173"/>
      <c r="KQI126" s="173"/>
      <c r="KQJ126" s="173"/>
      <c r="KQK126" s="173"/>
      <c r="KQL126" s="173"/>
      <c r="KQM126" s="173"/>
      <c r="KQN126" s="173"/>
      <c r="KQO126" s="173"/>
      <c r="KQP126" s="173"/>
      <c r="KQQ126" s="173"/>
      <c r="KQR126" s="173"/>
      <c r="KQS126" s="173"/>
      <c r="KQT126" s="173"/>
      <c r="KQU126" s="173"/>
      <c r="KQV126" s="173"/>
      <c r="KQW126" s="173"/>
      <c r="KQX126" s="173"/>
      <c r="KQY126" s="173"/>
      <c r="KQZ126" s="173"/>
      <c r="KRA126" s="173"/>
      <c r="KRB126" s="173"/>
      <c r="KRC126" s="173"/>
      <c r="KRD126" s="173"/>
      <c r="KRE126" s="173"/>
      <c r="KRF126" s="173"/>
      <c r="KRG126" s="173"/>
      <c r="KRH126" s="173"/>
      <c r="KRI126" s="173"/>
      <c r="KRJ126" s="173"/>
      <c r="KRK126" s="173"/>
      <c r="KRL126" s="173"/>
      <c r="KRM126" s="173"/>
      <c r="KRN126" s="173"/>
      <c r="KRO126" s="173"/>
      <c r="KRP126" s="173"/>
      <c r="KRQ126" s="173"/>
      <c r="KRR126" s="173"/>
      <c r="KRS126" s="173"/>
      <c r="KRT126" s="173"/>
      <c r="KRU126" s="173"/>
      <c r="KRV126" s="173"/>
      <c r="KRW126" s="173"/>
      <c r="KRX126" s="173"/>
      <c r="KRY126" s="173"/>
      <c r="KRZ126" s="173"/>
      <c r="KSA126" s="173"/>
      <c r="KSB126" s="173"/>
      <c r="KSC126" s="173"/>
      <c r="KSD126" s="173"/>
      <c r="KSE126" s="173"/>
      <c r="KSF126" s="173"/>
      <c r="KSG126" s="173"/>
      <c r="KSH126" s="173"/>
      <c r="KSI126" s="173"/>
      <c r="KSJ126" s="173"/>
      <c r="KSK126" s="173"/>
      <c r="KSL126" s="173"/>
      <c r="KSM126" s="173"/>
      <c r="KSN126" s="173"/>
      <c r="KSO126" s="173"/>
      <c r="KSP126" s="173"/>
      <c r="KSQ126" s="173"/>
      <c r="KSR126" s="173"/>
      <c r="KSS126" s="173"/>
      <c r="KST126" s="173"/>
      <c r="KSU126" s="173"/>
      <c r="KSV126" s="173"/>
      <c r="KSW126" s="173"/>
      <c r="KSX126" s="173"/>
      <c r="KSY126" s="173"/>
      <c r="KSZ126" s="173"/>
      <c r="KTA126" s="173"/>
      <c r="KTB126" s="173"/>
      <c r="KTC126" s="173"/>
      <c r="KTD126" s="173"/>
      <c r="KTE126" s="173"/>
      <c r="KTF126" s="173"/>
      <c r="KTG126" s="173"/>
      <c r="KTH126" s="173"/>
      <c r="KTI126" s="173"/>
      <c r="KTJ126" s="173"/>
      <c r="KTK126" s="173"/>
      <c r="KTL126" s="173"/>
      <c r="KTM126" s="173"/>
      <c r="KTN126" s="173"/>
      <c r="KTO126" s="173"/>
      <c r="KTP126" s="173"/>
      <c r="KTQ126" s="173"/>
      <c r="KTR126" s="173"/>
      <c r="KTS126" s="173"/>
      <c r="KTT126" s="173"/>
      <c r="KTU126" s="173"/>
      <c r="KTV126" s="173"/>
      <c r="KTW126" s="173"/>
      <c r="KTX126" s="173"/>
      <c r="KTY126" s="173"/>
      <c r="KTZ126" s="173"/>
      <c r="KUA126" s="173"/>
      <c r="KUB126" s="173"/>
      <c r="KUC126" s="173"/>
      <c r="KUD126" s="173"/>
      <c r="KUE126" s="173"/>
      <c r="KUF126" s="173"/>
      <c r="KUG126" s="173"/>
      <c r="KUH126" s="173"/>
      <c r="KUI126" s="173"/>
      <c r="KUJ126" s="173"/>
      <c r="KUK126" s="173"/>
      <c r="KUL126" s="173"/>
      <c r="KUM126" s="173"/>
      <c r="KUN126" s="173"/>
      <c r="KUO126" s="173"/>
      <c r="KUP126" s="173"/>
      <c r="KUQ126" s="173"/>
      <c r="KUR126" s="173"/>
      <c r="KUS126" s="173"/>
      <c r="KUT126" s="173"/>
      <c r="KUU126" s="173"/>
      <c r="KUV126" s="173"/>
      <c r="KUW126" s="173"/>
      <c r="KUX126" s="173"/>
      <c r="KUY126" s="173"/>
      <c r="KUZ126" s="173"/>
      <c r="KVA126" s="173"/>
      <c r="KVB126" s="173"/>
      <c r="KVC126" s="173"/>
      <c r="KVD126" s="173"/>
      <c r="KVE126" s="173"/>
      <c r="KVF126" s="173"/>
      <c r="KVG126" s="173"/>
      <c r="KVH126" s="173"/>
      <c r="KVI126" s="173"/>
      <c r="KVJ126" s="173"/>
      <c r="KVK126" s="173"/>
      <c r="KVL126" s="173"/>
      <c r="KVM126" s="173"/>
      <c r="KVN126" s="173"/>
      <c r="KVO126" s="173"/>
      <c r="KVP126" s="173"/>
      <c r="KVQ126" s="173"/>
      <c r="KVR126" s="173"/>
      <c r="KVS126" s="173"/>
      <c r="KVT126" s="173"/>
      <c r="KVU126" s="173"/>
      <c r="KVV126" s="173"/>
      <c r="KVW126" s="173"/>
      <c r="KVX126" s="173"/>
      <c r="KVY126" s="173"/>
      <c r="KVZ126" s="173"/>
      <c r="KWA126" s="173"/>
      <c r="KWB126" s="173"/>
      <c r="KWC126" s="173"/>
      <c r="KWD126" s="173"/>
      <c r="KWE126" s="173"/>
      <c r="KWF126" s="173"/>
      <c r="KWG126" s="173"/>
      <c r="KWH126" s="173"/>
      <c r="KWI126" s="173"/>
      <c r="KWJ126" s="173"/>
      <c r="KWK126" s="173"/>
      <c r="KWL126" s="173"/>
      <c r="KWM126" s="173"/>
      <c r="KWN126" s="173"/>
      <c r="KWO126" s="173"/>
      <c r="KWP126" s="173"/>
      <c r="KWQ126" s="173"/>
      <c r="KWR126" s="173"/>
      <c r="KWS126" s="173"/>
      <c r="KWT126" s="173"/>
      <c r="KWU126" s="173"/>
      <c r="KWV126" s="173"/>
      <c r="KWW126" s="173"/>
      <c r="KWX126" s="173"/>
      <c r="KWY126" s="173"/>
      <c r="KWZ126" s="173"/>
      <c r="KXA126" s="173"/>
      <c r="KXB126" s="173"/>
      <c r="KXC126" s="173"/>
      <c r="KXD126" s="173"/>
      <c r="KXE126" s="173"/>
      <c r="KXF126" s="173"/>
      <c r="KXG126" s="173"/>
      <c r="KXH126" s="173"/>
      <c r="KXI126" s="173"/>
      <c r="KXJ126" s="173"/>
      <c r="KXK126" s="173"/>
      <c r="KXL126" s="173"/>
      <c r="KXM126" s="173"/>
      <c r="KXN126" s="173"/>
      <c r="KXO126" s="173"/>
      <c r="KXP126" s="173"/>
      <c r="KXQ126" s="173"/>
      <c r="KXR126" s="173"/>
      <c r="KXS126" s="173"/>
      <c r="KXT126" s="173"/>
      <c r="KXU126" s="173"/>
      <c r="KXV126" s="173"/>
      <c r="KXW126" s="173"/>
      <c r="KXX126" s="173"/>
      <c r="KXY126" s="173"/>
      <c r="KXZ126" s="173"/>
      <c r="KYA126" s="173"/>
      <c r="KYB126" s="173"/>
      <c r="KYC126" s="173"/>
      <c r="KYD126" s="173"/>
      <c r="KYE126" s="173"/>
      <c r="KYF126" s="173"/>
      <c r="KYG126" s="173"/>
      <c r="KYH126" s="173"/>
      <c r="KYI126" s="173"/>
      <c r="KYJ126" s="173"/>
      <c r="KYK126" s="173"/>
      <c r="KYL126" s="173"/>
      <c r="KYM126" s="173"/>
      <c r="KYN126" s="173"/>
      <c r="KYO126" s="173"/>
      <c r="KYP126" s="173"/>
      <c r="KYQ126" s="173"/>
      <c r="KYR126" s="173"/>
      <c r="KYS126" s="173"/>
      <c r="KYT126" s="173"/>
      <c r="KYU126" s="173"/>
      <c r="KYV126" s="173"/>
      <c r="KYW126" s="173"/>
      <c r="KYX126" s="173"/>
      <c r="KYY126" s="173"/>
      <c r="KYZ126" s="173"/>
      <c r="KZA126" s="173"/>
      <c r="KZB126" s="173"/>
      <c r="KZC126" s="173"/>
      <c r="KZD126" s="173"/>
      <c r="KZE126" s="173"/>
      <c r="KZF126" s="173"/>
      <c r="KZG126" s="173"/>
      <c r="KZH126" s="173"/>
      <c r="KZI126" s="173"/>
      <c r="KZJ126" s="173"/>
      <c r="KZK126" s="173"/>
      <c r="KZL126" s="173"/>
      <c r="KZM126" s="173"/>
      <c r="KZN126" s="173"/>
      <c r="KZO126" s="173"/>
      <c r="KZP126" s="173"/>
      <c r="KZQ126" s="173"/>
      <c r="KZR126" s="173"/>
      <c r="KZS126" s="173"/>
      <c r="KZT126" s="173"/>
      <c r="KZU126" s="173"/>
      <c r="KZV126" s="173"/>
      <c r="KZW126" s="173"/>
      <c r="KZX126" s="173"/>
      <c r="KZY126" s="173"/>
      <c r="KZZ126" s="173"/>
      <c r="LAA126" s="173"/>
      <c r="LAB126" s="173"/>
      <c r="LAC126" s="173"/>
      <c r="LAD126" s="173"/>
      <c r="LAE126" s="173"/>
      <c r="LAF126" s="173"/>
      <c r="LAG126" s="173"/>
      <c r="LAH126" s="173"/>
      <c r="LAI126" s="173"/>
      <c r="LAJ126" s="173"/>
      <c r="LAK126" s="173"/>
      <c r="LAL126" s="173"/>
      <c r="LAM126" s="173"/>
      <c r="LAN126" s="173"/>
      <c r="LAO126" s="173"/>
      <c r="LAP126" s="173"/>
      <c r="LAQ126" s="173"/>
      <c r="LAR126" s="173"/>
      <c r="LAS126" s="173"/>
      <c r="LAT126" s="173"/>
      <c r="LAU126" s="173"/>
      <c r="LAV126" s="173"/>
      <c r="LAW126" s="173"/>
      <c r="LAX126" s="173"/>
      <c r="LAY126" s="173"/>
      <c r="LAZ126" s="173"/>
      <c r="LBA126" s="173"/>
      <c r="LBB126" s="173"/>
      <c r="LBC126" s="173"/>
      <c r="LBD126" s="173"/>
      <c r="LBE126" s="173"/>
      <c r="LBF126" s="173"/>
      <c r="LBG126" s="173"/>
      <c r="LBH126" s="173"/>
      <c r="LBI126" s="173"/>
      <c r="LBJ126" s="173"/>
      <c r="LBK126" s="173"/>
      <c r="LBL126" s="173"/>
      <c r="LBM126" s="173"/>
      <c r="LBN126" s="173"/>
      <c r="LBO126" s="173"/>
      <c r="LBP126" s="173"/>
      <c r="LBQ126" s="173"/>
      <c r="LBR126" s="173"/>
      <c r="LBS126" s="173"/>
      <c r="LBT126" s="173"/>
      <c r="LBU126" s="173"/>
      <c r="LBV126" s="173"/>
      <c r="LBW126" s="173"/>
      <c r="LBX126" s="173"/>
      <c r="LBY126" s="173"/>
      <c r="LBZ126" s="173"/>
      <c r="LCA126" s="173"/>
      <c r="LCB126" s="173"/>
      <c r="LCC126" s="173"/>
      <c r="LCD126" s="173"/>
      <c r="LCE126" s="173"/>
      <c r="LCF126" s="173"/>
      <c r="LCG126" s="173"/>
      <c r="LCH126" s="173"/>
      <c r="LCI126" s="173"/>
      <c r="LCJ126" s="173"/>
      <c r="LCK126" s="173"/>
      <c r="LCL126" s="173"/>
      <c r="LCM126" s="173"/>
      <c r="LCN126" s="173"/>
      <c r="LCO126" s="173"/>
      <c r="LCP126" s="173"/>
      <c r="LCQ126" s="173"/>
      <c r="LCR126" s="173"/>
      <c r="LCS126" s="173"/>
      <c r="LCT126" s="173"/>
      <c r="LCU126" s="173"/>
      <c r="LCV126" s="173"/>
      <c r="LCW126" s="173"/>
      <c r="LCX126" s="173"/>
      <c r="LCY126" s="173"/>
      <c r="LCZ126" s="173"/>
      <c r="LDA126" s="173"/>
      <c r="LDB126" s="173"/>
      <c r="LDC126" s="173"/>
      <c r="LDD126" s="173"/>
      <c r="LDE126" s="173"/>
      <c r="LDF126" s="173"/>
      <c r="LDG126" s="173"/>
      <c r="LDH126" s="173"/>
      <c r="LDI126" s="173"/>
      <c r="LDJ126" s="173"/>
      <c r="LDK126" s="173"/>
      <c r="LDL126" s="173"/>
      <c r="LDM126" s="173"/>
      <c r="LDN126" s="173"/>
      <c r="LDO126" s="173"/>
      <c r="LDP126" s="173"/>
      <c r="LDQ126" s="173"/>
      <c r="LDR126" s="173"/>
      <c r="LDS126" s="173"/>
      <c r="LDT126" s="173"/>
      <c r="LDU126" s="173"/>
      <c r="LDV126" s="173"/>
      <c r="LDW126" s="173"/>
      <c r="LDX126" s="173"/>
      <c r="LDY126" s="173"/>
      <c r="LDZ126" s="173"/>
      <c r="LEA126" s="173"/>
      <c r="LEB126" s="173"/>
      <c r="LEC126" s="173"/>
      <c r="LED126" s="173"/>
      <c r="LEE126" s="173"/>
      <c r="LEF126" s="173"/>
      <c r="LEG126" s="173"/>
      <c r="LEH126" s="173"/>
      <c r="LEI126" s="173"/>
      <c r="LEJ126" s="173"/>
      <c r="LEK126" s="173"/>
      <c r="LEL126" s="173"/>
      <c r="LEM126" s="173"/>
      <c r="LEN126" s="173"/>
      <c r="LEO126" s="173"/>
      <c r="LEP126" s="173"/>
      <c r="LEQ126" s="173"/>
      <c r="LER126" s="173"/>
      <c r="LES126" s="173"/>
      <c r="LET126" s="173"/>
      <c r="LEU126" s="173"/>
      <c r="LEV126" s="173"/>
      <c r="LEW126" s="173"/>
      <c r="LEX126" s="173"/>
      <c r="LEY126" s="173"/>
      <c r="LEZ126" s="173"/>
      <c r="LFA126" s="173"/>
      <c r="LFB126" s="173"/>
      <c r="LFC126" s="173"/>
      <c r="LFD126" s="173"/>
      <c r="LFE126" s="173"/>
      <c r="LFF126" s="173"/>
      <c r="LFG126" s="173"/>
      <c r="LFH126" s="173"/>
      <c r="LFI126" s="173"/>
      <c r="LFJ126" s="173"/>
      <c r="LFK126" s="173"/>
      <c r="LFL126" s="173"/>
      <c r="LFM126" s="173"/>
      <c r="LFN126" s="173"/>
      <c r="LFO126" s="173"/>
      <c r="LFP126" s="173"/>
      <c r="LFQ126" s="173"/>
      <c r="LFR126" s="173"/>
      <c r="LFS126" s="173"/>
      <c r="LFT126" s="173"/>
      <c r="LFU126" s="173"/>
      <c r="LFV126" s="173"/>
      <c r="LFW126" s="173"/>
      <c r="LFX126" s="173"/>
      <c r="LFY126" s="173"/>
      <c r="LFZ126" s="173"/>
      <c r="LGA126" s="173"/>
      <c r="LGB126" s="173"/>
      <c r="LGC126" s="173"/>
      <c r="LGD126" s="173"/>
      <c r="LGE126" s="173"/>
      <c r="LGF126" s="173"/>
      <c r="LGG126" s="173"/>
      <c r="LGH126" s="173"/>
      <c r="LGI126" s="173"/>
      <c r="LGJ126" s="173"/>
      <c r="LGK126" s="173"/>
      <c r="LGL126" s="173"/>
      <c r="LGM126" s="173"/>
      <c r="LGN126" s="173"/>
      <c r="LGO126" s="173"/>
      <c r="LGP126" s="173"/>
      <c r="LGQ126" s="173"/>
      <c r="LGR126" s="173"/>
      <c r="LGS126" s="173"/>
      <c r="LGT126" s="173"/>
      <c r="LGU126" s="173"/>
      <c r="LGV126" s="173"/>
      <c r="LGW126" s="173"/>
      <c r="LGX126" s="173"/>
      <c r="LGY126" s="173"/>
      <c r="LGZ126" s="173"/>
      <c r="LHA126" s="173"/>
      <c r="LHB126" s="173"/>
      <c r="LHC126" s="173"/>
      <c r="LHD126" s="173"/>
      <c r="LHE126" s="173"/>
      <c r="LHF126" s="173"/>
      <c r="LHG126" s="173"/>
      <c r="LHH126" s="173"/>
      <c r="LHI126" s="173"/>
      <c r="LHJ126" s="173"/>
      <c r="LHK126" s="173"/>
      <c r="LHL126" s="173"/>
      <c r="LHM126" s="173"/>
      <c r="LHN126" s="173"/>
      <c r="LHO126" s="173"/>
      <c r="LHP126" s="173"/>
      <c r="LHQ126" s="173"/>
      <c r="LHR126" s="173"/>
      <c r="LHS126" s="173"/>
      <c r="LHT126" s="173"/>
      <c r="LHU126" s="173"/>
      <c r="LHV126" s="173"/>
      <c r="LHW126" s="173"/>
      <c r="LHX126" s="173"/>
      <c r="LHY126" s="173"/>
      <c r="LHZ126" s="173"/>
      <c r="LIA126" s="173"/>
      <c r="LIB126" s="173"/>
      <c r="LIC126" s="173"/>
      <c r="LID126" s="173"/>
      <c r="LIE126" s="173"/>
      <c r="LIF126" s="173"/>
      <c r="LIG126" s="173"/>
      <c r="LIH126" s="173"/>
      <c r="LII126" s="173"/>
      <c r="LIJ126" s="173"/>
      <c r="LIK126" s="173"/>
      <c r="LIL126" s="173"/>
      <c r="LIM126" s="173"/>
      <c r="LIN126" s="173"/>
      <c r="LIO126" s="173"/>
      <c r="LIP126" s="173"/>
      <c r="LIQ126" s="173"/>
      <c r="LIR126" s="173"/>
      <c r="LIS126" s="173"/>
      <c r="LIT126" s="173"/>
      <c r="LIU126" s="173"/>
      <c r="LIV126" s="173"/>
      <c r="LIW126" s="173"/>
      <c r="LIX126" s="173"/>
      <c r="LIY126" s="173"/>
      <c r="LIZ126" s="173"/>
      <c r="LJA126" s="173"/>
      <c r="LJB126" s="173"/>
      <c r="LJC126" s="173"/>
      <c r="LJD126" s="173"/>
      <c r="LJE126" s="173"/>
      <c r="LJF126" s="173"/>
      <c r="LJG126" s="173"/>
      <c r="LJH126" s="173"/>
      <c r="LJI126" s="173"/>
      <c r="LJJ126" s="173"/>
      <c r="LJK126" s="173"/>
      <c r="LJL126" s="173"/>
      <c r="LJM126" s="173"/>
      <c r="LJN126" s="173"/>
      <c r="LJO126" s="173"/>
      <c r="LJP126" s="173"/>
      <c r="LJQ126" s="173"/>
      <c r="LJR126" s="173"/>
      <c r="LJS126" s="173"/>
      <c r="LJT126" s="173"/>
      <c r="LJU126" s="173"/>
      <c r="LJV126" s="173"/>
      <c r="LJW126" s="173"/>
      <c r="LJX126" s="173"/>
      <c r="LJY126" s="173"/>
      <c r="LJZ126" s="173"/>
      <c r="LKA126" s="173"/>
      <c r="LKB126" s="173"/>
      <c r="LKC126" s="173"/>
      <c r="LKD126" s="173"/>
      <c r="LKE126" s="173"/>
      <c r="LKF126" s="173"/>
      <c r="LKG126" s="173"/>
      <c r="LKH126" s="173"/>
      <c r="LKI126" s="173"/>
      <c r="LKJ126" s="173"/>
      <c r="LKK126" s="173"/>
      <c r="LKL126" s="173"/>
      <c r="LKM126" s="173"/>
      <c r="LKN126" s="173"/>
      <c r="LKO126" s="173"/>
      <c r="LKP126" s="173"/>
      <c r="LKQ126" s="173"/>
      <c r="LKR126" s="173"/>
      <c r="LKS126" s="173"/>
      <c r="LKT126" s="173"/>
      <c r="LKU126" s="173"/>
      <c r="LKV126" s="173"/>
      <c r="LKW126" s="173"/>
      <c r="LKX126" s="173"/>
      <c r="LKY126" s="173"/>
      <c r="LKZ126" s="173"/>
      <c r="LLA126" s="173"/>
      <c r="LLB126" s="173"/>
      <c r="LLC126" s="173"/>
      <c r="LLD126" s="173"/>
      <c r="LLE126" s="173"/>
      <c r="LLF126" s="173"/>
      <c r="LLG126" s="173"/>
      <c r="LLH126" s="173"/>
      <c r="LLI126" s="173"/>
      <c r="LLJ126" s="173"/>
      <c r="LLK126" s="173"/>
      <c r="LLL126" s="173"/>
      <c r="LLM126" s="173"/>
      <c r="LLN126" s="173"/>
      <c r="LLO126" s="173"/>
      <c r="LLP126" s="173"/>
      <c r="LLQ126" s="173"/>
      <c r="LLR126" s="173"/>
      <c r="LLS126" s="173"/>
      <c r="LLT126" s="173"/>
      <c r="LLU126" s="173"/>
      <c r="LLV126" s="173"/>
      <c r="LLW126" s="173"/>
      <c r="LLX126" s="173"/>
      <c r="LLY126" s="173"/>
      <c r="LLZ126" s="173"/>
      <c r="LMA126" s="173"/>
      <c r="LMB126" s="173"/>
      <c r="LMC126" s="173"/>
      <c r="LMD126" s="173"/>
      <c r="LME126" s="173"/>
      <c r="LMF126" s="173"/>
      <c r="LMG126" s="173"/>
      <c r="LMH126" s="173"/>
      <c r="LMI126" s="173"/>
      <c r="LMJ126" s="173"/>
      <c r="LMK126" s="173"/>
      <c r="LML126" s="173"/>
      <c r="LMM126" s="173"/>
      <c r="LMN126" s="173"/>
      <c r="LMO126" s="173"/>
      <c r="LMP126" s="173"/>
      <c r="LMQ126" s="173"/>
      <c r="LMR126" s="173"/>
      <c r="LMS126" s="173"/>
      <c r="LMT126" s="173"/>
      <c r="LMU126" s="173"/>
      <c r="LMV126" s="173"/>
      <c r="LMW126" s="173"/>
      <c r="LMX126" s="173"/>
      <c r="LMY126" s="173"/>
      <c r="LMZ126" s="173"/>
      <c r="LNA126" s="173"/>
      <c r="LNB126" s="173"/>
      <c r="LNC126" s="173"/>
      <c r="LND126" s="173"/>
      <c r="LNE126" s="173"/>
      <c r="LNF126" s="173"/>
      <c r="LNG126" s="173"/>
      <c r="LNH126" s="173"/>
      <c r="LNI126" s="173"/>
      <c r="LNJ126" s="173"/>
      <c r="LNK126" s="173"/>
      <c r="LNL126" s="173"/>
      <c r="LNM126" s="173"/>
      <c r="LNN126" s="173"/>
      <c r="LNO126" s="173"/>
      <c r="LNP126" s="173"/>
      <c r="LNQ126" s="173"/>
      <c r="LNR126" s="173"/>
      <c r="LNS126" s="173"/>
      <c r="LNT126" s="173"/>
      <c r="LNU126" s="173"/>
      <c r="LNV126" s="173"/>
      <c r="LNW126" s="173"/>
      <c r="LNX126" s="173"/>
      <c r="LNY126" s="173"/>
      <c r="LNZ126" s="173"/>
      <c r="LOA126" s="173"/>
      <c r="LOB126" s="173"/>
      <c r="LOC126" s="173"/>
      <c r="LOD126" s="173"/>
      <c r="LOE126" s="173"/>
      <c r="LOF126" s="173"/>
      <c r="LOG126" s="173"/>
      <c r="LOH126" s="173"/>
      <c r="LOI126" s="173"/>
      <c r="LOJ126" s="173"/>
      <c r="LOK126" s="173"/>
      <c r="LOL126" s="173"/>
      <c r="LOM126" s="173"/>
      <c r="LON126" s="173"/>
      <c r="LOO126" s="173"/>
      <c r="LOP126" s="173"/>
      <c r="LOQ126" s="173"/>
      <c r="LOR126" s="173"/>
      <c r="LOS126" s="173"/>
      <c r="LOT126" s="173"/>
      <c r="LOU126" s="173"/>
      <c r="LOV126" s="173"/>
      <c r="LOW126" s="173"/>
      <c r="LOX126" s="173"/>
      <c r="LOY126" s="173"/>
      <c r="LOZ126" s="173"/>
      <c r="LPA126" s="173"/>
      <c r="LPB126" s="173"/>
      <c r="LPC126" s="173"/>
      <c r="LPD126" s="173"/>
      <c r="LPE126" s="173"/>
      <c r="LPF126" s="173"/>
      <c r="LPG126" s="173"/>
      <c r="LPH126" s="173"/>
      <c r="LPI126" s="173"/>
      <c r="LPJ126" s="173"/>
      <c r="LPK126" s="173"/>
      <c r="LPL126" s="173"/>
      <c r="LPM126" s="173"/>
      <c r="LPN126" s="173"/>
      <c r="LPO126" s="173"/>
      <c r="LPP126" s="173"/>
      <c r="LPQ126" s="173"/>
      <c r="LPR126" s="173"/>
      <c r="LPS126" s="173"/>
      <c r="LPT126" s="173"/>
      <c r="LPU126" s="173"/>
      <c r="LPV126" s="173"/>
      <c r="LPW126" s="173"/>
      <c r="LPX126" s="173"/>
      <c r="LPY126" s="173"/>
      <c r="LPZ126" s="173"/>
      <c r="LQA126" s="173"/>
      <c r="LQB126" s="173"/>
      <c r="LQC126" s="173"/>
      <c r="LQD126" s="173"/>
      <c r="LQE126" s="173"/>
      <c r="LQF126" s="173"/>
      <c r="LQG126" s="173"/>
      <c r="LQH126" s="173"/>
      <c r="LQI126" s="173"/>
      <c r="LQJ126" s="173"/>
      <c r="LQK126" s="173"/>
      <c r="LQL126" s="173"/>
      <c r="LQM126" s="173"/>
      <c r="LQN126" s="173"/>
      <c r="LQO126" s="173"/>
      <c r="LQP126" s="173"/>
      <c r="LQQ126" s="173"/>
      <c r="LQR126" s="173"/>
      <c r="LQS126" s="173"/>
      <c r="LQT126" s="173"/>
      <c r="LQU126" s="173"/>
      <c r="LQV126" s="173"/>
      <c r="LQW126" s="173"/>
      <c r="LQX126" s="173"/>
      <c r="LQY126" s="173"/>
      <c r="LQZ126" s="173"/>
      <c r="LRA126" s="173"/>
      <c r="LRB126" s="173"/>
      <c r="LRC126" s="173"/>
      <c r="LRD126" s="173"/>
      <c r="LRE126" s="173"/>
      <c r="LRF126" s="173"/>
      <c r="LRG126" s="173"/>
      <c r="LRH126" s="173"/>
      <c r="LRI126" s="173"/>
      <c r="LRJ126" s="173"/>
      <c r="LRK126" s="173"/>
      <c r="LRL126" s="173"/>
      <c r="LRM126" s="173"/>
      <c r="LRN126" s="173"/>
      <c r="LRO126" s="173"/>
      <c r="LRP126" s="173"/>
      <c r="LRQ126" s="173"/>
      <c r="LRR126" s="173"/>
      <c r="LRS126" s="173"/>
      <c r="LRT126" s="173"/>
      <c r="LRU126" s="173"/>
      <c r="LRV126" s="173"/>
      <c r="LRW126" s="173"/>
      <c r="LRX126" s="173"/>
      <c r="LRY126" s="173"/>
      <c r="LRZ126" s="173"/>
      <c r="LSA126" s="173"/>
      <c r="LSB126" s="173"/>
      <c r="LSC126" s="173"/>
      <c r="LSD126" s="173"/>
      <c r="LSE126" s="173"/>
      <c r="LSF126" s="173"/>
      <c r="LSG126" s="173"/>
      <c r="LSH126" s="173"/>
      <c r="LSI126" s="173"/>
      <c r="LSJ126" s="173"/>
      <c r="LSK126" s="173"/>
      <c r="LSL126" s="173"/>
      <c r="LSM126" s="173"/>
      <c r="LSN126" s="173"/>
      <c r="LSO126" s="173"/>
      <c r="LSP126" s="173"/>
      <c r="LSQ126" s="173"/>
      <c r="LSR126" s="173"/>
      <c r="LSS126" s="173"/>
      <c r="LST126" s="173"/>
      <c r="LSU126" s="173"/>
      <c r="LSV126" s="173"/>
      <c r="LSW126" s="173"/>
      <c r="LSX126" s="173"/>
      <c r="LSY126" s="173"/>
      <c r="LSZ126" s="173"/>
      <c r="LTA126" s="173"/>
      <c r="LTB126" s="173"/>
      <c r="LTC126" s="173"/>
      <c r="LTD126" s="173"/>
      <c r="LTE126" s="173"/>
      <c r="LTF126" s="173"/>
      <c r="LTG126" s="173"/>
      <c r="LTH126" s="173"/>
      <c r="LTI126" s="173"/>
      <c r="LTJ126" s="173"/>
      <c r="LTK126" s="173"/>
      <c r="LTL126" s="173"/>
      <c r="LTM126" s="173"/>
      <c r="LTN126" s="173"/>
      <c r="LTO126" s="173"/>
      <c r="LTP126" s="173"/>
      <c r="LTQ126" s="173"/>
      <c r="LTR126" s="173"/>
      <c r="LTS126" s="173"/>
      <c r="LTT126" s="173"/>
      <c r="LTU126" s="173"/>
      <c r="LTV126" s="173"/>
      <c r="LTW126" s="173"/>
      <c r="LTX126" s="173"/>
      <c r="LTY126" s="173"/>
      <c r="LTZ126" s="173"/>
      <c r="LUA126" s="173"/>
      <c r="LUB126" s="173"/>
      <c r="LUC126" s="173"/>
      <c r="LUD126" s="173"/>
      <c r="LUE126" s="173"/>
      <c r="LUF126" s="173"/>
      <c r="LUG126" s="173"/>
      <c r="LUH126" s="173"/>
      <c r="LUI126" s="173"/>
      <c r="LUJ126" s="173"/>
      <c r="LUK126" s="173"/>
      <c r="LUL126" s="173"/>
      <c r="LUM126" s="173"/>
      <c r="LUN126" s="173"/>
      <c r="LUO126" s="173"/>
      <c r="LUP126" s="173"/>
      <c r="LUQ126" s="173"/>
      <c r="LUR126" s="173"/>
      <c r="LUS126" s="173"/>
      <c r="LUT126" s="173"/>
      <c r="LUU126" s="173"/>
      <c r="LUV126" s="173"/>
      <c r="LUW126" s="173"/>
      <c r="LUX126" s="173"/>
      <c r="LUY126" s="173"/>
      <c r="LUZ126" s="173"/>
      <c r="LVA126" s="173"/>
      <c r="LVB126" s="173"/>
      <c r="LVC126" s="173"/>
      <c r="LVD126" s="173"/>
      <c r="LVE126" s="173"/>
      <c r="LVF126" s="173"/>
      <c r="LVG126" s="173"/>
      <c r="LVH126" s="173"/>
      <c r="LVI126" s="173"/>
      <c r="LVJ126" s="173"/>
      <c r="LVK126" s="173"/>
      <c r="LVL126" s="173"/>
      <c r="LVM126" s="173"/>
      <c r="LVN126" s="173"/>
      <c r="LVO126" s="173"/>
      <c r="LVP126" s="173"/>
      <c r="LVQ126" s="173"/>
      <c r="LVR126" s="173"/>
      <c r="LVS126" s="173"/>
      <c r="LVT126" s="173"/>
      <c r="LVU126" s="173"/>
      <c r="LVV126" s="173"/>
      <c r="LVW126" s="173"/>
      <c r="LVX126" s="173"/>
      <c r="LVY126" s="173"/>
      <c r="LVZ126" s="173"/>
      <c r="LWA126" s="173"/>
      <c r="LWB126" s="173"/>
      <c r="LWC126" s="173"/>
      <c r="LWD126" s="173"/>
      <c r="LWE126" s="173"/>
      <c r="LWF126" s="173"/>
      <c r="LWG126" s="173"/>
      <c r="LWH126" s="173"/>
      <c r="LWI126" s="173"/>
      <c r="LWJ126" s="173"/>
      <c r="LWK126" s="173"/>
      <c r="LWL126" s="173"/>
      <c r="LWM126" s="173"/>
      <c r="LWN126" s="173"/>
      <c r="LWO126" s="173"/>
      <c r="LWP126" s="173"/>
      <c r="LWQ126" s="173"/>
      <c r="LWR126" s="173"/>
      <c r="LWS126" s="173"/>
      <c r="LWT126" s="173"/>
      <c r="LWU126" s="173"/>
      <c r="LWV126" s="173"/>
      <c r="LWW126" s="173"/>
      <c r="LWX126" s="173"/>
      <c r="LWY126" s="173"/>
      <c r="LWZ126" s="173"/>
      <c r="LXA126" s="173"/>
      <c r="LXB126" s="173"/>
      <c r="LXC126" s="173"/>
      <c r="LXD126" s="173"/>
      <c r="LXE126" s="173"/>
      <c r="LXF126" s="173"/>
      <c r="LXG126" s="173"/>
      <c r="LXH126" s="173"/>
      <c r="LXI126" s="173"/>
      <c r="LXJ126" s="173"/>
      <c r="LXK126" s="173"/>
      <c r="LXL126" s="173"/>
      <c r="LXM126" s="173"/>
      <c r="LXN126" s="173"/>
      <c r="LXO126" s="173"/>
      <c r="LXP126" s="173"/>
      <c r="LXQ126" s="173"/>
      <c r="LXR126" s="173"/>
      <c r="LXS126" s="173"/>
      <c r="LXT126" s="173"/>
      <c r="LXU126" s="173"/>
      <c r="LXV126" s="173"/>
      <c r="LXW126" s="173"/>
      <c r="LXX126" s="173"/>
      <c r="LXY126" s="173"/>
      <c r="LXZ126" s="173"/>
      <c r="LYA126" s="173"/>
      <c r="LYB126" s="173"/>
      <c r="LYC126" s="173"/>
      <c r="LYD126" s="173"/>
      <c r="LYE126" s="173"/>
      <c r="LYF126" s="173"/>
      <c r="LYG126" s="173"/>
      <c r="LYH126" s="173"/>
      <c r="LYI126" s="173"/>
      <c r="LYJ126" s="173"/>
      <c r="LYK126" s="173"/>
      <c r="LYL126" s="173"/>
      <c r="LYM126" s="173"/>
      <c r="LYN126" s="173"/>
      <c r="LYO126" s="173"/>
      <c r="LYP126" s="173"/>
      <c r="LYQ126" s="173"/>
      <c r="LYR126" s="173"/>
      <c r="LYS126" s="173"/>
      <c r="LYT126" s="173"/>
      <c r="LYU126" s="173"/>
      <c r="LYV126" s="173"/>
      <c r="LYW126" s="173"/>
      <c r="LYX126" s="173"/>
      <c r="LYY126" s="173"/>
      <c r="LYZ126" s="173"/>
      <c r="LZA126" s="173"/>
      <c r="LZB126" s="173"/>
      <c r="LZC126" s="173"/>
      <c r="LZD126" s="173"/>
      <c r="LZE126" s="173"/>
      <c r="LZF126" s="173"/>
      <c r="LZG126" s="173"/>
      <c r="LZH126" s="173"/>
      <c r="LZI126" s="173"/>
      <c r="LZJ126" s="173"/>
      <c r="LZK126" s="173"/>
      <c r="LZL126" s="173"/>
      <c r="LZM126" s="173"/>
      <c r="LZN126" s="173"/>
      <c r="LZO126" s="173"/>
      <c r="LZP126" s="173"/>
      <c r="LZQ126" s="173"/>
      <c r="LZR126" s="173"/>
      <c r="LZS126" s="173"/>
      <c r="LZT126" s="173"/>
      <c r="LZU126" s="173"/>
      <c r="LZV126" s="173"/>
      <c r="LZW126" s="173"/>
      <c r="LZX126" s="173"/>
      <c r="LZY126" s="173"/>
      <c r="LZZ126" s="173"/>
      <c r="MAA126" s="173"/>
      <c r="MAB126" s="173"/>
      <c r="MAC126" s="173"/>
      <c r="MAD126" s="173"/>
      <c r="MAE126" s="173"/>
      <c r="MAF126" s="173"/>
      <c r="MAG126" s="173"/>
      <c r="MAH126" s="173"/>
      <c r="MAI126" s="173"/>
      <c r="MAJ126" s="173"/>
      <c r="MAK126" s="173"/>
      <c r="MAL126" s="173"/>
      <c r="MAM126" s="173"/>
      <c r="MAN126" s="173"/>
      <c r="MAO126" s="173"/>
      <c r="MAP126" s="173"/>
      <c r="MAQ126" s="173"/>
      <c r="MAR126" s="173"/>
      <c r="MAS126" s="173"/>
      <c r="MAT126" s="173"/>
      <c r="MAU126" s="173"/>
      <c r="MAV126" s="173"/>
      <c r="MAW126" s="173"/>
      <c r="MAX126" s="173"/>
      <c r="MAY126" s="173"/>
      <c r="MAZ126" s="173"/>
      <c r="MBA126" s="173"/>
      <c r="MBB126" s="173"/>
      <c r="MBC126" s="173"/>
      <c r="MBD126" s="173"/>
      <c r="MBE126" s="173"/>
      <c r="MBF126" s="173"/>
      <c r="MBG126" s="173"/>
      <c r="MBH126" s="173"/>
      <c r="MBI126" s="173"/>
      <c r="MBJ126" s="173"/>
      <c r="MBK126" s="173"/>
      <c r="MBL126" s="173"/>
      <c r="MBM126" s="173"/>
      <c r="MBN126" s="173"/>
      <c r="MBO126" s="173"/>
      <c r="MBP126" s="173"/>
      <c r="MBQ126" s="173"/>
      <c r="MBR126" s="173"/>
      <c r="MBS126" s="173"/>
      <c r="MBT126" s="173"/>
      <c r="MBU126" s="173"/>
      <c r="MBV126" s="173"/>
      <c r="MBW126" s="173"/>
      <c r="MBX126" s="173"/>
      <c r="MBY126" s="173"/>
      <c r="MBZ126" s="173"/>
      <c r="MCA126" s="173"/>
      <c r="MCB126" s="173"/>
      <c r="MCC126" s="173"/>
      <c r="MCD126" s="173"/>
      <c r="MCE126" s="173"/>
      <c r="MCF126" s="173"/>
      <c r="MCG126" s="173"/>
      <c r="MCH126" s="173"/>
      <c r="MCI126" s="173"/>
      <c r="MCJ126" s="173"/>
      <c r="MCK126" s="173"/>
      <c r="MCL126" s="173"/>
      <c r="MCM126" s="173"/>
      <c r="MCN126" s="173"/>
      <c r="MCO126" s="173"/>
      <c r="MCP126" s="173"/>
      <c r="MCQ126" s="173"/>
      <c r="MCR126" s="173"/>
      <c r="MCS126" s="173"/>
      <c r="MCT126" s="173"/>
      <c r="MCU126" s="173"/>
      <c r="MCV126" s="173"/>
      <c r="MCW126" s="173"/>
      <c r="MCX126" s="173"/>
      <c r="MCY126" s="173"/>
      <c r="MCZ126" s="173"/>
      <c r="MDA126" s="173"/>
      <c r="MDB126" s="173"/>
      <c r="MDC126" s="173"/>
      <c r="MDD126" s="173"/>
      <c r="MDE126" s="173"/>
      <c r="MDF126" s="173"/>
      <c r="MDG126" s="173"/>
      <c r="MDH126" s="173"/>
      <c r="MDI126" s="173"/>
      <c r="MDJ126" s="173"/>
      <c r="MDK126" s="173"/>
      <c r="MDL126" s="173"/>
      <c r="MDM126" s="173"/>
      <c r="MDN126" s="173"/>
      <c r="MDO126" s="173"/>
      <c r="MDP126" s="173"/>
      <c r="MDQ126" s="173"/>
      <c r="MDR126" s="173"/>
      <c r="MDS126" s="173"/>
      <c r="MDT126" s="173"/>
      <c r="MDU126" s="173"/>
      <c r="MDV126" s="173"/>
      <c r="MDW126" s="173"/>
      <c r="MDX126" s="173"/>
      <c r="MDY126" s="173"/>
      <c r="MDZ126" s="173"/>
      <c r="MEA126" s="173"/>
      <c r="MEB126" s="173"/>
      <c r="MEC126" s="173"/>
      <c r="MED126" s="173"/>
      <c r="MEE126" s="173"/>
      <c r="MEF126" s="173"/>
      <c r="MEG126" s="173"/>
      <c r="MEH126" s="173"/>
      <c r="MEI126" s="173"/>
      <c r="MEJ126" s="173"/>
      <c r="MEK126" s="173"/>
      <c r="MEL126" s="173"/>
      <c r="MEM126" s="173"/>
      <c r="MEN126" s="173"/>
      <c r="MEO126" s="173"/>
      <c r="MEP126" s="173"/>
      <c r="MEQ126" s="173"/>
      <c r="MER126" s="173"/>
      <c r="MES126" s="173"/>
      <c r="MET126" s="173"/>
      <c r="MEU126" s="173"/>
      <c r="MEV126" s="173"/>
      <c r="MEW126" s="173"/>
      <c r="MEX126" s="173"/>
      <c r="MEY126" s="173"/>
      <c r="MEZ126" s="173"/>
      <c r="MFA126" s="173"/>
      <c r="MFB126" s="173"/>
      <c r="MFC126" s="173"/>
      <c r="MFD126" s="173"/>
      <c r="MFE126" s="173"/>
      <c r="MFF126" s="173"/>
      <c r="MFG126" s="173"/>
      <c r="MFH126" s="173"/>
      <c r="MFI126" s="173"/>
      <c r="MFJ126" s="173"/>
      <c r="MFK126" s="173"/>
      <c r="MFL126" s="173"/>
      <c r="MFM126" s="173"/>
      <c r="MFN126" s="173"/>
      <c r="MFO126" s="173"/>
      <c r="MFP126" s="173"/>
      <c r="MFQ126" s="173"/>
      <c r="MFR126" s="173"/>
      <c r="MFS126" s="173"/>
      <c r="MFT126" s="173"/>
      <c r="MFU126" s="173"/>
      <c r="MFV126" s="173"/>
      <c r="MFW126" s="173"/>
      <c r="MFX126" s="173"/>
      <c r="MFY126" s="173"/>
      <c r="MFZ126" s="173"/>
      <c r="MGA126" s="173"/>
      <c r="MGB126" s="173"/>
      <c r="MGC126" s="173"/>
      <c r="MGD126" s="173"/>
      <c r="MGE126" s="173"/>
      <c r="MGF126" s="173"/>
      <c r="MGG126" s="173"/>
      <c r="MGH126" s="173"/>
      <c r="MGI126" s="173"/>
      <c r="MGJ126" s="173"/>
      <c r="MGK126" s="173"/>
      <c r="MGL126" s="173"/>
      <c r="MGM126" s="173"/>
      <c r="MGN126" s="173"/>
      <c r="MGO126" s="173"/>
      <c r="MGP126" s="173"/>
      <c r="MGQ126" s="173"/>
      <c r="MGR126" s="173"/>
      <c r="MGS126" s="173"/>
      <c r="MGT126" s="173"/>
      <c r="MGU126" s="173"/>
      <c r="MGV126" s="173"/>
      <c r="MGW126" s="173"/>
      <c r="MGX126" s="173"/>
      <c r="MGY126" s="173"/>
      <c r="MGZ126" s="173"/>
      <c r="MHA126" s="173"/>
      <c r="MHB126" s="173"/>
      <c r="MHC126" s="173"/>
      <c r="MHD126" s="173"/>
      <c r="MHE126" s="173"/>
      <c r="MHF126" s="173"/>
      <c r="MHG126" s="173"/>
      <c r="MHH126" s="173"/>
      <c r="MHI126" s="173"/>
      <c r="MHJ126" s="173"/>
      <c r="MHK126" s="173"/>
      <c r="MHL126" s="173"/>
      <c r="MHM126" s="173"/>
      <c r="MHN126" s="173"/>
      <c r="MHO126" s="173"/>
      <c r="MHP126" s="173"/>
      <c r="MHQ126" s="173"/>
      <c r="MHR126" s="173"/>
      <c r="MHS126" s="173"/>
      <c r="MHT126" s="173"/>
      <c r="MHU126" s="173"/>
      <c r="MHV126" s="173"/>
      <c r="MHW126" s="173"/>
      <c r="MHX126" s="173"/>
      <c r="MHY126" s="173"/>
      <c r="MHZ126" s="173"/>
      <c r="MIA126" s="173"/>
      <c r="MIB126" s="173"/>
      <c r="MIC126" s="173"/>
      <c r="MID126" s="173"/>
      <c r="MIE126" s="173"/>
      <c r="MIF126" s="173"/>
      <c r="MIG126" s="173"/>
      <c r="MIH126" s="173"/>
      <c r="MII126" s="173"/>
      <c r="MIJ126" s="173"/>
      <c r="MIK126" s="173"/>
      <c r="MIL126" s="173"/>
      <c r="MIM126" s="173"/>
      <c r="MIN126" s="173"/>
      <c r="MIO126" s="173"/>
      <c r="MIP126" s="173"/>
      <c r="MIQ126" s="173"/>
      <c r="MIR126" s="173"/>
      <c r="MIS126" s="173"/>
      <c r="MIT126" s="173"/>
      <c r="MIU126" s="173"/>
      <c r="MIV126" s="173"/>
      <c r="MIW126" s="173"/>
      <c r="MIX126" s="173"/>
      <c r="MIY126" s="173"/>
      <c r="MIZ126" s="173"/>
      <c r="MJA126" s="173"/>
      <c r="MJB126" s="173"/>
      <c r="MJC126" s="173"/>
      <c r="MJD126" s="173"/>
      <c r="MJE126" s="173"/>
      <c r="MJF126" s="173"/>
      <c r="MJG126" s="173"/>
      <c r="MJH126" s="173"/>
      <c r="MJI126" s="173"/>
      <c r="MJJ126" s="173"/>
      <c r="MJK126" s="173"/>
      <c r="MJL126" s="173"/>
      <c r="MJM126" s="173"/>
      <c r="MJN126" s="173"/>
      <c r="MJO126" s="173"/>
      <c r="MJP126" s="173"/>
      <c r="MJQ126" s="173"/>
      <c r="MJR126" s="173"/>
      <c r="MJS126" s="173"/>
      <c r="MJT126" s="173"/>
      <c r="MJU126" s="173"/>
      <c r="MJV126" s="173"/>
      <c r="MJW126" s="173"/>
      <c r="MJX126" s="173"/>
      <c r="MJY126" s="173"/>
      <c r="MJZ126" s="173"/>
      <c r="MKA126" s="173"/>
      <c r="MKB126" s="173"/>
      <c r="MKC126" s="173"/>
      <c r="MKD126" s="173"/>
      <c r="MKE126" s="173"/>
      <c r="MKF126" s="173"/>
      <c r="MKG126" s="173"/>
      <c r="MKH126" s="173"/>
      <c r="MKI126" s="173"/>
      <c r="MKJ126" s="173"/>
      <c r="MKK126" s="173"/>
      <c r="MKL126" s="173"/>
      <c r="MKM126" s="173"/>
      <c r="MKN126" s="173"/>
      <c r="MKO126" s="173"/>
      <c r="MKP126" s="173"/>
      <c r="MKQ126" s="173"/>
      <c r="MKR126" s="173"/>
      <c r="MKS126" s="173"/>
      <c r="MKT126" s="173"/>
      <c r="MKU126" s="173"/>
      <c r="MKV126" s="173"/>
      <c r="MKW126" s="173"/>
      <c r="MKX126" s="173"/>
      <c r="MKY126" s="173"/>
      <c r="MKZ126" s="173"/>
      <c r="MLA126" s="173"/>
      <c r="MLB126" s="173"/>
      <c r="MLC126" s="173"/>
      <c r="MLD126" s="173"/>
      <c r="MLE126" s="173"/>
      <c r="MLF126" s="173"/>
      <c r="MLG126" s="173"/>
      <c r="MLH126" s="173"/>
      <c r="MLI126" s="173"/>
      <c r="MLJ126" s="173"/>
      <c r="MLK126" s="173"/>
      <c r="MLL126" s="173"/>
      <c r="MLM126" s="173"/>
      <c r="MLN126" s="173"/>
      <c r="MLO126" s="173"/>
      <c r="MLP126" s="173"/>
      <c r="MLQ126" s="173"/>
      <c r="MLR126" s="173"/>
      <c r="MLS126" s="173"/>
      <c r="MLT126" s="173"/>
      <c r="MLU126" s="173"/>
      <c r="MLV126" s="173"/>
      <c r="MLW126" s="173"/>
      <c r="MLX126" s="173"/>
      <c r="MLY126" s="173"/>
      <c r="MLZ126" s="173"/>
      <c r="MMA126" s="173"/>
      <c r="MMB126" s="173"/>
      <c r="MMC126" s="173"/>
      <c r="MMD126" s="173"/>
      <c r="MME126" s="173"/>
      <c r="MMF126" s="173"/>
      <c r="MMG126" s="173"/>
      <c r="MMH126" s="173"/>
      <c r="MMI126" s="173"/>
      <c r="MMJ126" s="173"/>
      <c r="MMK126" s="173"/>
      <c r="MML126" s="173"/>
      <c r="MMM126" s="173"/>
      <c r="MMN126" s="173"/>
      <c r="MMO126" s="173"/>
      <c r="MMP126" s="173"/>
      <c r="MMQ126" s="173"/>
      <c r="MMR126" s="173"/>
      <c r="MMS126" s="173"/>
      <c r="MMT126" s="173"/>
      <c r="MMU126" s="173"/>
      <c r="MMV126" s="173"/>
      <c r="MMW126" s="173"/>
      <c r="MMX126" s="173"/>
      <c r="MMY126" s="173"/>
      <c r="MMZ126" s="173"/>
      <c r="MNA126" s="173"/>
      <c r="MNB126" s="173"/>
      <c r="MNC126" s="173"/>
      <c r="MND126" s="173"/>
      <c r="MNE126" s="173"/>
      <c r="MNF126" s="173"/>
      <c r="MNG126" s="173"/>
      <c r="MNH126" s="173"/>
      <c r="MNI126" s="173"/>
      <c r="MNJ126" s="173"/>
      <c r="MNK126" s="173"/>
      <c r="MNL126" s="173"/>
      <c r="MNM126" s="173"/>
      <c r="MNN126" s="173"/>
      <c r="MNO126" s="173"/>
      <c r="MNP126" s="173"/>
      <c r="MNQ126" s="173"/>
      <c r="MNR126" s="173"/>
      <c r="MNS126" s="173"/>
      <c r="MNT126" s="173"/>
      <c r="MNU126" s="173"/>
      <c r="MNV126" s="173"/>
      <c r="MNW126" s="173"/>
      <c r="MNX126" s="173"/>
      <c r="MNY126" s="173"/>
      <c r="MNZ126" s="173"/>
      <c r="MOA126" s="173"/>
      <c r="MOB126" s="173"/>
      <c r="MOC126" s="173"/>
      <c r="MOD126" s="173"/>
      <c r="MOE126" s="173"/>
      <c r="MOF126" s="173"/>
      <c r="MOG126" s="173"/>
      <c r="MOH126" s="173"/>
      <c r="MOI126" s="173"/>
      <c r="MOJ126" s="173"/>
      <c r="MOK126" s="173"/>
      <c r="MOL126" s="173"/>
      <c r="MOM126" s="173"/>
      <c r="MON126" s="173"/>
      <c r="MOO126" s="173"/>
      <c r="MOP126" s="173"/>
      <c r="MOQ126" s="173"/>
      <c r="MOR126" s="173"/>
      <c r="MOS126" s="173"/>
      <c r="MOT126" s="173"/>
      <c r="MOU126" s="173"/>
      <c r="MOV126" s="173"/>
      <c r="MOW126" s="173"/>
      <c r="MOX126" s="173"/>
      <c r="MOY126" s="173"/>
      <c r="MOZ126" s="173"/>
      <c r="MPA126" s="173"/>
      <c r="MPB126" s="173"/>
      <c r="MPC126" s="173"/>
      <c r="MPD126" s="173"/>
      <c r="MPE126" s="173"/>
      <c r="MPF126" s="173"/>
      <c r="MPG126" s="173"/>
      <c r="MPH126" s="173"/>
      <c r="MPI126" s="173"/>
      <c r="MPJ126" s="173"/>
      <c r="MPK126" s="173"/>
      <c r="MPL126" s="173"/>
      <c r="MPM126" s="173"/>
      <c r="MPN126" s="173"/>
      <c r="MPO126" s="173"/>
      <c r="MPP126" s="173"/>
      <c r="MPQ126" s="173"/>
      <c r="MPR126" s="173"/>
      <c r="MPS126" s="173"/>
      <c r="MPT126" s="173"/>
      <c r="MPU126" s="173"/>
      <c r="MPV126" s="173"/>
      <c r="MPW126" s="173"/>
      <c r="MPX126" s="173"/>
      <c r="MPY126" s="173"/>
      <c r="MPZ126" s="173"/>
      <c r="MQA126" s="173"/>
      <c r="MQB126" s="173"/>
      <c r="MQC126" s="173"/>
      <c r="MQD126" s="173"/>
      <c r="MQE126" s="173"/>
      <c r="MQF126" s="173"/>
      <c r="MQG126" s="173"/>
      <c r="MQH126" s="173"/>
      <c r="MQI126" s="173"/>
      <c r="MQJ126" s="173"/>
      <c r="MQK126" s="173"/>
      <c r="MQL126" s="173"/>
      <c r="MQM126" s="173"/>
      <c r="MQN126" s="173"/>
      <c r="MQO126" s="173"/>
      <c r="MQP126" s="173"/>
      <c r="MQQ126" s="173"/>
      <c r="MQR126" s="173"/>
      <c r="MQS126" s="173"/>
      <c r="MQT126" s="173"/>
      <c r="MQU126" s="173"/>
      <c r="MQV126" s="173"/>
      <c r="MQW126" s="173"/>
      <c r="MQX126" s="173"/>
      <c r="MQY126" s="173"/>
      <c r="MQZ126" s="173"/>
      <c r="MRA126" s="173"/>
      <c r="MRB126" s="173"/>
      <c r="MRC126" s="173"/>
      <c r="MRD126" s="173"/>
      <c r="MRE126" s="173"/>
      <c r="MRF126" s="173"/>
      <c r="MRG126" s="173"/>
      <c r="MRH126" s="173"/>
      <c r="MRI126" s="173"/>
      <c r="MRJ126" s="173"/>
      <c r="MRK126" s="173"/>
      <c r="MRL126" s="173"/>
      <c r="MRM126" s="173"/>
      <c r="MRN126" s="173"/>
      <c r="MRO126" s="173"/>
      <c r="MRP126" s="173"/>
      <c r="MRQ126" s="173"/>
      <c r="MRR126" s="173"/>
      <c r="MRS126" s="173"/>
      <c r="MRT126" s="173"/>
      <c r="MRU126" s="173"/>
      <c r="MRV126" s="173"/>
      <c r="MRW126" s="173"/>
      <c r="MRX126" s="173"/>
      <c r="MRY126" s="173"/>
      <c r="MRZ126" s="173"/>
      <c r="MSA126" s="173"/>
      <c r="MSB126" s="173"/>
      <c r="MSC126" s="173"/>
      <c r="MSD126" s="173"/>
      <c r="MSE126" s="173"/>
      <c r="MSF126" s="173"/>
      <c r="MSG126" s="173"/>
      <c r="MSH126" s="173"/>
      <c r="MSI126" s="173"/>
      <c r="MSJ126" s="173"/>
      <c r="MSK126" s="173"/>
      <c r="MSL126" s="173"/>
      <c r="MSM126" s="173"/>
      <c r="MSN126" s="173"/>
      <c r="MSO126" s="173"/>
      <c r="MSP126" s="173"/>
      <c r="MSQ126" s="173"/>
      <c r="MSR126" s="173"/>
      <c r="MSS126" s="173"/>
      <c r="MST126" s="173"/>
      <c r="MSU126" s="173"/>
      <c r="MSV126" s="173"/>
      <c r="MSW126" s="173"/>
      <c r="MSX126" s="173"/>
      <c r="MSY126" s="173"/>
      <c r="MSZ126" s="173"/>
      <c r="MTA126" s="173"/>
      <c r="MTB126" s="173"/>
      <c r="MTC126" s="173"/>
      <c r="MTD126" s="173"/>
      <c r="MTE126" s="173"/>
      <c r="MTF126" s="173"/>
      <c r="MTG126" s="173"/>
      <c r="MTH126" s="173"/>
      <c r="MTI126" s="173"/>
      <c r="MTJ126" s="173"/>
      <c r="MTK126" s="173"/>
      <c r="MTL126" s="173"/>
      <c r="MTM126" s="173"/>
      <c r="MTN126" s="173"/>
      <c r="MTO126" s="173"/>
      <c r="MTP126" s="173"/>
      <c r="MTQ126" s="173"/>
      <c r="MTR126" s="173"/>
      <c r="MTS126" s="173"/>
      <c r="MTT126" s="173"/>
      <c r="MTU126" s="173"/>
      <c r="MTV126" s="173"/>
      <c r="MTW126" s="173"/>
      <c r="MTX126" s="173"/>
      <c r="MTY126" s="173"/>
      <c r="MTZ126" s="173"/>
      <c r="MUA126" s="173"/>
      <c r="MUB126" s="173"/>
      <c r="MUC126" s="173"/>
      <c r="MUD126" s="173"/>
      <c r="MUE126" s="173"/>
      <c r="MUF126" s="173"/>
      <c r="MUG126" s="173"/>
      <c r="MUH126" s="173"/>
      <c r="MUI126" s="173"/>
      <c r="MUJ126" s="173"/>
      <c r="MUK126" s="173"/>
      <c r="MUL126" s="173"/>
      <c r="MUM126" s="173"/>
      <c r="MUN126" s="173"/>
      <c r="MUO126" s="173"/>
      <c r="MUP126" s="173"/>
      <c r="MUQ126" s="173"/>
      <c r="MUR126" s="173"/>
      <c r="MUS126" s="173"/>
      <c r="MUT126" s="173"/>
      <c r="MUU126" s="173"/>
      <c r="MUV126" s="173"/>
      <c r="MUW126" s="173"/>
      <c r="MUX126" s="173"/>
      <c r="MUY126" s="173"/>
      <c r="MUZ126" s="173"/>
      <c r="MVA126" s="173"/>
      <c r="MVB126" s="173"/>
      <c r="MVC126" s="173"/>
      <c r="MVD126" s="173"/>
      <c r="MVE126" s="173"/>
      <c r="MVF126" s="173"/>
      <c r="MVG126" s="173"/>
      <c r="MVH126" s="173"/>
      <c r="MVI126" s="173"/>
      <c r="MVJ126" s="173"/>
      <c r="MVK126" s="173"/>
      <c r="MVL126" s="173"/>
      <c r="MVM126" s="173"/>
      <c r="MVN126" s="173"/>
      <c r="MVO126" s="173"/>
      <c r="MVP126" s="173"/>
      <c r="MVQ126" s="173"/>
      <c r="MVR126" s="173"/>
      <c r="MVS126" s="173"/>
      <c r="MVT126" s="173"/>
      <c r="MVU126" s="173"/>
      <c r="MVV126" s="173"/>
      <c r="MVW126" s="173"/>
      <c r="MVX126" s="173"/>
      <c r="MVY126" s="173"/>
      <c r="MVZ126" s="173"/>
      <c r="MWA126" s="173"/>
      <c r="MWB126" s="173"/>
      <c r="MWC126" s="173"/>
      <c r="MWD126" s="173"/>
      <c r="MWE126" s="173"/>
      <c r="MWF126" s="173"/>
      <c r="MWG126" s="173"/>
      <c r="MWH126" s="173"/>
      <c r="MWI126" s="173"/>
      <c r="MWJ126" s="173"/>
      <c r="MWK126" s="173"/>
      <c r="MWL126" s="173"/>
      <c r="MWM126" s="173"/>
      <c r="MWN126" s="173"/>
      <c r="MWO126" s="173"/>
      <c r="MWP126" s="173"/>
      <c r="MWQ126" s="173"/>
      <c r="MWR126" s="173"/>
      <c r="MWS126" s="173"/>
      <c r="MWT126" s="173"/>
      <c r="MWU126" s="173"/>
      <c r="MWV126" s="173"/>
      <c r="MWW126" s="173"/>
      <c r="MWX126" s="173"/>
      <c r="MWY126" s="173"/>
      <c r="MWZ126" s="173"/>
      <c r="MXA126" s="173"/>
      <c r="MXB126" s="173"/>
      <c r="MXC126" s="173"/>
      <c r="MXD126" s="173"/>
      <c r="MXE126" s="173"/>
      <c r="MXF126" s="173"/>
      <c r="MXG126" s="173"/>
      <c r="MXH126" s="173"/>
      <c r="MXI126" s="173"/>
      <c r="MXJ126" s="173"/>
      <c r="MXK126" s="173"/>
      <c r="MXL126" s="173"/>
      <c r="MXM126" s="173"/>
      <c r="MXN126" s="173"/>
      <c r="MXO126" s="173"/>
      <c r="MXP126" s="173"/>
      <c r="MXQ126" s="173"/>
      <c r="MXR126" s="173"/>
      <c r="MXS126" s="173"/>
      <c r="MXT126" s="173"/>
      <c r="MXU126" s="173"/>
      <c r="MXV126" s="173"/>
      <c r="MXW126" s="173"/>
      <c r="MXX126" s="173"/>
      <c r="MXY126" s="173"/>
      <c r="MXZ126" s="173"/>
      <c r="MYA126" s="173"/>
      <c r="MYB126" s="173"/>
      <c r="MYC126" s="173"/>
      <c r="MYD126" s="173"/>
      <c r="MYE126" s="173"/>
      <c r="MYF126" s="173"/>
      <c r="MYG126" s="173"/>
      <c r="MYH126" s="173"/>
      <c r="MYI126" s="173"/>
      <c r="MYJ126" s="173"/>
      <c r="MYK126" s="173"/>
      <c r="MYL126" s="173"/>
      <c r="MYM126" s="173"/>
      <c r="MYN126" s="173"/>
      <c r="MYO126" s="173"/>
      <c r="MYP126" s="173"/>
      <c r="MYQ126" s="173"/>
      <c r="MYR126" s="173"/>
      <c r="MYS126" s="173"/>
      <c r="MYT126" s="173"/>
      <c r="MYU126" s="173"/>
      <c r="MYV126" s="173"/>
      <c r="MYW126" s="173"/>
      <c r="MYX126" s="173"/>
      <c r="MYY126" s="173"/>
      <c r="MYZ126" s="173"/>
      <c r="MZA126" s="173"/>
      <c r="MZB126" s="173"/>
      <c r="MZC126" s="173"/>
      <c r="MZD126" s="173"/>
      <c r="MZE126" s="173"/>
      <c r="MZF126" s="173"/>
      <c r="MZG126" s="173"/>
      <c r="MZH126" s="173"/>
      <c r="MZI126" s="173"/>
      <c r="MZJ126" s="173"/>
      <c r="MZK126" s="173"/>
      <c r="MZL126" s="173"/>
      <c r="MZM126" s="173"/>
      <c r="MZN126" s="173"/>
      <c r="MZO126" s="173"/>
      <c r="MZP126" s="173"/>
      <c r="MZQ126" s="173"/>
      <c r="MZR126" s="173"/>
      <c r="MZS126" s="173"/>
      <c r="MZT126" s="173"/>
      <c r="MZU126" s="173"/>
      <c r="MZV126" s="173"/>
      <c r="MZW126" s="173"/>
      <c r="MZX126" s="173"/>
      <c r="MZY126" s="173"/>
      <c r="MZZ126" s="173"/>
      <c r="NAA126" s="173"/>
      <c r="NAB126" s="173"/>
      <c r="NAC126" s="173"/>
      <c r="NAD126" s="173"/>
      <c r="NAE126" s="173"/>
      <c r="NAF126" s="173"/>
      <c r="NAG126" s="173"/>
      <c r="NAH126" s="173"/>
      <c r="NAI126" s="173"/>
      <c r="NAJ126" s="173"/>
      <c r="NAK126" s="173"/>
      <c r="NAL126" s="173"/>
      <c r="NAM126" s="173"/>
      <c r="NAN126" s="173"/>
      <c r="NAO126" s="173"/>
      <c r="NAP126" s="173"/>
      <c r="NAQ126" s="173"/>
      <c r="NAR126" s="173"/>
      <c r="NAS126" s="173"/>
      <c r="NAT126" s="173"/>
      <c r="NAU126" s="173"/>
      <c r="NAV126" s="173"/>
      <c r="NAW126" s="173"/>
      <c r="NAX126" s="173"/>
      <c r="NAY126" s="173"/>
      <c r="NAZ126" s="173"/>
      <c r="NBA126" s="173"/>
      <c r="NBB126" s="173"/>
      <c r="NBC126" s="173"/>
      <c r="NBD126" s="173"/>
      <c r="NBE126" s="173"/>
      <c r="NBF126" s="173"/>
      <c r="NBG126" s="173"/>
      <c r="NBH126" s="173"/>
      <c r="NBI126" s="173"/>
      <c r="NBJ126" s="173"/>
      <c r="NBK126" s="173"/>
      <c r="NBL126" s="173"/>
      <c r="NBM126" s="173"/>
      <c r="NBN126" s="173"/>
      <c r="NBO126" s="173"/>
      <c r="NBP126" s="173"/>
      <c r="NBQ126" s="173"/>
      <c r="NBR126" s="173"/>
      <c r="NBS126" s="173"/>
      <c r="NBT126" s="173"/>
      <c r="NBU126" s="173"/>
      <c r="NBV126" s="173"/>
      <c r="NBW126" s="173"/>
      <c r="NBX126" s="173"/>
      <c r="NBY126" s="173"/>
      <c r="NBZ126" s="173"/>
      <c r="NCA126" s="173"/>
      <c r="NCB126" s="173"/>
      <c r="NCC126" s="173"/>
      <c r="NCD126" s="173"/>
      <c r="NCE126" s="173"/>
      <c r="NCF126" s="173"/>
      <c r="NCG126" s="173"/>
      <c r="NCH126" s="173"/>
      <c r="NCI126" s="173"/>
      <c r="NCJ126" s="173"/>
      <c r="NCK126" s="173"/>
      <c r="NCL126" s="173"/>
      <c r="NCM126" s="173"/>
      <c r="NCN126" s="173"/>
      <c r="NCO126" s="173"/>
      <c r="NCP126" s="173"/>
      <c r="NCQ126" s="173"/>
      <c r="NCR126" s="173"/>
      <c r="NCS126" s="173"/>
      <c r="NCT126" s="173"/>
      <c r="NCU126" s="173"/>
      <c r="NCV126" s="173"/>
      <c r="NCW126" s="173"/>
      <c r="NCX126" s="173"/>
      <c r="NCY126" s="173"/>
      <c r="NCZ126" s="173"/>
      <c r="NDA126" s="173"/>
      <c r="NDB126" s="173"/>
      <c r="NDC126" s="173"/>
      <c r="NDD126" s="173"/>
      <c r="NDE126" s="173"/>
      <c r="NDF126" s="173"/>
      <c r="NDG126" s="173"/>
      <c r="NDH126" s="173"/>
      <c r="NDI126" s="173"/>
      <c r="NDJ126" s="173"/>
      <c r="NDK126" s="173"/>
      <c r="NDL126" s="173"/>
      <c r="NDM126" s="173"/>
      <c r="NDN126" s="173"/>
      <c r="NDO126" s="173"/>
      <c r="NDP126" s="173"/>
      <c r="NDQ126" s="173"/>
      <c r="NDR126" s="173"/>
      <c r="NDS126" s="173"/>
      <c r="NDT126" s="173"/>
      <c r="NDU126" s="173"/>
      <c r="NDV126" s="173"/>
      <c r="NDW126" s="173"/>
      <c r="NDX126" s="173"/>
      <c r="NDY126" s="173"/>
      <c r="NDZ126" s="173"/>
      <c r="NEA126" s="173"/>
      <c r="NEB126" s="173"/>
      <c r="NEC126" s="173"/>
      <c r="NED126" s="173"/>
      <c r="NEE126" s="173"/>
      <c r="NEF126" s="173"/>
      <c r="NEG126" s="173"/>
      <c r="NEH126" s="173"/>
      <c r="NEI126" s="173"/>
      <c r="NEJ126" s="173"/>
      <c r="NEK126" s="173"/>
      <c r="NEL126" s="173"/>
      <c r="NEM126" s="173"/>
      <c r="NEN126" s="173"/>
      <c r="NEO126" s="173"/>
      <c r="NEP126" s="173"/>
      <c r="NEQ126" s="173"/>
      <c r="NER126" s="173"/>
      <c r="NES126" s="173"/>
      <c r="NET126" s="173"/>
      <c r="NEU126" s="173"/>
      <c r="NEV126" s="173"/>
      <c r="NEW126" s="173"/>
      <c r="NEX126" s="173"/>
      <c r="NEY126" s="173"/>
      <c r="NEZ126" s="173"/>
      <c r="NFA126" s="173"/>
      <c r="NFB126" s="173"/>
      <c r="NFC126" s="173"/>
      <c r="NFD126" s="173"/>
      <c r="NFE126" s="173"/>
      <c r="NFF126" s="173"/>
      <c r="NFG126" s="173"/>
      <c r="NFH126" s="173"/>
      <c r="NFI126" s="173"/>
      <c r="NFJ126" s="173"/>
      <c r="NFK126" s="173"/>
      <c r="NFL126" s="173"/>
      <c r="NFM126" s="173"/>
      <c r="NFN126" s="173"/>
      <c r="NFO126" s="173"/>
      <c r="NFP126" s="173"/>
      <c r="NFQ126" s="173"/>
      <c r="NFR126" s="173"/>
      <c r="NFS126" s="173"/>
      <c r="NFT126" s="173"/>
      <c r="NFU126" s="173"/>
      <c r="NFV126" s="173"/>
      <c r="NFW126" s="173"/>
      <c r="NFX126" s="173"/>
      <c r="NFY126" s="173"/>
      <c r="NFZ126" s="173"/>
      <c r="NGA126" s="173"/>
      <c r="NGB126" s="173"/>
      <c r="NGC126" s="173"/>
      <c r="NGD126" s="173"/>
      <c r="NGE126" s="173"/>
      <c r="NGF126" s="173"/>
      <c r="NGG126" s="173"/>
      <c r="NGH126" s="173"/>
      <c r="NGI126" s="173"/>
      <c r="NGJ126" s="173"/>
      <c r="NGK126" s="173"/>
      <c r="NGL126" s="173"/>
      <c r="NGM126" s="173"/>
      <c r="NGN126" s="173"/>
      <c r="NGO126" s="173"/>
      <c r="NGP126" s="173"/>
      <c r="NGQ126" s="173"/>
      <c r="NGR126" s="173"/>
      <c r="NGS126" s="173"/>
      <c r="NGT126" s="173"/>
      <c r="NGU126" s="173"/>
      <c r="NGV126" s="173"/>
      <c r="NGW126" s="173"/>
      <c r="NGX126" s="173"/>
      <c r="NGY126" s="173"/>
      <c r="NGZ126" s="173"/>
      <c r="NHA126" s="173"/>
      <c r="NHB126" s="173"/>
      <c r="NHC126" s="173"/>
      <c r="NHD126" s="173"/>
      <c r="NHE126" s="173"/>
      <c r="NHF126" s="173"/>
      <c r="NHG126" s="173"/>
      <c r="NHH126" s="173"/>
      <c r="NHI126" s="173"/>
      <c r="NHJ126" s="173"/>
      <c r="NHK126" s="173"/>
      <c r="NHL126" s="173"/>
      <c r="NHM126" s="173"/>
      <c r="NHN126" s="173"/>
      <c r="NHO126" s="173"/>
      <c r="NHP126" s="173"/>
      <c r="NHQ126" s="173"/>
      <c r="NHR126" s="173"/>
      <c r="NHS126" s="173"/>
      <c r="NHT126" s="173"/>
      <c r="NHU126" s="173"/>
      <c r="NHV126" s="173"/>
      <c r="NHW126" s="173"/>
      <c r="NHX126" s="173"/>
      <c r="NHY126" s="173"/>
      <c r="NHZ126" s="173"/>
      <c r="NIA126" s="173"/>
      <c r="NIB126" s="173"/>
      <c r="NIC126" s="173"/>
      <c r="NID126" s="173"/>
      <c r="NIE126" s="173"/>
      <c r="NIF126" s="173"/>
      <c r="NIG126" s="173"/>
      <c r="NIH126" s="173"/>
      <c r="NII126" s="173"/>
      <c r="NIJ126" s="173"/>
      <c r="NIK126" s="173"/>
      <c r="NIL126" s="173"/>
      <c r="NIM126" s="173"/>
      <c r="NIN126" s="173"/>
      <c r="NIO126" s="173"/>
      <c r="NIP126" s="173"/>
      <c r="NIQ126" s="173"/>
      <c r="NIR126" s="173"/>
      <c r="NIS126" s="173"/>
      <c r="NIT126" s="173"/>
      <c r="NIU126" s="173"/>
      <c r="NIV126" s="173"/>
      <c r="NIW126" s="173"/>
      <c r="NIX126" s="173"/>
      <c r="NIY126" s="173"/>
      <c r="NIZ126" s="173"/>
      <c r="NJA126" s="173"/>
      <c r="NJB126" s="173"/>
      <c r="NJC126" s="173"/>
      <c r="NJD126" s="173"/>
      <c r="NJE126" s="173"/>
      <c r="NJF126" s="173"/>
      <c r="NJG126" s="173"/>
      <c r="NJH126" s="173"/>
      <c r="NJI126" s="173"/>
      <c r="NJJ126" s="173"/>
      <c r="NJK126" s="173"/>
      <c r="NJL126" s="173"/>
      <c r="NJM126" s="173"/>
      <c r="NJN126" s="173"/>
      <c r="NJO126" s="173"/>
      <c r="NJP126" s="173"/>
      <c r="NJQ126" s="173"/>
      <c r="NJR126" s="173"/>
      <c r="NJS126" s="173"/>
      <c r="NJT126" s="173"/>
      <c r="NJU126" s="173"/>
      <c r="NJV126" s="173"/>
      <c r="NJW126" s="173"/>
      <c r="NJX126" s="173"/>
      <c r="NJY126" s="173"/>
      <c r="NJZ126" s="173"/>
      <c r="NKA126" s="173"/>
      <c r="NKB126" s="173"/>
      <c r="NKC126" s="173"/>
      <c r="NKD126" s="173"/>
      <c r="NKE126" s="173"/>
      <c r="NKF126" s="173"/>
      <c r="NKG126" s="173"/>
      <c r="NKH126" s="173"/>
      <c r="NKI126" s="173"/>
      <c r="NKJ126" s="173"/>
      <c r="NKK126" s="173"/>
      <c r="NKL126" s="173"/>
      <c r="NKM126" s="173"/>
      <c r="NKN126" s="173"/>
      <c r="NKO126" s="173"/>
      <c r="NKP126" s="173"/>
      <c r="NKQ126" s="173"/>
      <c r="NKR126" s="173"/>
      <c r="NKS126" s="173"/>
      <c r="NKT126" s="173"/>
      <c r="NKU126" s="173"/>
      <c r="NKV126" s="173"/>
      <c r="NKW126" s="173"/>
      <c r="NKX126" s="173"/>
      <c r="NKY126" s="173"/>
      <c r="NKZ126" s="173"/>
      <c r="NLA126" s="173"/>
      <c r="NLB126" s="173"/>
      <c r="NLC126" s="173"/>
      <c r="NLD126" s="173"/>
      <c r="NLE126" s="173"/>
      <c r="NLF126" s="173"/>
      <c r="NLG126" s="173"/>
      <c r="NLH126" s="173"/>
      <c r="NLI126" s="173"/>
      <c r="NLJ126" s="173"/>
      <c r="NLK126" s="173"/>
      <c r="NLL126" s="173"/>
      <c r="NLM126" s="173"/>
      <c r="NLN126" s="173"/>
      <c r="NLO126" s="173"/>
      <c r="NLP126" s="173"/>
      <c r="NLQ126" s="173"/>
      <c r="NLR126" s="173"/>
      <c r="NLS126" s="173"/>
      <c r="NLT126" s="173"/>
      <c r="NLU126" s="173"/>
      <c r="NLV126" s="173"/>
      <c r="NLW126" s="173"/>
      <c r="NLX126" s="173"/>
      <c r="NLY126" s="173"/>
      <c r="NLZ126" s="173"/>
      <c r="NMA126" s="173"/>
      <c r="NMB126" s="173"/>
      <c r="NMC126" s="173"/>
      <c r="NMD126" s="173"/>
      <c r="NME126" s="173"/>
      <c r="NMF126" s="173"/>
      <c r="NMG126" s="173"/>
      <c r="NMH126" s="173"/>
      <c r="NMI126" s="173"/>
      <c r="NMJ126" s="173"/>
      <c r="NMK126" s="173"/>
      <c r="NML126" s="173"/>
      <c r="NMM126" s="173"/>
      <c r="NMN126" s="173"/>
      <c r="NMO126" s="173"/>
      <c r="NMP126" s="173"/>
      <c r="NMQ126" s="173"/>
      <c r="NMR126" s="173"/>
      <c r="NMS126" s="173"/>
      <c r="NMT126" s="173"/>
      <c r="NMU126" s="173"/>
      <c r="NMV126" s="173"/>
      <c r="NMW126" s="173"/>
      <c r="NMX126" s="173"/>
      <c r="NMY126" s="173"/>
      <c r="NMZ126" s="173"/>
      <c r="NNA126" s="173"/>
      <c r="NNB126" s="173"/>
      <c r="NNC126" s="173"/>
      <c r="NND126" s="173"/>
      <c r="NNE126" s="173"/>
      <c r="NNF126" s="173"/>
      <c r="NNG126" s="173"/>
      <c r="NNH126" s="173"/>
      <c r="NNI126" s="173"/>
      <c r="NNJ126" s="173"/>
      <c r="NNK126" s="173"/>
      <c r="NNL126" s="173"/>
      <c r="NNM126" s="173"/>
      <c r="NNN126" s="173"/>
      <c r="NNO126" s="173"/>
      <c r="NNP126" s="173"/>
      <c r="NNQ126" s="173"/>
      <c r="NNR126" s="173"/>
      <c r="NNS126" s="173"/>
      <c r="NNT126" s="173"/>
      <c r="NNU126" s="173"/>
      <c r="NNV126" s="173"/>
      <c r="NNW126" s="173"/>
      <c r="NNX126" s="173"/>
      <c r="NNY126" s="173"/>
      <c r="NNZ126" s="173"/>
      <c r="NOA126" s="173"/>
      <c r="NOB126" s="173"/>
      <c r="NOC126" s="173"/>
      <c r="NOD126" s="173"/>
      <c r="NOE126" s="173"/>
      <c r="NOF126" s="173"/>
      <c r="NOG126" s="173"/>
      <c r="NOH126" s="173"/>
      <c r="NOI126" s="173"/>
      <c r="NOJ126" s="173"/>
      <c r="NOK126" s="173"/>
      <c r="NOL126" s="173"/>
      <c r="NOM126" s="173"/>
      <c r="NON126" s="173"/>
      <c r="NOO126" s="173"/>
      <c r="NOP126" s="173"/>
      <c r="NOQ126" s="173"/>
      <c r="NOR126" s="173"/>
      <c r="NOS126" s="173"/>
      <c r="NOT126" s="173"/>
      <c r="NOU126" s="173"/>
      <c r="NOV126" s="173"/>
      <c r="NOW126" s="173"/>
      <c r="NOX126" s="173"/>
      <c r="NOY126" s="173"/>
      <c r="NOZ126" s="173"/>
      <c r="NPA126" s="173"/>
      <c r="NPB126" s="173"/>
      <c r="NPC126" s="173"/>
      <c r="NPD126" s="173"/>
      <c r="NPE126" s="173"/>
      <c r="NPF126" s="173"/>
      <c r="NPG126" s="173"/>
      <c r="NPH126" s="173"/>
      <c r="NPI126" s="173"/>
      <c r="NPJ126" s="173"/>
      <c r="NPK126" s="173"/>
      <c r="NPL126" s="173"/>
      <c r="NPM126" s="173"/>
      <c r="NPN126" s="173"/>
      <c r="NPO126" s="173"/>
      <c r="NPP126" s="173"/>
      <c r="NPQ126" s="173"/>
      <c r="NPR126" s="173"/>
      <c r="NPS126" s="173"/>
      <c r="NPT126" s="173"/>
      <c r="NPU126" s="173"/>
      <c r="NPV126" s="173"/>
      <c r="NPW126" s="173"/>
      <c r="NPX126" s="173"/>
      <c r="NPY126" s="173"/>
      <c r="NPZ126" s="173"/>
      <c r="NQA126" s="173"/>
      <c r="NQB126" s="173"/>
      <c r="NQC126" s="173"/>
      <c r="NQD126" s="173"/>
      <c r="NQE126" s="173"/>
      <c r="NQF126" s="173"/>
      <c r="NQG126" s="173"/>
      <c r="NQH126" s="173"/>
      <c r="NQI126" s="173"/>
      <c r="NQJ126" s="173"/>
      <c r="NQK126" s="173"/>
      <c r="NQL126" s="173"/>
      <c r="NQM126" s="173"/>
      <c r="NQN126" s="173"/>
      <c r="NQO126" s="173"/>
      <c r="NQP126" s="173"/>
      <c r="NQQ126" s="173"/>
      <c r="NQR126" s="173"/>
      <c r="NQS126" s="173"/>
      <c r="NQT126" s="173"/>
      <c r="NQU126" s="173"/>
      <c r="NQV126" s="173"/>
      <c r="NQW126" s="173"/>
      <c r="NQX126" s="173"/>
      <c r="NQY126" s="173"/>
      <c r="NQZ126" s="173"/>
      <c r="NRA126" s="173"/>
      <c r="NRB126" s="173"/>
      <c r="NRC126" s="173"/>
      <c r="NRD126" s="173"/>
      <c r="NRE126" s="173"/>
      <c r="NRF126" s="173"/>
      <c r="NRG126" s="173"/>
      <c r="NRH126" s="173"/>
      <c r="NRI126" s="173"/>
      <c r="NRJ126" s="173"/>
      <c r="NRK126" s="173"/>
      <c r="NRL126" s="173"/>
      <c r="NRM126" s="173"/>
      <c r="NRN126" s="173"/>
      <c r="NRO126" s="173"/>
      <c r="NRP126" s="173"/>
      <c r="NRQ126" s="173"/>
      <c r="NRR126" s="173"/>
      <c r="NRS126" s="173"/>
      <c r="NRT126" s="173"/>
      <c r="NRU126" s="173"/>
      <c r="NRV126" s="173"/>
      <c r="NRW126" s="173"/>
      <c r="NRX126" s="173"/>
      <c r="NRY126" s="173"/>
      <c r="NRZ126" s="173"/>
      <c r="NSA126" s="173"/>
      <c r="NSB126" s="173"/>
      <c r="NSC126" s="173"/>
      <c r="NSD126" s="173"/>
      <c r="NSE126" s="173"/>
      <c r="NSF126" s="173"/>
      <c r="NSG126" s="173"/>
      <c r="NSH126" s="173"/>
      <c r="NSI126" s="173"/>
      <c r="NSJ126" s="173"/>
      <c r="NSK126" s="173"/>
      <c r="NSL126" s="173"/>
      <c r="NSM126" s="173"/>
      <c r="NSN126" s="173"/>
      <c r="NSO126" s="173"/>
      <c r="NSP126" s="173"/>
      <c r="NSQ126" s="173"/>
      <c r="NSR126" s="173"/>
      <c r="NSS126" s="173"/>
      <c r="NST126" s="173"/>
      <c r="NSU126" s="173"/>
      <c r="NSV126" s="173"/>
      <c r="NSW126" s="173"/>
      <c r="NSX126" s="173"/>
      <c r="NSY126" s="173"/>
      <c r="NSZ126" s="173"/>
      <c r="NTA126" s="173"/>
      <c r="NTB126" s="173"/>
      <c r="NTC126" s="173"/>
      <c r="NTD126" s="173"/>
      <c r="NTE126" s="173"/>
      <c r="NTF126" s="173"/>
      <c r="NTG126" s="173"/>
      <c r="NTH126" s="173"/>
      <c r="NTI126" s="173"/>
      <c r="NTJ126" s="173"/>
      <c r="NTK126" s="173"/>
      <c r="NTL126" s="173"/>
      <c r="NTM126" s="173"/>
      <c r="NTN126" s="173"/>
      <c r="NTO126" s="173"/>
      <c r="NTP126" s="173"/>
      <c r="NTQ126" s="173"/>
      <c r="NTR126" s="173"/>
      <c r="NTS126" s="173"/>
      <c r="NTT126" s="173"/>
      <c r="NTU126" s="173"/>
      <c r="NTV126" s="173"/>
      <c r="NTW126" s="173"/>
      <c r="NTX126" s="173"/>
      <c r="NTY126" s="173"/>
      <c r="NTZ126" s="173"/>
      <c r="NUA126" s="173"/>
      <c r="NUB126" s="173"/>
      <c r="NUC126" s="173"/>
      <c r="NUD126" s="173"/>
      <c r="NUE126" s="173"/>
      <c r="NUF126" s="173"/>
      <c r="NUG126" s="173"/>
      <c r="NUH126" s="173"/>
      <c r="NUI126" s="173"/>
      <c r="NUJ126" s="173"/>
      <c r="NUK126" s="173"/>
      <c r="NUL126" s="173"/>
      <c r="NUM126" s="173"/>
      <c r="NUN126" s="173"/>
      <c r="NUO126" s="173"/>
      <c r="NUP126" s="173"/>
      <c r="NUQ126" s="173"/>
      <c r="NUR126" s="173"/>
      <c r="NUS126" s="173"/>
      <c r="NUT126" s="173"/>
      <c r="NUU126" s="173"/>
      <c r="NUV126" s="173"/>
      <c r="NUW126" s="173"/>
      <c r="NUX126" s="173"/>
      <c r="NUY126" s="173"/>
      <c r="NUZ126" s="173"/>
      <c r="NVA126" s="173"/>
      <c r="NVB126" s="173"/>
      <c r="NVC126" s="173"/>
      <c r="NVD126" s="173"/>
      <c r="NVE126" s="173"/>
      <c r="NVF126" s="173"/>
      <c r="NVG126" s="173"/>
      <c r="NVH126" s="173"/>
      <c r="NVI126" s="173"/>
      <c r="NVJ126" s="173"/>
      <c r="NVK126" s="173"/>
      <c r="NVL126" s="173"/>
      <c r="NVM126" s="173"/>
      <c r="NVN126" s="173"/>
      <c r="NVO126" s="173"/>
      <c r="NVP126" s="173"/>
      <c r="NVQ126" s="173"/>
      <c r="NVR126" s="173"/>
      <c r="NVS126" s="173"/>
      <c r="NVT126" s="173"/>
      <c r="NVU126" s="173"/>
      <c r="NVV126" s="173"/>
      <c r="NVW126" s="173"/>
      <c r="NVX126" s="173"/>
      <c r="NVY126" s="173"/>
      <c r="NVZ126" s="173"/>
      <c r="NWA126" s="173"/>
      <c r="NWB126" s="173"/>
      <c r="NWC126" s="173"/>
      <c r="NWD126" s="173"/>
      <c r="NWE126" s="173"/>
      <c r="NWF126" s="173"/>
      <c r="NWG126" s="173"/>
      <c r="NWH126" s="173"/>
      <c r="NWI126" s="173"/>
      <c r="NWJ126" s="173"/>
      <c r="NWK126" s="173"/>
      <c r="NWL126" s="173"/>
      <c r="NWM126" s="173"/>
      <c r="NWN126" s="173"/>
      <c r="NWO126" s="173"/>
      <c r="NWP126" s="173"/>
      <c r="NWQ126" s="173"/>
      <c r="NWR126" s="173"/>
      <c r="NWS126" s="173"/>
      <c r="NWT126" s="173"/>
      <c r="NWU126" s="173"/>
      <c r="NWV126" s="173"/>
      <c r="NWW126" s="173"/>
      <c r="NWX126" s="173"/>
      <c r="NWY126" s="173"/>
      <c r="NWZ126" s="173"/>
      <c r="NXA126" s="173"/>
      <c r="NXB126" s="173"/>
      <c r="NXC126" s="173"/>
      <c r="NXD126" s="173"/>
      <c r="NXE126" s="173"/>
      <c r="NXF126" s="173"/>
      <c r="NXG126" s="173"/>
      <c r="NXH126" s="173"/>
      <c r="NXI126" s="173"/>
      <c r="NXJ126" s="173"/>
      <c r="NXK126" s="173"/>
      <c r="NXL126" s="173"/>
      <c r="NXM126" s="173"/>
      <c r="NXN126" s="173"/>
      <c r="NXO126" s="173"/>
      <c r="NXP126" s="173"/>
      <c r="NXQ126" s="173"/>
      <c r="NXR126" s="173"/>
      <c r="NXS126" s="173"/>
      <c r="NXT126" s="173"/>
      <c r="NXU126" s="173"/>
      <c r="NXV126" s="173"/>
      <c r="NXW126" s="173"/>
      <c r="NXX126" s="173"/>
      <c r="NXY126" s="173"/>
      <c r="NXZ126" s="173"/>
      <c r="NYA126" s="173"/>
      <c r="NYB126" s="173"/>
      <c r="NYC126" s="173"/>
      <c r="NYD126" s="173"/>
      <c r="NYE126" s="173"/>
      <c r="NYF126" s="173"/>
      <c r="NYG126" s="173"/>
      <c r="NYH126" s="173"/>
      <c r="NYI126" s="173"/>
      <c r="NYJ126" s="173"/>
      <c r="NYK126" s="173"/>
      <c r="NYL126" s="173"/>
      <c r="NYM126" s="173"/>
      <c r="NYN126" s="173"/>
      <c r="NYO126" s="173"/>
      <c r="NYP126" s="173"/>
      <c r="NYQ126" s="173"/>
      <c r="NYR126" s="173"/>
      <c r="NYS126" s="173"/>
      <c r="NYT126" s="173"/>
      <c r="NYU126" s="173"/>
      <c r="NYV126" s="173"/>
      <c r="NYW126" s="173"/>
      <c r="NYX126" s="173"/>
      <c r="NYY126" s="173"/>
      <c r="NYZ126" s="173"/>
      <c r="NZA126" s="173"/>
      <c r="NZB126" s="173"/>
      <c r="NZC126" s="173"/>
      <c r="NZD126" s="173"/>
      <c r="NZE126" s="173"/>
      <c r="NZF126" s="173"/>
      <c r="NZG126" s="173"/>
      <c r="NZH126" s="173"/>
      <c r="NZI126" s="173"/>
      <c r="NZJ126" s="173"/>
      <c r="NZK126" s="173"/>
      <c r="NZL126" s="173"/>
      <c r="NZM126" s="173"/>
      <c r="NZN126" s="173"/>
      <c r="NZO126" s="173"/>
      <c r="NZP126" s="173"/>
      <c r="NZQ126" s="173"/>
      <c r="NZR126" s="173"/>
      <c r="NZS126" s="173"/>
      <c r="NZT126" s="173"/>
      <c r="NZU126" s="173"/>
      <c r="NZV126" s="173"/>
      <c r="NZW126" s="173"/>
      <c r="NZX126" s="173"/>
      <c r="NZY126" s="173"/>
      <c r="NZZ126" s="173"/>
      <c r="OAA126" s="173"/>
      <c r="OAB126" s="173"/>
      <c r="OAC126" s="173"/>
      <c r="OAD126" s="173"/>
      <c r="OAE126" s="173"/>
      <c r="OAF126" s="173"/>
      <c r="OAG126" s="173"/>
      <c r="OAH126" s="173"/>
      <c r="OAI126" s="173"/>
      <c r="OAJ126" s="173"/>
      <c r="OAK126" s="173"/>
      <c r="OAL126" s="173"/>
      <c r="OAM126" s="173"/>
      <c r="OAN126" s="173"/>
      <c r="OAO126" s="173"/>
      <c r="OAP126" s="173"/>
      <c r="OAQ126" s="173"/>
      <c r="OAR126" s="173"/>
      <c r="OAS126" s="173"/>
      <c r="OAT126" s="173"/>
      <c r="OAU126" s="173"/>
      <c r="OAV126" s="173"/>
      <c r="OAW126" s="173"/>
      <c r="OAX126" s="173"/>
      <c r="OAY126" s="173"/>
      <c r="OAZ126" s="173"/>
      <c r="OBA126" s="173"/>
      <c r="OBB126" s="173"/>
      <c r="OBC126" s="173"/>
      <c r="OBD126" s="173"/>
      <c r="OBE126" s="173"/>
      <c r="OBF126" s="173"/>
      <c r="OBG126" s="173"/>
      <c r="OBH126" s="173"/>
      <c r="OBI126" s="173"/>
      <c r="OBJ126" s="173"/>
      <c r="OBK126" s="173"/>
      <c r="OBL126" s="173"/>
      <c r="OBM126" s="173"/>
      <c r="OBN126" s="173"/>
      <c r="OBO126" s="173"/>
      <c r="OBP126" s="173"/>
      <c r="OBQ126" s="173"/>
      <c r="OBR126" s="173"/>
      <c r="OBS126" s="173"/>
      <c r="OBT126" s="173"/>
      <c r="OBU126" s="173"/>
      <c r="OBV126" s="173"/>
      <c r="OBW126" s="173"/>
      <c r="OBX126" s="173"/>
      <c r="OBY126" s="173"/>
      <c r="OBZ126" s="173"/>
      <c r="OCA126" s="173"/>
      <c r="OCB126" s="173"/>
      <c r="OCC126" s="173"/>
      <c r="OCD126" s="173"/>
      <c r="OCE126" s="173"/>
      <c r="OCF126" s="173"/>
      <c r="OCG126" s="173"/>
      <c r="OCH126" s="173"/>
      <c r="OCI126" s="173"/>
      <c r="OCJ126" s="173"/>
      <c r="OCK126" s="173"/>
      <c r="OCL126" s="173"/>
      <c r="OCM126" s="173"/>
      <c r="OCN126" s="173"/>
      <c r="OCO126" s="173"/>
      <c r="OCP126" s="173"/>
      <c r="OCQ126" s="173"/>
      <c r="OCR126" s="173"/>
      <c r="OCS126" s="173"/>
      <c r="OCT126" s="173"/>
      <c r="OCU126" s="173"/>
      <c r="OCV126" s="173"/>
      <c r="OCW126" s="173"/>
      <c r="OCX126" s="173"/>
      <c r="OCY126" s="173"/>
      <c r="OCZ126" s="173"/>
      <c r="ODA126" s="173"/>
      <c r="ODB126" s="173"/>
      <c r="ODC126" s="173"/>
      <c r="ODD126" s="173"/>
      <c r="ODE126" s="173"/>
      <c r="ODF126" s="173"/>
      <c r="ODG126" s="173"/>
      <c r="ODH126" s="173"/>
      <c r="ODI126" s="173"/>
      <c r="ODJ126" s="173"/>
      <c r="ODK126" s="173"/>
      <c r="ODL126" s="173"/>
      <c r="ODM126" s="173"/>
      <c r="ODN126" s="173"/>
      <c r="ODO126" s="173"/>
      <c r="ODP126" s="173"/>
      <c r="ODQ126" s="173"/>
      <c r="ODR126" s="173"/>
      <c r="ODS126" s="173"/>
      <c r="ODT126" s="173"/>
      <c r="ODU126" s="173"/>
      <c r="ODV126" s="173"/>
      <c r="ODW126" s="173"/>
      <c r="ODX126" s="173"/>
      <c r="ODY126" s="173"/>
      <c r="ODZ126" s="173"/>
      <c r="OEA126" s="173"/>
      <c r="OEB126" s="173"/>
      <c r="OEC126" s="173"/>
      <c r="OED126" s="173"/>
      <c r="OEE126" s="173"/>
      <c r="OEF126" s="173"/>
      <c r="OEG126" s="173"/>
      <c r="OEH126" s="173"/>
      <c r="OEI126" s="173"/>
      <c r="OEJ126" s="173"/>
      <c r="OEK126" s="173"/>
      <c r="OEL126" s="173"/>
      <c r="OEM126" s="173"/>
      <c r="OEN126" s="173"/>
      <c r="OEO126" s="173"/>
      <c r="OEP126" s="173"/>
      <c r="OEQ126" s="173"/>
      <c r="OER126" s="173"/>
      <c r="OES126" s="173"/>
      <c r="OET126" s="173"/>
      <c r="OEU126" s="173"/>
      <c r="OEV126" s="173"/>
      <c r="OEW126" s="173"/>
      <c r="OEX126" s="173"/>
      <c r="OEY126" s="173"/>
      <c r="OEZ126" s="173"/>
      <c r="OFA126" s="173"/>
      <c r="OFB126" s="173"/>
      <c r="OFC126" s="173"/>
      <c r="OFD126" s="173"/>
      <c r="OFE126" s="173"/>
      <c r="OFF126" s="173"/>
      <c r="OFG126" s="173"/>
      <c r="OFH126" s="173"/>
      <c r="OFI126" s="173"/>
      <c r="OFJ126" s="173"/>
      <c r="OFK126" s="173"/>
      <c r="OFL126" s="173"/>
      <c r="OFM126" s="173"/>
      <c r="OFN126" s="173"/>
      <c r="OFO126" s="173"/>
      <c r="OFP126" s="173"/>
      <c r="OFQ126" s="173"/>
      <c r="OFR126" s="173"/>
      <c r="OFS126" s="173"/>
      <c r="OFT126" s="173"/>
      <c r="OFU126" s="173"/>
      <c r="OFV126" s="173"/>
      <c r="OFW126" s="173"/>
      <c r="OFX126" s="173"/>
      <c r="OFY126" s="173"/>
      <c r="OFZ126" s="173"/>
      <c r="OGA126" s="173"/>
      <c r="OGB126" s="173"/>
      <c r="OGC126" s="173"/>
      <c r="OGD126" s="173"/>
      <c r="OGE126" s="173"/>
      <c r="OGF126" s="173"/>
      <c r="OGG126" s="173"/>
      <c r="OGH126" s="173"/>
      <c r="OGI126" s="173"/>
      <c r="OGJ126" s="173"/>
      <c r="OGK126" s="173"/>
      <c r="OGL126" s="173"/>
      <c r="OGM126" s="173"/>
      <c r="OGN126" s="173"/>
      <c r="OGO126" s="173"/>
      <c r="OGP126" s="173"/>
      <c r="OGQ126" s="173"/>
      <c r="OGR126" s="173"/>
      <c r="OGS126" s="173"/>
      <c r="OGT126" s="173"/>
      <c r="OGU126" s="173"/>
      <c r="OGV126" s="173"/>
      <c r="OGW126" s="173"/>
      <c r="OGX126" s="173"/>
      <c r="OGY126" s="173"/>
      <c r="OGZ126" s="173"/>
      <c r="OHA126" s="173"/>
      <c r="OHB126" s="173"/>
      <c r="OHC126" s="173"/>
      <c r="OHD126" s="173"/>
      <c r="OHE126" s="173"/>
      <c r="OHF126" s="173"/>
      <c r="OHG126" s="173"/>
      <c r="OHH126" s="173"/>
      <c r="OHI126" s="173"/>
      <c r="OHJ126" s="173"/>
      <c r="OHK126" s="173"/>
      <c r="OHL126" s="173"/>
      <c r="OHM126" s="173"/>
      <c r="OHN126" s="173"/>
      <c r="OHO126" s="173"/>
      <c r="OHP126" s="173"/>
      <c r="OHQ126" s="173"/>
      <c r="OHR126" s="173"/>
      <c r="OHS126" s="173"/>
      <c r="OHT126" s="173"/>
      <c r="OHU126" s="173"/>
      <c r="OHV126" s="173"/>
      <c r="OHW126" s="173"/>
      <c r="OHX126" s="173"/>
      <c r="OHY126" s="173"/>
      <c r="OHZ126" s="173"/>
      <c r="OIA126" s="173"/>
      <c r="OIB126" s="173"/>
      <c r="OIC126" s="173"/>
      <c r="OID126" s="173"/>
      <c r="OIE126" s="173"/>
      <c r="OIF126" s="173"/>
      <c r="OIG126" s="173"/>
      <c r="OIH126" s="173"/>
      <c r="OII126" s="173"/>
      <c r="OIJ126" s="173"/>
      <c r="OIK126" s="173"/>
      <c r="OIL126" s="173"/>
      <c r="OIM126" s="173"/>
      <c r="OIN126" s="173"/>
      <c r="OIO126" s="173"/>
      <c r="OIP126" s="173"/>
      <c r="OIQ126" s="173"/>
      <c r="OIR126" s="173"/>
      <c r="OIS126" s="173"/>
      <c r="OIT126" s="173"/>
      <c r="OIU126" s="173"/>
      <c r="OIV126" s="173"/>
      <c r="OIW126" s="173"/>
      <c r="OIX126" s="173"/>
      <c r="OIY126" s="173"/>
      <c r="OIZ126" s="173"/>
      <c r="OJA126" s="173"/>
      <c r="OJB126" s="173"/>
      <c r="OJC126" s="173"/>
      <c r="OJD126" s="173"/>
      <c r="OJE126" s="173"/>
      <c r="OJF126" s="173"/>
      <c r="OJG126" s="173"/>
      <c r="OJH126" s="173"/>
      <c r="OJI126" s="173"/>
      <c r="OJJ126" s="173"/>
      <c r="OJK126" s="173"/>
      <c r="OJL126" s="173"/>
      <c r="OJM126" s="173"/>
      <c r="OJN126" s="173"/>
      <c r="OJO126" s="173"/>
      <c r="OJP126" s="173"/>
      <c r="OJQ126" s="173"/>
      <c r="OJR126" s="173"/>
      <c r="OJS126" s="173"/>
      <c r="OJT126" s="173"/>
      <c r="OJU126" s="173"/>
      <c r="OJV126" s="173"/>
      <c r="OJW126" s="173"/>
      <c r="OJX126" s="173"/>
      <c r="OJY126" s="173"/>
      <c r="OJZ126" s="173"/>
      <c r="OKA126" s="173"/>
      <c r="OKB126" s="173"/>
      <c r="OKC126" s="173"/>
      <c r="OKD126" s="173"/>
      <c r="OKE126" s="173"/>
      <c r="OKF126" s="173"/>
      <c r="OKG126" s="173"/>
      <c r="OKH126" s="173"/>
      <c r="OKI126" s="173"/>
      <c r="OKJ126" s="173"/>
      <c r="OKK126" s="173"/>
      <c r="OKL126" s="173"/>
      <c r="OKM126" s="173"/>
      <c r="OKN126" s="173"/>
      <c r="OKO126" s="173"/>
      <c r="OKP126" s="173"/>
      <c r="OKQ126" s="173"/>
      <c r="OKR126" s="173"/>
      <c r="OKS126" s="173"/>
      <c r="OKT126" s="173"/>
      <c r="OKU126" s="173"/>
      <c r="OKV126" s="173"/>
      <c r="OKW126" s="173"/>
      <c r="OKX126" s="173"/>
      <c r="OKY126" s="173"/>
      <c r="OKZ126" s="173"/>
      <c r="OLA126" s="173"/>
      <c r="OLB126" s="173"/>
      <c r="OLC126" s="173"/>
      <c r="OLD126" s="173"/>
      <c r="OLE126" s="173"/>
      <c r="OLF126" s="173"/>
      <c r="OLG126" s="173"/>
      <c r="OLH126" s="173"/>
      <c r="OLI126" s="173"/>
      <c r="OLJ126" s="173"/>
      <c r="OLK126" s="173"/>
      <c r="OLL126" s="173"/>
      <c r="OLM126" s="173"/>
      <c r="OLN126" s="173"/>
      <c r="OLO126" s="173"/>
      <c r="OLP126" s="173"/>
      <c r="OLQ126" s="173"/>
      <c r="OLR126" s="173"/>
      <c r="OLS126" s="173"/>
      <c r="OLT126" s="173"/>
      <c r="OLU126" s="173"/>
      <c r="OLV126" s="173"/>
      <c r="OLW126" s="173"/>
      <c r="OLX126" s="173"/>
      <c r="OLY126" s="173"/>
      <c r="OLZ126" s="173"/>
      <c r="OMA126" s="173"/>
      <c r="OMB126" s="173"/>
      <c r="OMC126" s="173"/>
      <c r="OMD126" s="173"/>
      <c r="OME126" s="173"/>
      <c r="OMF126" s="173"/>
      <c r="OMG126" s="173"/>
      <c r="OMH126" s="173"/>
      <c r="OMI126" s="173"/>
      <c r="OMJ126" s="173"/>
      <c r="OMK126" s="173"/>
      <c r="OML126" s="173"/>
      <c r="OMM126" s="173"/>
      <c r="OMN126" s="173"/>
      <c r="OMO126" s="173"/>
      <c r="OMP126" s="173"/>
      <c r="OMQ126" s="173"/>
      <c r="OMR126" s="173"/>
      <c r="OMS126" s="173"/>
      <c r="OMT126" s="173"/>
      <c r="OMU126" s="173"/>
      <c r="OMV126" s="173"/>
      <c r="OMW126" s="173"/>
      <c r="OMX126" s="173"/>
      <c r="OMY126" s="173"/>
      <c r="OMZ126" s="173"/>
      <c r="ONA126" s="173"/>
      <c r="ONB126" s="173"/>
      <c r="ONC126" s="173"/>
      <c r="OND126" s="173"/>
      <c r="ONE126" s="173"/>
      <c r="ONF126" s="173"/>
      <c r="ONG126" s="173"/>
      <c r="ONH126" s="173"/>
      <c r="ONI126" s="173"/>
      <c r="ONJ126" s="173"/>
      <c r="ONK126" s="173"/>
      <c r="ONL126" s="173"/>
      <c r="ONM126" s="173"/>
      <c r="ONN126" s="173"/>
      <c r="ONO126" s="173"/>
      <c r="ONP126" s="173"/>
      <c r="ONQ126" s="173"/>
      <c r="ONR126" s="173"/>
      <c r="ONS126" s="173"/>
      <c r="ONT126" s="173"/>
      <c r="ONU126" s="173"/>
      <c r="ONV126" s="173"/>
      <c r="ONW126" s="173"/>
      <c r="ONX126" s="173"/>
      <c r="ONY126" s="173"/>
      <c r="ONZ126" s="173"/>
      <c r="OOA126" s="173"/>
      <c r="OOB126" s="173"/>
      <c r="OOC126" s="173"/>
      <c r="OOD126" s="173"/>
      <c r="OOE126" s="173"/>
      <c r="OOF126" s="173"/>
      <c r="OOG126" s="173"/>
      <c r="OOH126" s="173"/>
      <c r="OOI126" s="173"/>
      <c r="OOJ126" s="173"/>
      <c r="OOK126" s="173"/>
      <c r="OOL126" s="173"/>
      <c r="OOM126" s="173"/>
      <c r="OON126" s="173"/>
      <c r="OOO126" s="173"/>
      <c r="OOP126" s="173"/>
      <c r="OOQ126" s="173"/>
      <c r="OOR126" s="173"/>
      <c r="OOS126" s="173"/>
      <c r="OOT126" s="173"/>
      <c r="OOU126" s="173"/>
      <c r="OOV126" s="173"/>
      <c r="OOW126" s="173"/>
      <c r="OOX126" s="173"/>
      <c r="OOY126" s="173"/>
      <c r="OOZ126" s="173"/>
      <c r="OPA126" s="173"/>
      <c r="OPB126" s="173"/>
      <c r="OPC126" s="173"/>
      <c r="OPD126" s="173"/>
      <c r="OPE126" s="173"/>
      <c r="OPF126" s="173"/>
      <c r="OPG126" s="173"/>
      <c r="OPH126" s="173"/>
      <c r="OPI126" s="173"/>
      <c r="OPJ126" s="173"/>
      <c r="OPK126" s="173"/>
      <c r="OPL126" s="173"/>
      <c r="OPM126" s="173"/>
      <c r="OPN126" s="173"/>
      <c r="OPO126" s="173"/>
      <c r="OPP126" s="173"/>
      <c r="OPQ126" s="173"/>
      <c r="OPR126" s="173"/>
      <c r="OPS126" s="173"/>
      <c r="OPT126" s="173"/>
      <c r="OPU126" s="173"/>
      <c r="OPV126" s="173"/>
      <c r="OPW126" s="173"/>
      <c r="OPX126" s="173"/>
      <c r="OPY126" s="173"/>
      <c r="OPZ126" s="173"/>
      <c r="OQA126" s="173"/>
      <c r="OQB126" s="173"/>
      <c r="OQC126" s="173"/>
      <c r="OQD126" s="173"/>
      <c r="OQE126" s="173"/>
      <c r="OQF126" s="173"/>
      <c r="OQG126" s="173"/>
      <c r="OQH126" s="173"/>
      <c r="OQI126" s="173"/>
      <c r="OQJ126" s="173"/>
      <c r="OQK126" s="173"/>
      <c r="OQL126" s="173"/>
      <c r="OQM126" s="173"/>
      <c r="OQN126" s="173"/>
      <c r="OQO126" s="173"/>
      <c r="OQP126" s="173"/>
      <c r="OQQ126" s="173"/>
      <c r="OQR126" s="173"/>
      <c r="OQS126" s="173"/>
      <c r="OQT126" s="173"/>
      <c r="OQU126" s="173"/>
      <c r="OQV126" s="173"/>
      <c r="OQW126" s="173"/>
      <c r="OQX126" s="173"/>
      <c r="OQY126" s="173"/>
      <c r="OQZ126" s="173"/>
      <c r="ORA126" s="173"/>
      <c r="ORB126" s="173"/>
      <c r="ORC126" s="173"/>
      <c r="ORD126" s="173"/>
      <c r="ORE126" s="173"/>
      <c r="ORF126" s="173"/>
      <c r="ORG126" s="173"/>
      <c r="ORH126" s="173"/>
      <c r="ORI126" s="173"/>
      <c r="ORJ126" s="173"/>
      <c r="ORK126" s="173"/>
      <c r="ORL126" s="173"/>
      <c r="ORM126" s="173"/>
      <c r="ORN126" s="173"/>
      <c r="ORO126" s="173"/>
      <c r="ORP126" s="173"/>
      <c r="ORQ126" s="173"/>
      <c r="ORR126" s="173"/>
      <c r="ORS126" s="173"/>
      <c r="ORT126" s="173"/>
      <c r="ORU126" s="173"/>
      <c r="ORV126" s="173"/>
      <c r="ORW126" s="173"/>
      <c r="ORX126" s="173"/>
      <c r="ORY126" s="173"/>
      <c r="ORZ126" s="173"/>
      <c r="OSA126" s="173"/>
      <c r="OSB126" s="173"/>
      <c r="OSC126" s="173"/>
      <c r="OSD126" s="173"/>
      <c r="OSE126" s="173"/>
      <c r="OSF126" s="173"/>
      <c r="OSG126" s="173"/>
      <c r="OSH126" s="173"/>
      <c r="OSI126" s="173"/>
      <c r="OSJ126" s="173"/>
      <c r="OSK126" s="173"/>
      <c r="OSL126" s="173"/>
      <c r="OSM126" s="173"/>
      <c r="OSN126" s="173"/>
      <c r="OSO126" s="173"/>
      <c r="OSP126" s="173"/>
      <c r="OSQ126" s="173"/>
      <c r="OSR126" s="173"/>
      <c r="OSS126" s="173"/>
      <c r="OST126" s="173"/>
      <c r="OSU126" s="173"/>
      <c r="OSV126" s="173"/>
      <c r="OSW126" s="173"/>
      <c r="OSX126" s="173"/>
      <c r="OSY126" s="173"/>
      <c r="OSZ126" s="173"/>
      <c r="OTA126" s="173"/>
      <c r="OTB126" s="173"/>
      <c r="OTC126" s="173"/>
      <c r="OTD126" s="173"/>
      <c r="OTE126" s="173"/>
      <c r="OTF126" s="173"/>
      <c r="OTG126" s="173"/>
      <c r="OTH126" s="173"/>
      <c r="OTI126" s="173"/>
      <c r="OTJ126" s="173"/>
      <c r="OTK126" s="173"/>
      <c r="OTL126" s="173"/>
      <c r="OTM126" s="173"/>
      <c r="OTN126" s="173"/>
      <c r="OTO126" s="173"/>
      <c r="OTP126" s="173"/>
      <c r="OTQ126" s="173"/>
      <c r="OTR126" s="173"/>
      <c r="OTS126" s="173"/>
      <c r="OTT126" s="173"/>
      <c r="OTU126" s="173"/>
      <c r="OTV126" s="173"/>
      <c r="OTW126" s="173"/>
      <c r="OTX126" s="173"/>
      <c r="OTY126" s="173"/>
      <c r="OTZ126" s="173"/>
      <c r="OUA126" s="173"/>
      <c r="OUB126" s="173"/>
      <c r="OUC126" s="173"/>
      <c r="OUD126" s="173"/>
      <c r="OUE126" s="173"/>
      <c r="OUF126" s="173"/>
      <c r="OUG126" s="173"/>
      <c r="OUH126" s="173"/>
      <c r="OUI126" s="173"/>
      <c r="OUJ126" s="173"/>
      <c r="OUK126" s="173"/>
      <c r="OUL126" s="173"/>
      <c r="OUM126" s="173"/>
      <c r="OUN126" s="173"/>
      <c r="OUO126" s="173"/>
      <c r="OUP126" s="173"/>
      <c r="OUQ126" s="173"/>
      <c r="OUR126" s="173"/>
      <c r="OUS126" s="173"/>
      <c r="OUT126" s="173"/>
      <c r="OUU126" s="173"/>
      <c r="OUV126" s="173"/>
      <c r="OUW126" s="173"/>
      <c r="OUX126" s="173"/>
      <c r="OUY126" s="173"/>
      <c r="OUZ126" s="173"/>
      <c r="OVA126" s="173"/>
      <c r="OVB126" s="173"/>
      <c r="OVC126" s="173"/>
      <c r="OVD126" s="173"/>
      <c r="OVE126" s="173"/>
      <c r="OVF126" s="173"/>
      <c r="OVG126" s="173"/>
      <c r="OVH126" s="173"/>
      <c r="OVI126" s="173"/>
      <c r="OVJ126" s="173"/>
      <c r="OVK126" s="173"/>
      <c r="OVL126" s="173"/>
      <c r="OVM126" s="173"/>
      <c r="OVN126" s="173"/>
      <c r="OVO126" s="173"/>
      <c r="OVP126" s="173"/>
      <c r="OVQ126" s="173"/>
      <c r="OVR126" s="173"/>
      <c r="OVS126" s="173"/>
      <c r="OVT126" s="173"/>
      <c r="OVU126" s="173"/>
      <c r="OVV126" s="173"/>
      <c r="OVW126" s="173"/>
      <c r="OVX126" s="173"/>
      <c r="OVY126" s="173"/>
      <c r="OVZ126" s="173"/>
      <c r="OWA126" s="173"/>
      <c r="OWB126" s="173"/>
      <c r="OWC126" s="173"/>
      <c r="OWD126" s="173"/>
      <c r="OWE126" s="173"/>
      <c r="OWF126" s="173"/>
      <c r="OWG126" s="173"/>
      <c r="OWH126" s="173"/>
      <c r="OWI126" s="173"/>
      <c r="OWJ126" s="173"/>
      <c r="OWK126" s="173"/>
      <c r="OWL126" s="173"/>
      <c r="OWM126" s="173"/>
      <c r="OWN126" s="173"/>
      <c r="OWO126" s="173"/>
      <c r="OWP126" s="173"/>
      <c r="OWQ126" s="173"/>
      <c r="OWR126" s="173"/>
      <c r="OWS126" s="173"/>
      <c r="OWT126" s="173"/>
      <c r="OWU126" s="173"/>
      <c r="OWV126" s="173"/>
      <c r="OWW126" s="173"/>
      <c r="OWX126" s="173"/>
      <c r="OWY126" s="173"/>
      <c r="OWZ126" s="173"/>
      <c r="OXA126" s="173"/>
      <c r="OXB126" s="173"/>
      <c r="OXC126" s="173"/>
      <c r="OXD126" s="173"/>
      <c r="OXE126" s="173"/>
      <c r="OXF126" s="173"/>
      <c r="OXG126" s="173"/>
      <c r="OXH126" s="173"/>
      <c r="OXI126" s="173"/>
      <c r="OXJ126" s="173"/>
      <c r="OXK126" s="173"/>
      <c r="OXL126" s="173"/>
      <c r="OXM126" s="173"/>
      <c r="OXN126" s="173"/>
      <c r="OXO126" s="173"/>
      <c r="OXP126" s="173"/>
      <c r="OXQ126" s="173"/>
      <c r="OXR126" s="173"/>
      <c r="OXS126" s="173"/>
      <c r="OXT126" s="173"/>
      <c r="OXU126" s="173"/>
      <c r="OXV126" s="173"/>
      <c r="OXW126" s="173"/>
      <c r="OXX126" s="173"/>
      <c r="OXY126" s="173"/>
      <c r="OXZ126" s="173"/>
      <c r="OYA126" s="173"/>
      <c r="OYB126" s="173"/>
      <c r="OYC126" s="173"/>
      <c r="OYD126" s="173"/>
      <c r="OYE126" s="173"/>
      <c r="OYF126" s="173"/>
      <c r="OYG126" s="173"/>
      <c r="OYH126" s="173"/>
      <c r="OYI126" s="173"/>
      <c r="OYJ126" s="173"/>
      <c r="OYK126" s="173"/>
      <c r="OYL126" s="173"/>
      <c r="OYM126" s="173"/>
      <c r="OYN126" s="173"/>
      <c r="OYO126" s="173"/>
      <c r="OYP126" s="173"/>
      <c r="OYQ126" s="173"/>
      <c r="OYR126" s="173"/>
      <c r="OYS126" s="173"/>
      <c r="OYT126" s="173"/>
      <c r="OYU126" s="173"/>
      <c r="OYV126" s="173"/>
      <c r="OYW126" s="173"/>
      <c r="OYX126" s="173"/>
      <c r="OYY126" s="173"/>
      <c r="OYZ126" s="173"/>
      <c r="OZA126" s="173"/>
      <c r="OZB126" s="173"/>
      <c r="OZC126" s="173"/>
      <c r="OZD126" s="173"/>
      <c r="OZE126" s="173"/>
      <c r="OZF126" s="173"/>
      <c r="OZG126" s="173"/>
      <c r="OZH126" s="173"/>
      <c r="OZI126" s="173"/>
      <c r="OZJ126" s="173"/>
      <c r="OZK126" s="173"/>
      <c r="OZL126" s="173"/>
      <c r="OZM126" s="173"/>
      <c r="OZN126" s="173"/>
      <c r="OZO126" s="173"/>
      <c r="OZP126" s="173"/>
      <c r="OZQ126" s="173"/>
      <c r="OZR126" s="173"/>
      <c r="OZS126" s="173"/>
      <c r="OZT126" s="173"/>
      <c r="OZU126" s="173"/>
      <c r="OZV126" s="173"/>
      <c r="OZW126" s="173"/>
      <c r="OZX126" s="173"/>
      <c r="OZY126" s="173"/>
      <c r="OZZ126" s="173"/>
      <c r="PAA126" s="173"/>
      <c r="PAB126" s="173"/>
      <c r="PAC126" s="173"/>
      <c r="PAD126" s="173"/>
      <c r="PAE126" s="173"/>
      <c r="PAF126" s="173"/>
      <c r="PAG126" s="173"/>
      <c r="PAH126" s="173"/>
      <c r="PAI126" s="173"/>
      <c r="PAJ126" s="173"/>
      <c r="PAK126" s="173"/>
      <c r="PAL126" s="173"/>
      <c r="PAM126" s="173"/>
      <c r="PAN126" s="173"/>
      <c r="PAO126" s="173"/>
      <c r="PAP126" s="173"/>
      <c r="PAQ126" s="173"/>
      <c r="PAR126" s="173"/>
      <c r="PAS126" s="173"/>
      <c r="PAT126" s="173"/>
      <c r="PAU126" s="173"/>
      <c r="PAV126" s="173"/>
      <c r="PAW126" s="173"/>
      <c r="PAX126" s="173"/>
      <c r="PAY126" s="173"/>
      <c r="PAZ126" s="173"/>
      <c r="PBA126" s="173"/>
      <c r="PBB126" s="173"/>
      <c r="PBC126" s="173"/>
      <c r="PBD126" s="173"/>
      <c r="PBE126" s="173"/>
      <c r="PBF126" s="173"/>
      <c r="PBG126" s="173"/>
      <c r="PBH126" s="173"/>
      <c r="PBI126" s="173"/>
      <c r="PBJ126" s="173"/>
      <c r="PBK126" s="173"/>
      <c r="PBL126" s="173"/>
      <c r="PBM126" s="173"/>
      <c r="PBN126" s="173"/>
      <c r="PBO126" s="173"/>
      <c r="PBP126" s="173"/>
      <c r="PBQ126" s="173"/>
      <c r="PBR126" s="173"/>
      <c r="PBS126" s="173"/>
      <c r="PBT126" s="173"/>
      <c r="PBU126" s="173"/>
      <c r="PBV126" s="173"/>
      <c r="PBW126" s="173"/>
      <c r="PBX126" s="173"/>
      <c r="PBY126" s="173"/>
      <c r="PBZ126" s="173"/>
      <c r="PCA126" s="173"/>
      <c r="PCB126" s="173"/>
      <c r="PCC126" s="173"/>
      <c r="PCD126" s="173"/>
      <c r="PCE126" s="173"/>
      <c r="PCF126" s="173"/>
      <c r="PCG126" s="173"/>
      <c r="PCH126" s="173"/>
      <c r="PCI126" s="173"/>
      <c r="PCJ126" s="173"/>
      <c r="PCK126" s="173"/>
      <c r="PCL126" s="173"/>
      <c r="PCM126" s="173"/>
      <c r="PCN126" s="173"/>
      <c r="PCO126" s="173"/>
      <c r="PCP126" s="173"/>
      <c r="PCQ126" s="173"/>
      <c r="PCR126" s="173"/>
      <c r="PCS126" s="173"/>
      <c r="PCT126" s="173"/>
      <c r="PCU126" s="173"/>
      <c r="PCV126" s="173"/>
      <c r="PCW126" s="173"/>
      <c r="PCX126" s="173"/>
      <c r="PCY126" s="173"/>
      <c r="PCZ126" s="173"/>
      <c r="PDA126" s="173"/>
      <c r="PDB126" s="173"/>
      <c r="PDC126" s="173"/>
      <c r="PDD126" s="173"/>
      <c r="PDE126" s="173"/>
      <c r="PDF126" s="173"/>
      <c r="PDG126" s="173"/>
      <c r="PDH126" s="173"/>
      <c r="PDI126" s="173"/>
      <c r="PDJ126" s="173"/>
      <c r="PDK126" s="173"/>
      <c r="PDL126" s="173"/>
      <c r="PDM126" s="173"/>
      <c r="PDN126" s="173"/>
      <c r="PDO126" s="173"/>
      <c r="PDP126" s="173"/>
      <c r="PDQ126" s="173"/>
      <c r="PDR126" s="173"/>
      <c r="PDS126" s="173"/>
      <c r="PDT126" s="173"/>
      <c r="PDU126" s="173"/>
      <c r="PDV126" s="173"/>
      <c r="PDW126" s="173"/>
      <c r="PDX126" s="173"/>
      <c r="PDY126" s="173"/>
      <c r="PDZ126" s="173"/>
      <c r="PEA126" s="173"/>
      <c r="PEB126" s="173"/>
      <c r="PEC126" s="173"/>
      <c r="PED126" s="173"/>
      <c r="PEE126" s="173"/>
      <c r="PEF126" s="173"/>
      <c r="PEG126" s="173"/>
      <c r="PEH126" s="173"/>
      <c r="PEI126" s="173"/>
      <c r="PEJ126" s="173"/>
      <c r="PEK126" s="173"/>
      <c r="PEL126" s="173"/>
      <c r="PEM126" s="173"/>
      <c r="PEN126" s="173"/>
      <c r="PEO126" s="173"/>
      <c r="PEP126" s="173"/>
      <c r="PEQ126" s="173"/>
      <c r="PER126" s="173"/>
      <c r="PES126" s="173"/>
      <c r="PET126" s="173"/>
      <c r="PEU126" s="173"/>
      <c r="PEV126" s="173"/>
      <c r="PEW126" s="173"/>
      <c r="PEX126" s="173"/>
      <c r="PEY126" s="173"/>
      <c r="PEZ126" s="173"/>
      <c r="PFA126" s="173"/>
      <c r="PFB126" s="173"/>
      <c r="PFC126" s="173"/>
      <c r="PFD126" s="173"/>
      <c r="PFE126" s="173"/>
      <c r="PFF126" s="173"/>
      <c r="PFG126" s="173"/>
      <c r="PFH126" s="173"/>
      <c r="PFI126" s="173"/>
      <c r="PFJ126" s="173"/>
      <c r="PFK126" s="173"/>
      <c r="PFL126" s="173"/>
      <c r="PFM126" s="173"/>
      <c r="PFN126" s="173"/>
      <c r="PFO126" s="173"/>
      <c r="PFP126" s="173"/>
      <c r="PFQ126" s="173"/>
      <c r="PFR126" s="173"/>
      <c r="PFS126" s="173"/>
      <c r="PFT126" s="173"/>
      <c r="PFU126" s="173"/>
      <c r="PFV126" s="173"/>
      <c r="PFW126" s="173"/>
      <c r="PFX126" s="173"/>
      <c r="PFY126" s="173"/>
      <c r="PFZ126" s="173"/>
      <c r="PGA126" s="173"/>
      <c r="PGB126" s="173"/>
      <c r="PGC126" s="173"/>
      <c r="PGD126" s="173"/>
      <c r="PGE126" s="173"/>
      <c r="PGF126" s="173"/>
      <c r="PGG126" s="173"/>
      <c r="PGH126" s="173"/>
      <c r="PGI126" s="173"/>
      <c r="PGJ126" s="173"/>
      <c r="PGK126" s="173"/>
      <c r="PGL126" s="173"/>
      <c r="PGM126" s="173"/>
      <c r="PGN126" s="173"/>
      <c r="PGO126" s="173"/>
      <c r="PGP126" s="173"/>
      <c r="PGQ126" s="173"/>
      <c r="PGR126" s="173"/>
      <c r="PGS126" s="173"/>
      <c r="PGT126" s="173"/>
      <c r="PGU126" s="173"/>
      <c r="PGV126" s="173"/>
      <c r="PGW126" s="173"/>
      <c r="PGX126" s="173"/>
      <c r="PGY126" s="173"/>
      <c r="PGZ126" s="173"/>
      <c r="PHA126" s="173"/>
      <c r="PHB126" s="173"/>
      <c r="PHC126" s="173"/>
      <c r="PHD126" s="173"/>
      <c r="PHE126" s="173"/>
      <c r="PHF126" s="173"/>
      <c r="PHG126" s="173"/>
      <c r="PHH126" s="173"/>
      <c r="PHI126" s="173"/>
      <c r="PHJ126" s="173"/>
      <c r="PHK126" s="173"/>
      <c r="PHL126" s="173"/>
      <c r="PHM126" s="173"/>
      <c r="PHN126" s="173"/>
      <c r="PHO126" s="173"/>
      <c r="PHP126" s="173"/>
      <c r="PHQ126" s="173"/>
      <c r="PHR126" s="173"/>
      <c r="PHS126" s="173"/>
      <c r="PHT126" s="173"/>
      <c r="PHU126" s="173"/>
      <c r="PHV126" s="173"/>
      <c r="PHW126" s="173"/>
      <c r="PHX126" s="173"/>
      <c r="PHY126" s="173"/>
      <c r="PHZ126" s="173"/>
      <c r="PIA126" s="173"/>
      <c r="PIB126" s="173"/>
      <c r="PIC126" s="173"/>
      <c r="PID126" s="173"/>
      <c r="PIE126" s="173"/>
      <c r="PIF126" s="173"/>
      <c r="PIG126" s="173"/>
      <c r="PIH126" s="173"/>
      <c r="PII126" s="173"/>
      <c r="PIJ126" s="173"/>
      <c r="PIK126" s="173"/>
      <c r="PIL126" s="173"/>
      <c r="PIM126" s="173"/>
      <c r="PIN126" s="173"/>
      <c r="PIO126" s="173"/>
      <c r="PIP126" s="173"/>
      <c r="PIQ126" s="173"/>
      <c r="PIR126" s="173"/>
      <c r="PIS126" s="173"/>
      <c r="PIT126" s="173"/>
      <c r="PIU126" s="173"/>
      <c r="PIV126" s="173"/>
      <c r="PIW126" s="173"/>
      <c r="PIX126" s="173"/>
      <c r="PIY126" s="173"/>
      <c r="PIZ126" s="173"/>
      <c r="PJA126" s="173"/>
      <c r="PJB126" s="173"/>
      <c r="PJC126" s="173"/>
      <c r="PJD126" s="173"/>
      <c r="PJE126" s="173"/>
      <c r="PJF126" s="173"/>
      <c r="PJG126" s="173"/>
      <c r="PJH126" s="173"/>
      <c r="PJI126" s="173"/>
      <c r="PJJ126" s="173"/>
      <c r="PJK126" s="173"/>
      <c r="PJL126" s="173"/>
      <c r="PJM126" s="173"/>
      <c r="PJN126" s="173"/>
      <c r="PJO126" s="173"/>
      <c r="PJP126" s="173"/>
      <c r="PJQ126" s="173"/>
      <c r="PJR126" s="173"/>
      <c r="PJS126" s="173"/>
      <c r="PJT126" s="173"/>
      <c r="PJU126" s="173"/>
      <c r="PJV126" s="173"/>
      <c r="PJW126" s="173"/>
      <c r="PJX126" s="173"/>
      <c r="PJY126" s="173"/>
      <c r="PJZ126" s="173"/>
      <c r="PKA126" s="173"/>
      <c r="PKB126" s="173"/>
      <c r="PKC126" s="173"/>
      <c r="PKD126" s="173"/>
      <c r="PKE126" s="173"/>
      <c r="PKF126" s="173"/>
      <c r="PKG126" s="173"/>
      <c r="PKH126" s="173"/>
      <c r="PKI126" s="173"/>
      <c r="PKJ126" s="173"/>
      <c r="PKK126" s="173"/>
      <c r="PKL126" s="173"/>
      <c r="PKM126" s="173"/>
      <c r="PKN126" s="173"/>
      <c r="PKO126" s="173"/>
      <c r="PKP126" s="173"/>
      <c r="PKQ126" s="173"/>
      <c r="PKR126" s="173"/>
      <c r="PKS126" s="173"/>
      <c r="PKT126" s="173"/>
      <c r="PKU126" s="173"/>
      <c r="PKV126" s="173"/>
      <c r="PKW126" s="173"/>
      <c r="PKX126" s="173"/>
      <c r="PKY126" s="173"/>
      <c r="PKZ126" s="173"/>
      <c r="PLA126" s="173"/>
      <c r="PLB126" s="173"/>
      <c r="PLC126" s="173"/>
      <c r="PLD126" s="173"/>
      <c r="PLE126" s="173"/>
      <c r="PLF126" s="173"/>
      <c r="PLG126" s="173"/>
      <c r="PLH126" s="173"/>
      <c r="PLI126" s="173"/>
      <c r="PLJ126" s="173"/>
      <c r="PLK126" s="173"/>
      <c r="PLL126" s="173"/>
      <c r="PLM126" s="173"/>
      <c r="PLN126" s="173"/>
      <c r="PLO126" s="173"/>
      <c r="PLP126" s="173"/>
      <c r="PLQ126" s="173"/>
      <c r="PLR126" s="173"/>
      <c r="PLS126" s="173"/>
      <c r="PLT126" s="173"/>
      <c r="PLU126" s="173"/>
      <c r="PLV126" s="173"/>
      <c r="PLW126" s="173"/>
      <c r="PLX126" s="173"/>
      <c r="PLY126" s="173"/>
      <c r="PLZ126" s="173"/>
      <c r="PMA126" s="173"/>
      <c r="PMB126" s="173"/>
      <c r="PMC126" s="173"/>
      <c r="PMD126" s="173"/>
      <c r="PME126" s="173"/>
      <c r="PMF126" s="173"/>
      <c r="PMG126" s="173"/>
      <c r="PMH126" s="173"/>
      <c r="PMI126" s="173"/>
      <c r="PMJ126" s="173"/>
      <c r="PMK126" s="173"/>
      <c r="PML126" s="173"/>
      <c r="PMM126" s="173"/>
      <c r="PMN126" s="173"/>
      <c r="PMO126" s="173"/>
      <c r="PMP126" s="173"/>
      <c r="PMQ126" s="173"/>
      <c r="PMR126" s="173"/>
      <c r="PMS126" s="173"/>
      <c r="PMT126" s="173"/>
      <c r="PMU126" s="173"/>
      <c r="PMV126" s="173"/>
      <c r="PMW126" s="173"/>
      <c r="PMX126" s="173"/>
      <c r="PMY126" s="173"/>
      <c r="PMZ126" s="173"/>
      <c r="PNA126" s="173"/>
      <c r="PNB126" s="173"/>
      <c r="PNC126" s="173"/>
      <c r="PND126" s="173"/>
      <c r="PNE126" s="173"/>
      <c r="PNF126" s="173"/>
      <c r="PNG126" s="173"/>
      <c r="PNH126" s="173"/>
      <c r="PNI126" s="173"/>
      <c r="PNJ126" s="173"/>
      <c r="PNK126" s="173"/>
      <c r="PNL126" s="173"/>
      <c r="PNM126" s="173"/>
      <c r="PNN126" s="173"/>
      <c r="PNO126" s="173"/>
      <c r="PNP126" s="173"/>
      <c r="PNQ126" s="173"/>
      <c r="PNR126" s="173"/>
      <c r="PNS126" s="173"/>
      <c r="PNT126" s="173"/>
      <c r="PNU126" s="173"/>
      <c r="PNV126" s="173"/>
      <c r="PNW126" s="173"/>
      <c r="PNX126" s="173"/>
      <c r="PNY126" s="173"/>
      <c r="PNZ126" s="173"/>
      <c r="POA126" s="173"/>
      <c r="POB126" s="173"/>
      <c r="POC126" s="173"/>
      <c r="POD126" s="173"/>
      <c r="POE126" s="173"/>
      <c r="POF126" s="173"/>
      <c r="POG126" s="173"/>
      <c r="POH126" s="173"/>
      <c r="POI126" s="173"/>
      <c r="POJ126" s="173"/>
      <c r="POK126" s="173"/>
      <c r="POL126" s="173"/>
      <c r="POM126" s="173"/>
      <c r="PON126" s="173"/>
      <c r="POO126" s="173"/>
      <c r="POP126" s="173"/>
      <c r="POQ126" s="173"/>
      <c r="POR126" s="173"/>
      <c r="POS126" s="173"/>
      <c r="POT126" s="173"/>
      <c r="POU126" s="173"/>
      <c r="POV126" s="173"/>
      <c r="POW126" s="173"/>
      <c r="POX126" s="173"/>
      <c r="POY126" s="173"/>
      <c r="POZ126" s="173"/>
      <c r="PPA126" s="173"/>
      <c r="PPB126" s="173"/>
      <c r="PPC126" s="173"/>
      <c r="PPD126" s="173"/>
      <c r="PPE126" s="173"/>
      <c r="PPF126" s="173"/>
      <c r="PPG126" s="173"/>
      <c r="PPH126" s="173"/>
      <c r="PPI126" s="173"/>
      <c r="PPJ126" s="173"/>
      <c r="PPK126" s="173"/>
      <c r="PPL126" s="173"/>
      <c r="PPM126" s="173"/>
      <c r="PPN126" s="173"/>
      <c r="PPO126" s="173"/>
      <c r="PPP126" s="173"/>
      <c r="PPQ126" s="173"/>
      <c r="PPR126" s="173"/>
      <c r="PPS126" s="173"/>
      <c r="PPT126" s="173"/>
      <c r="PPU126" s="173"/>
      <c r="PPV126" s="173"/>
      <c r="PPW126" s="173"/>
      <c r="PPX126" s="173"/>
      <c r="PPY126" s="173"/>
      <c r="PPZ126" s="173"/>
      <c r="PQA126" s="173"/>
      <c r="PQB126" s="173"/>
      <c r="PQC126" s="173"/>
      <c r="PQD126" s="173"/>
      <c r="PQE126" s="173"/>
      <c r="PQF126" s="173"/>
      <c r="PQG126" s="173"/>
      <c r="PQH126" s="173"/>
      <c r="PQI126" s="173"/>
      <c r="PQJ126" s="173"/>
      <c r="PQK126" s="173"/>
      <c r="PQL126" s="173"/>
      <c r="PQM126" s="173"/>
      <c r="PQN126" s="173"/>
      <c r="PQO126" s="173"/>
      <c r="PQP126" s="173"/>
      <c r="PQQ126" s="173"/>
      <c r="PQR126" s="173"/>
      <c r="PQS126" s="173"/>
      <c r="PQT126" s="173"/>
      <c r="PQU126" s="173"/>
      <c r="PQV126" s="173"/>
      <c r="PQW126" s="173"/>
      <c r="PQX126" s="173"/>
      <c r="PQY126" s="173"/>
      <c r="PQZ126" s="173"/>
      <c r="PRA126" s="173"/>
      <c r="PRB126" s="173"/>
      <c r="PRC126" s="173"/>
      <c r="PRD126" s="173"/>
      <c r="PRE126" s="173"/>
      <c r="PRF126" s="173"/>
      <c r="PRG126" s="173"/>
      <c r="PRH126" s="173"/>
      <c r="PRI126" s="173"/>
      <c r="PRJ126" s="173"/>
      <c r="PRK126" s="173"/>
      <c r="PRL126" s="173"/>
      <c r="PRM126" s="173"/>
      <c r="PRN126" s="173"/>
      <c r="PRO126" s="173"/>
      <c r="PRP126" s="173"/>
      <c r="PRQ126" s="173"/>
      <c r="PRR126" s="173"/>
      <c r="PRS126" s="173"/>
      <c r="PRT126" s="173"/>
      <c r="PRU126" s="173"/>
      <c r="PRV126" s="173"/>
      <c r="PRW126" s="173"/>
      <c r="PRX126" s="173"/>
      <c r="PRY126" s="173"/>
      <c r="PRZ126" s="173"/>
      <c r="PSA126" s="173"/>
      <c r="PSB126" s="173"/>
      <c r="PSC126" s="173"/>
      <c r="PSD126" s="173"/>
      <c r="PSE126" s="173"/>
      <c r="PSF126" s="173"/>
      <c r="PSG126" s="173"/>
      <c r="PSH126" s="173"/>
      <c r="PSI126" s="173"/>
      <c r="PSJ126" s="173"/>
      <c r="PSK126" s="173"/>
      <c r="PSL126" s="173"/>
      <c r="PSM126" s="173"/>
      <c r="PSN126" s="173"/>
      <c r="PSO126" s="173"/>
      <c r="PSP126" s="173"/>
      <c r="PSQ126" s="173"/>
      <c r="PSR126" s="173"/>
      <c r="PSS126" s="173"/>
      <c r="PST126" s="173"/>
      <c r="PSU126" s="173"/>
      <c r="PSV126" s="173"/>
      <c r="PSW126" s="173"/>
      <c r="PSX126" s="173"/>
      <c r="PSY126" s="173"/>
      <c r="PSZ126" s="173"/>
      <c r="PTA126" s="173"/>
      <c r="PTB126" s="173"/>
      <c r="PTC126" s="173"/>
      <c r="PTD126" s="173"/>
      <c r="PTE126" s="173"/>
      <c r="PTF126" s="173"/>
      <c r="PTG126" s="173"/>
      <c r="PTH126" s="173"/>
      <c r="PTI126" s="173"/>
      <c r="PTJ126" s="173"/>
      <c r="PTK126" s="173"/>
      <c r="PTL126" s="173"/>
      <c r="PTM126" s="173"/>
      <c r="PTN126" s="173"/>
      <c r="PTO126" s="173"/>
      <c r="PTP126" s="173"/>
      <c r="PTQ126" s="173"/>
      <c r="PTR126" s="173"/>
      <c r="PTS126" s="173"/>
      <c r="PTT126" s="173"/>
      <c r="PTU126" s="173"/>
      <c r="PTV126" s="173"/>
      <c r="PTW126" s="173"/>
      <c r="PTX126" s="173"/>
      <c r="PTY126" s="173"/>
      <c r="PTZ126" s="173"/>
      <c r="PUA126" s="173"/>
      <c r="PUB126" s="173"/>
      <c r="PUC126" s="173"/>
      <c r="PUD126" s="173"/>
      <c r="PUE126" s="173"/>
      <c r="PUF126" s="173"/>
      <c r="PUG126" s="173"/>
      <c r="PUH126" s="173"/>
      <c r="PUI126" s="173"/>
      <c r="PUJ126" s="173"/>
      <c r="PUK126" s="173"/>
      <c r="PUL126" s="173"/>
      <c r="PUM126" s="173"/>
      <c r="PUN126" s="173"/>
      <c r="PUO126" s="173"/>
      <c r="PUP126" s="173"/>
      <c r="PUQ126" s="173"/>
      <c r="PUR126" s="173"/>
      <c r="PUS126" s="173"/>
      <c r="PUT126" s="173"/>
      <c r="PUU126" s="173"/>
      <c r="PUV126" s="173"/>
      <c r="PUW126" s="173"/>
      <c r="PUX126" s="173"/>
      <c r="PUY126" s="173"/>
      <c r="PUZ126" s="173"/>
      <c r="PVA126" s="173"/>
      <c r="PVB126" s="173"/>
      <c r="PVC126" s="173"/>
      <c r="PVD126" s="173"/>
      <c r="PVE126" s="173"/>
      <c r="PVF126" s="173"/>
      <c r="PVG126" s="173"/>
      <c r="PVH126" s="173"/>
      <c r="PVI126" s="173"/>
      <c r="PVJ126" s="173"/>
      <c r="PVK126" s="173"/>
      <c r="PVL126" s="173"/>
      <c r="PVM126" s="173"/>
      <c r="PVN126" s="173"/>
      <c r="PVO126" s="173"/>
      <c r="PVP126" s="173"/>
      <c r="PVQ126" s="173"/>
      <c r="PVR126" s="173"/>
      <c r="PVS126" s="173"/>
      <c r="PVT126" s="173"/>
      <c r="PVU126" s="173"/>
      <c r="PVV126" s="173"/>
      <c r="PVW126" s="173"/>
      <c r="PVX126" s="173"/>
      <c r="PVY126" s="173"/>
      <c r="PVZ126" s="173"/>
      <c r="PWA126" s="173"/>
      <c r="PWB126" s="173"/>
      <c r="PWC126" s="173"/>
      <c r="PWD126" s="173"/>
      <c r="PWE126" s="173"/>
      <c r="PWF126" s="173"/>
      <c r="PWG126" s="173"/>
      <c r="PWH126" s="173"/>
      <c r="PWI126" s="173"/>
      <c r="PWJ126" s="173"/>
      <c r="PWK126" s="173"/>
      <c r="PWL126" s="173"/>
      <c r="PWM126" s="173"/>
      <c r="PWN126" s="173"/>
      <c r="PWO126" s="173"/>
      <c r="PWP126" s="173"/>
      <c r="PWQ126" s="173"/>
      <c r="PWR126" s="173"/>
      <c r="PWS126" s="173"/>
      <c r="PWT126" s="173"/>
      <c r="PWU126" s="173"/>
      <c r="PWV126" s="173"/>
      <c r="PWW126" s="173"/>
      <c r="PWX126" s="173"/>
      <c r="PWY126" s="173"/>
      <c r="PWZ126" s="173"/>
      <c r="PXA126" s="173"/>
      <c r="PXB126" s="173"/>
      <c r="PXC126" s="173"/>
      <c r="PXD126" s="173"/>
      <c r="PXE126" s="173"/>
      <c r="PXF126" s="173"/>
      <c r="PXG126" s="173"/>
      <c r="PXH126" s="173"/>
      <c r="PXI126" s="173"/>
      <c r="PXJ126" s="173"/>
      <c r="PXK126" s="173"/>
      <c r="PXL126" s="173"/>
      <c r="PXM126" s="173"/>
      <c r="PXN126" s="173"/>
      <c r="PXO126" s="173"/>
      <c r="PXP126" s="173"/>
      <c r="PXQ126" s="173"/>
      <c r="PXR126" s="173"/>
      <c r="PXS126" s="173"/>
      <c r="PXT126" s="173"/>
      <c r="PXU126" s="173"/>
      <c r="PXV126" s="173"/>
      <c r="PXW126" s="173"/>
      <c r="PXX126" s="173"/>
      <c r="PXY126" s="173"/>
      <c r="PXZ126" s="173"/>
      <c r="PYA126" s="173"/>
      <c r="PYB126" s="173"/>
      <c r="PYC126" s="173"/>
      <c r="PYD126" s="173"/>
      <c r="PYE126" s="173"/>
      <c r="PYF126" s="173"/>
      <c r="PYG126" s="173"/>
      <c r="PYH126" s="173"/>
      <c r="PYI126" s="173"/>
      <c r="PYJ126" s="173"/>
      <c r="PYK126" s="173"/>
      <c r="PYL126" s="173"/>
      <c r="PYM126" s="173"/>
      <c r="PYN126" s="173"/>
      <c r="PYO126" s="173"/>
      <c r="PYP126" s="173"/>
      <c r="PYQ126" s="173"/>
      <c r="PYR126" s="173"/>
      <c r="PYS126" s="173"/>
      <c r="PYT126" s="173"/>
      <c r="PYU126" s="173"/>
      <c r="PYV126" s="173"/>
      <c r="PYW126" s="173"/>
      <c r="PYX126" s="173"/>
      <c r="PYY126" s="173"/>
      <c r="PYZ126" s="173"/>
      <c r="PZA126" s="173"/>
      <c r="PZB126" s="173"/>
      <c r="PZC126" s="173"/>
      <c r="PZD126" s="173"/>
      <c r="PZE126" s="173"/>
      <c r="PZF126" s="173"/>
      <c r="PZG126" s="173"/>
      <c r="PZH126" s="173"/>
      <c r="PZI126" s="173"/>
      <c r="PZJ126" s="173"/>
      <c r="PZK126" s="173"/>
      <c r="PZL126" s="173"/>
      <c r="PZM126" s="173"/>
      <c r="PZN126" s="173"/>
      <c r="PZO126" s="173"/>
      <c r="PZP126" s="173"/>
      <c r="PZQ126" s="173"/>
      <c r="PZR126" s="173"/>
      <c r="PZS126" s="173"/>
      <c r="PZT126" s="173"/>
      <c r="PZU126" s="173"/>
      <c r="PZV126" s="173"/>
      <c r="PZW126" s="173"/>
      <c r="PZX126" s="173"/>
      <c r="PZY126" s="173"/>
      <c r="PZZ126" s="173"/>
      <c r="QAA126" s="173"/>
      <c r="QAB126" s="173"/>
      <c r="QAC126" s="173"/>
      <c r="QAD126" s="173"/>
      <c r="QAE126" s="173"/>
      <c r="QAF126" s="173"/>
      <c r="QAG126" s="173"/>
      <c r="QAH126" s="173"/>
      <c r="QAI126" s="173"/>
      <c r="QAJ126" s="173"/>
      <c r="QAK126" s="173"/>
      <c r="QAL126" s="173"/>
      <c r="QAM126" s="173"/>
      <c r="QAN126" s="173"/>
      <c r="QAO126" s="173"/>
      <c r="QAP126" s="173"/>
      <c r="QAQ126" s="173"/>
      <c r="QAR126" s="173"/>
      <c r="QAS126" s="173"/>
      <c r="QAT126" s="173"/>
      <c r="QAU126" s="173"/>
      <c r="QAV126" s="173"/>
      <c r="QAW126" s="173"/>
      <c r="QAX126" s="173"/>
      <c r="QAY126" s="173"/>
      <c r="QAZ126" s="173"/>
      <c r="QBA126" s="173"/>
      <c r="QBB126" s="173"/>
      <c r="QBC126" s="173"/>
      <c r="QBD126" s="173"/>
      <c r="QBE126" s="173"/>
      <c r="QBF126" s="173"/>
      <c r="QBG126" s="173"/>
      <c r="QBH126" s="173"/>
      <c r="QBI126" s="173"/>
      <c r="QBJ126" s="173"/>
      <c r="QBK126" s="173"/>
      <c r="QBL126" s="173"/>
      <c r="QBM126" s="173"/>
      <c r="QBN126" s="173"/>
      <c r="QBO126" s="173"/>
      <c r="QBP126" s="173"/>
      <c r="QBQ126" s="173"/>
      <c r="QBR126" s="173"/>
      <c r="QBS126" s="173"/>
      <c r="QBT126" s="173"/>
      <c r="QBU126" s="173"/>
      <c r="QBV126" s="173"/>
      <c r="QBW126" s="173"/>
      <c r="QBX126" s="173"/>
      <c r="QBY126" s="173"/>
      <c r="QBZ126" s="173"/>
      <c r="QCA126" s="173"/>
      <c r="QCB126" s="173"/>
      <c r="QCC126" s="173"/>
      <c r="QCD126" s="173"/>
      <c r="QCE126" s="173"/>
      <c r="QCF126" s="173"/>
      <c r="QCG126" s="173"/>
      <c r="QCH126" s="173"/>
      <c r="QCI126" s="173"/>
      <c r="QCJ126" s="173"/>
      <c r="QCK126" s="173"/>
      <c r="QCL126" s="173"/>
      <c r="QCM126" s="173"/>
      <c r="QCN126" s="173"/>
      <c r="QCO126" s="173"/>
      <c r="QCP126" s="173"/>
      <c r="QCQ126" s="173"/>
      <c r="QCR126" s="173"/>
      <c r="QCS126" s="173"/>
      <c r="QCT126" s="173"/>
      <c r="QCU126" s="173"/>
      <c r="QCV126" s="173"/>
      <c r="QCW126" s="173"/>
      <c r="QCX126" s="173"/>
      <c r="QCY126" s="173"/>
      <c r="QCZ126" s="173"/>
      <c r="QDA126" s="173"/>
      <c r="QDB126" s="173"/>
      <c r="QDC126" s="173"/>
      <c r="QDD126" s="173"/>
      <c r="QDE126" s="173"/>
      <c r="QDF126" s="173"/>
      <c r="QDG126" s="173"/>
      <c r="QDH126" s="173"/>
      <c r="QDI126" s="173"/>
      <c r="QDJ126" s="173"/>
      <c r="QDK126" s="173"/>
      <c r="QDL126" s="173"/>
      <c r="QDM126" s="173"/>
      <c r="QDN126" s="173"/>
      <c r="QDO126" s="173"/>
      <c r="QDP126" s="173"/>
      <c r="QDQ126" s="173"/>
      <c r="QDR126" s="173"/>
      <c r="QDS126" s="173"/>
      <c r="QDT126" s="173"/>
      <c r="QDU126" s="173"/>
      <c r="QDV126" s="173"/>
      <c r="QDW126" s="173"/>
      <c r="QDX126" s="173"/>
      <c r="QDY126" s="173"/>
      <c r="QDZ126" s="173"/>
      <c r="QEA126" s="173"/>
      <c r="QEB126" s="173"/>
      <c r="QEC126" s="173"/>
      <c r="QED126" s="173"/>
      <c r="QEE126" s="173"/>
      <c r="QEF126" s="173"/>
      <c r="QEG126" s="173"/>
      <c r="QEH126" s="173"/>
      <c r="QEI126" s="173"/>
      <c r="QEJ126" s="173"/>
      <c r="QEK126" s="173"/>
      <c r="QEL126" s="173"/>
      <c r="QEM126" s="173"/>
      <c r="QEN126" s="173"/>
      <c r="QEO126" s="173"/>
      <c r="QEP126" s="173"/>
      <c r="QEQ126" s="173"/>
      <c r="QER126" s="173"/>
      <c r="QES126" s="173"/>
      <c r="QET126" s="173"/>
      <c r="QEU126" s="173"/>
      <c r="QEV126" s="173"/>
      <c r="QEW126" s="173"/>
      <c r="QEX126" s="173"/>
      <c r="QEY126" s="173"/>
      <c r="QEZ126" s="173"/>
      <c r="QFA126" s="173"/>
      <c r="QFB126" s="173"/>
      <c r="QFC126" s="173"/>
      <c r="QFD126" s="173"/>
      <c r="QFE126" s="173"/>
      <c r="QFF126" s="173"/>
      <c r="QFG126" s="173"/>
      <c r="QFH126" s="173"/>
      <c r="QFI126" s="173"/>
      <c r="QFJ126" s="173"/>
      <c r="QFK126" s="173"/>
      <c r="QFL126" s="173"/>
      <c r="QFM126" s="173"/>
      <c r="QFN126" s="173"/>
      <c r="QFO126" s="173"/>
      <c r="QFP126" s="173"/>
      <c r="QFQ126" s="173"/>
      <c r="QFR126" s="173"/>
      <c r="QFS126" s="173"/>
      <c r="QFT126" s="173"/>
      <c r="QFU126" s="173"/>
      <c r="QFV126" s="173"/>
      <c r="QFW126" s="173"/>
      <c r="QFX126" s="173"/>
      <c r="QFY126" s="173"/>
      <c r="QFZ126" s="173"/>
      <c r="QGA126" s="173"/>
      <c r="QGB126" s="173"/>
      <c r="QGC126" s="173"/>
      <c r="QGD126" s="173"/>
      <c r="QGE126" s="173"/>
      <c r="QGF126" s="173"/>
      <c r="QGG126" s="173"/>
      <c r="QGH126" s="173"/>
      <c r="QGI126" s="173"/>
      <c r="QGJ126" s="173"/>
      <c r="QGK126" s="173"/>
      <c r="QGL126" s="173"/>
      <c r="QGM126" s="173"/>
      <c r="QGN126" s="173"/>
      <c r="QGO126" s="173"/>
      <c r="QGP126" s="173"/>
      <c r="QGQ126" s="173"/>
      <c r="QGR126" s="173"/>
      <c r="QGS126" s="173"/>
      <c r="QGT126" s="173"/>
      <c r="QGU126" s="173"/>
      <c r="QGV126" s="173"/>
      <c r="QGW126" s="173"/>
      <c r="QGX126" s="173"/>
      <c r="QGY126" s="173"/>
      <c r="QGZ126" s="173"/>
      <c r="QHA126" s="173"/>
      <c r="QHB126" s="173"/>
      <c r="QHC126" s="173"/>
      <c r="QHD126" s="173"/>
      <c r="QHE126" s="173"/>
      <c r="QHF126" s="173"/>
      <c r="QHG126" s="173"/>
      <c r="QHH126" s="173"/>
      <c r="QHI126" s="173"/>
      <c r="QHJ126" s="173"/>
      <c r="QHK126" s="173"/>
      <c r="QHL126" s="173"/>
      <c r="QHM126" s="173"/>
      <c r="QHN126" s="173"/>
      <c r="QHO126" s="173"/>
      <c r="QHP126" s="173"/>
      <c r="QHQ126" s="173"/>
      <c r="QHR126" s="173"/>
      <c r="QHS126" s="173"/>
      <c r="QHT126" s="173"/>
      <c r="QHU126" s="173"/>
      <c r="QHV126" s="173"/>
      <c r="QHW126" s="173"/>
      <c r="QHX126" s="173"/>
      <c r="QHY126" s="173"/>
      <c r="QHZ126" s="173"/>
      <c r="QIA126" s="173"/>
      <c r="QIB126" s="173"/>
      <c r="QIC126" s="173"/>
      <c r="QID126" s="173"/>
      <c r="QIE126" s="173"/>
      <c r="QIF126" s="173"/>
      <c r="QIG126" s="173"/>
      <c r="QIH126" s="173"/>
      <c r="QII126" s="173"/>
      <c r="QIJ126" s="173"/>
      <c r="QIK126" s="173"/>
      <c r="QIL126" s="173"/>
      <c r="QIM126" s="173"/>
      <c r="QIN126" s="173"/>
      <c r="QIO126" s="173"/>
      <c r="QIP126" s="173"/>
      <c r="QIQ126" s="173"/>
      <c r="QIR126" s="173"/>
      <c r="QIS126" s="173"/>
      <c r="QIT126" s="173"/>
      <c r="QIU126" s="173"/>
      <c r="QIV126" s="173"/>
      <c r="QIW126" s="173"/>
      <c r="QIX126" s="173"/>
      <c r="QIY126" s="173"/>
      <c r="QIZ126" s="173"/>
      <c r="QJA126" s="173"/>
      <c r="QJB126" s="173"/>
      <c r="QJC126" s="173"/>
      <c r="QJD126" s="173"/>
      <c r="QJE126" s="173"/>
      <c r="QJF126" s="173"/>
      <c r="QJG126" s="173"/>
      <c r="QJH126" s="173"/>
      <c r="QJI126" s="173"/>
      <c r="QJJ126" s="173"/>
      <c r="QJK126" s="173"/>
      <c r="QJL126" s="173"/>
      <c r="QJM126" s="173"/>
      <c r="QJN126" s="173"/>
      <c r="QJO126" s="173"/>
      <c r="QJP126" s="173"/>
      <c r="QJQ126" s="173"/>
      <c r="QJR126" s="173"/>
      <c r="QJS126" s="173"/>
      <c r="QJT126" s="173"/>
      <c r="QJU126" s="173"/>
      <c r="QJV126" s="173"/>
      <c r="QJW126" s="173"/>
      <c r="QJX126" s="173"/>
      <c r="QJY126" s="173"/>
      <c r="QJZ126" s="173"/>
      <c r="QKA126" s="173"/>
      <c r="QKB126" s="173"/>
      <c r="QKC126" s="173"/>
      <c r="QKD126" s="173"/>
      <c r="QKE126" s="173"/>
      <c r="QKF126" s="173"/>
      <c r="QKG126" s="173"/>
      <c r="QKH126" s="173"/>
      <c r="QKI126" s="173"/>
      <c r="QKJ126" s="173"/>
      <c r="QKK126" s="173"/>
      <c r="QKL126" s="173"/>
      <c r="QKM126" s="173"/>
      <c r="QKN126" s="173"/>
      <c r="QKO126" s="173"/>
      <c r="QKP126" s="173"/>
      <c r="QKQ126" s="173"/>
      <c r="QKR126" s="173"/>
      <c r="QKS126" s="173"/>
      <c r="QKT126" s="173"/>
      <c r="QKU126" s="173"/>
      <c r="QKV126" s="173"/>
      <c r="QKW126" s="173"/>
      <c r="QKX126" s="173"/>
      <c r="QKY126" s="173"/>
      <c r="QKZ126" s="173"/>
      <c r="QLA126" s="173"/>
      <c r="QLB126" s="173"/>
      <c r="QLC126" s="173"/>
      <c r="QLD126" s="173"/>
      <c r="QLE126" s="173"/>
      <c r="QLF126" s="173"/>
      <c r="QLG126" s="173"/>
      <c r="QLH126" s="173"/>
      <c r="QLI126" s="173"/>
      <c r="QLJ126" s="173"/>
      <c r="QLK126" s="173"/>
      <c r="QLL126" s="173"/>
      <c r="QLM126" s="173"/>
      <c r="QLN126" s="173"/>
      <c r="QLO126" s="173"/>
      <c r="QLP126" s="173"/>
      <c r="QLQ126" s="173"/>
      <c r="QLR126" s="173"/>
      <c r="QLS126" s="173"/>
      <c r="QLT126" s="173"/>
      <c r="QLU126" s="173"/>
      <c r="QLV126" s="173"/>
      <c r="QLW126" s="173"/>
      <c r="QLX126" s="173"/>
      <c r="QLY126" s="173"/>
      <c r="QLZ126" s="173"/>
      <c r="QMA126" s="173"/>
      <c r="QMB126" s="173"/>
      <c r="QMC126" s="173"/>
      <c r="QMD126" s="173"/>
      <c r="QME126" s="173"/>
      <c r="QMF126" s="173"/>
      <c r="QMG126" s="173"/>
      <c r="QMH126" s="173"/>
      <c r="QMI126" s="173"/>
      <c r="QMJ126" s="173"/>
      <c r="QMK126" s="173"/>
      <c r="QML126" s="173"/>
      <c r="QMM126" s="173"/>
      <c r="QMN126" s="173"/>
      <c r="QMO126" s="173"/>
      <c r="QMP126" s="173"/>
      <c r="QMQ126" s="173"/>
      <c r="QMR126" s="173"/>
      <c r="QMS126" s="173"/>
      <c r="QMT126" s="173"/>
      <c r="QMU126" s="173"/>
      <c r="QMV126" s="173"/>
      <c r="QMW126" s="173"/>
      <c r="QMX126" s="173"/>
      <c r="QMY126" s="173"/>
      <c r="QMZ126" s="173"/>
      <c r="QNA126" s="173"/>
      <c r="QNB126" s="173"/>
      <c r="QNC126" s="173"/>
      <c r="QND126" s="173"/>
      <c r="QNE126" s="173"/>
      <c r="QNF126" s="173"/>
      <c r="QNG126" s="173"/>
      <c r="QNH126" s="173"/>
      <c r="QNI126" s="173"/>
      <c r="QNJ126" s="173"/>
      <c r="QNK126" s="173"/>
      <c r="QNL126" s="173"/>
      <c r="QNM126" s="173"/>
      <c r="QNN126" s="173"/>
      <c r="QNO126" s="173"/>
      <c r="QNP126" s="173"/>
      <c r="QNQ126" s="173"/>
      <c r="QNR126" s="173"/>
      <c r="QNS126" s="173"/>
      <c r="QNT126" s="173"/>
      <c r="QNU126" s="173"/>
      <c r="QNV126" s="173"/>
      <c r="QNW126" s="173"/>
      <c r="QNX126" s="173"/>
      <c r="QNY126" s="173"/>
      <c r="QNZ126" s="173"/>
      <c r="QOA126" s="173"/>
      <c r="QOB126" s="173"/>
      <c r="QOC126" s="173"/>
      <c r="QOD126" s="173"/>
      <c r="QOE126" s="173"/>
      <c r="QOF126" s="173"/>
      <c r="QOG126" s="173"/>
      <c r="QOH126" s="173"/>
      <c r="QOI126" s="173"/>
      <c r="QOJ126" s="173"/>
      <c r="QOK126" s="173"/>
      <c r="QOL126" s="173"/>
      <c r="QOM126" s="173"/>
      <c r="QON126" s="173"/>
      <c r="QOO126" s="173"/>
      <c r="QOP126" s="173"/>
      <c r="QOQ126" s="173"/>
      <c r="QOR126" s="173"/>
      <c r="QOS126" s="173"/>
      <c r="QOT126" s="173"/>
      <c r="QOU126" s="173"/>
      <c r="QOV126" s="173"/>
      <c r="QOW126" s="173"/>
      <c r="QOX126" s="173"/>
      <c r="QOY126" s="173"/>
      <c r="QOZ126" s="173"/>
      <c r="QPA126" s="173"/>
      <c r="QPB126" s="173"/>
      <c r="QPC126" s="173"/>
      <c r="QPD126" s="173"/>
      <c r="QPE126" s="173"/>
      <c r="QPF126" s="173"/>
      <c r="QPG126" s="173"/>
      <c r="QPH126" s="173"/>
      <c r="QPI126" s="173"/>
      <c r="QPJ126" s="173"/>
      <c r="QPK126" s="173"/>
      <c r="QPL126" s="173"/>
      <c r="QPM126" s="173"/>
      <c r="QPN126" s="173"/>
      <c r="QPO126" s="173"/>
      <c r="QPP126" s="173"/>
      <c r="QPQ126" s="173"/>
      <c r="QPR126" s="173"/>
      <c r="QPS126" s="173"/>
      <c r="QPT126" s="173"/>
      <c r="QPU126" s="173"/>
      <c r="QPV126" s="173"/>
      <c r="QPW126" s="173"/>
      <c r="QPX126" s="173"/>
      <c r="QPY126" s="173"/>
      <c r="QPZ126" s="173"/>
      <c r="QQA126" s="173"/>
      <c r="QQB126" s="173"/>
      <c r="QQC126" s="173"/>
      <c r="QQD126" s="173"/>
      <c r="QQE126" s="173"/>
      <c r="QQF126" s="173"/>
      <c r="QQG126" s="173"/>
      <c r="QQH126" s="173"/>
      <c r="QQI126" s="173"/>
      <c r="QQJ126" s="173"/>
      <c r="QQK126" s="173"/>
      <c r="QQL126" s="173"/>
      <c r="QQM126" s="173"/>
      <c r="QQN126" s="173"/>
      <c r="QQO126" s="173"/>
      <c r="QQP126" s="173"/>
      <c r="QQQ126" s="173"/>
      <c r="QQR126" s="173"/>
      <c r="QQS126" s="173"/>
      <c r="QQT126" s="173"/>
      <c r="QQU126" s="173"/>
      <c r="QQV126" s="173"/>
      <c r="QQW126" s="173"/>
      <c r="QQX126" s="173"/>
      <c r="QQY126" s="173"/>
      <c r="QQZ126" s="173"/>
      <c r="QRA126" s="173"/>
      <c r="QRB126" s="173"/>
      <c r="QRC126" s="173"/>
      <c r="QRD126" s="173"/>
      <c r="QRE126" s="173"/>
      <c r="QRF126" s="173"/>
      <c r="QRG126" s="173"/>
      <c r="QRH126" s="173"/>
      <c r="QRI126" s="173"/>
      <c r="QRJ126" s="173"/>
      <c r="QRK126" s="173"/>
      <c r="QRL126" s="173"/>
      <c r="QRM126" s="173"/>
      <c r="QRN126" s="173"/>
      <c r="QRO126" s="173"/>
      <c r="QRP126" s="173"/>
      <c r="QRQ126" s="173"/>
      <c r="QRR126" s="173"/>
      <c r="QRS126" s="173"/>
      <c r="QRT126" s="173"/>
      <c r="QRU126" s="173"/>
      <c r="QRV126" s="173"/>
      <c r="QRW126" s="173"/>
      <c r="QRX126" s="173"/>
      <c r="QRY126" s="173"/>
      <c r="QRZ126" s="173"/>
      <c r="QSA126" s="173"/>
      <c r="QSB126" s="173"/>
      <c r="QSC126" s="173"/>
      <c r="QSD126" s="173"/>
      <c r="QSE126" s="173"/>
      <c r="QSF126" s="173"/>
      <c r="QSG126" s="173"/>
      <c r="QSH126" s="173"/>
      <c r="QSI126" s="173"/>
      <c r="QSJ126" s="173"/>
      <c r="QSK126" s="173"/>
      <c r="QSL126" s="173"/>
      <c r="QSM126" s="173"/>
      <c r="QSN126" s="173"/>
      <c r="QSO126" s="173"/>
      <c r="QSP126" s="173"/>
      <c r="QSQ126" s="173"/>
      <c r="QSR126" s="173"/>
      <c r="QSS126" s="173"/>
      <c r="QST126" s="173"/>
      <c r="QSU126" s="173"/>
      <c r="QSV126" s="173"/>
      <c r="QSW126" s="173"/>
      <c r="QSX126" s="173"/>
      <c r="QSY126" s="173"/>
      <c r="QSZ126" s="173"/>
      <c r="QTA126" s="173"/>
      <c r="QTB126" s="173"/>
      <c r="QTC126" s="173"/>
      <c r="QTD126" s="173"/>
      <c r="QTE126" s="173"/>
      <c r="QTF126" s="173"/>
      <c r="QTG126" s="173"/>
      <c r="QTH126" s="173"/>
      <c r="QTI126" s="173"/>
      <c r="QTJ126" s="173"/>
      <c r="QTK126" s="173"/>
      <c r="QTL126" s="173"/>
      <c r="QTM126" s="173"/>
      <c r="QTN126" s="173"/>
      <c r="QTO126" s="173"/>
      <c r="QTP126" s="173"/>
      <c r="QTQ126" s="173"/>
      <c r="QTR126" s="173"/>
      <c r="QTS126" s="173"/>
      <c r="QTT126" s="173"/>
      <c r="QTU126" s="173"/>
      <c r="QTV126" s="173"/>
      <c r="QTW126" s="173"/>
      <c r="QTX126" s="173"/>
      <c r="QTY126" s="173"/>
      <c r="QTZ126" s="173"/>
      <c r="QUA126" s="173"/>
      <c r="QUB126" s="173"/>
      <c r="QUC126" s="173"/>
      <c r="QUD126" s="173"/>
      <c r="QUE126" s="173"/>
      <c r="QUF126" s="173"/>
      <c r="QUG126" s="173"/>
      <c r="QUH126" s="173"/>
      <c r="QUI126" s="173"/>
      <c r="QUJ126" s="173"/>
      <c r="QUK126" s="173"/>
      <c r="QUL126" s="173"/>
      <c r="QUM126" s="173"/>
      <c r="QUN126" s="173"/>
      <c r="QUO126" s="173"/>
      <c r="QUP126" s="173"/>
      <c r="QUQ126" s="173"/>
      <c r="QUR126" s="173"/>
      <c r="QUS126" s="173"/>
      <c r="QUT126" s="173"/>
      <c r="QUU126" s="173"/>
      <c r="QUV126" s="173"/>
      <c r="QUW126" s="173"/>
      <c r="QUX126" s="173"/>
      <c r="QUY126" s="173"/>
      <c r="QUZ126" s="173"/>
      <c r="QVA126" s="173"/>
      <c r="QVB126" s="173"/>
      <c r="QVC126" s="173"/>
      <c r="QVD126" s="173"/>
      <c r="QVE126" s="173"/>
      <c r="QVF126" s="173"/>
      <c r="QVG126" s="173"/>
      <c r="QVH126" s="173"/>
      <c r="QVI126" s="173"/>
      <c r="QVJ126" s="173"/>
      <c r="QVK126" s="173"/>
      <c r="QVL126" s="173"/>
      <c r="QVM126" s="173"/>
      <c r="QVN126" s="173"/>
      <c r="QVO126" s="173"/>
      <c r="QVP126" s="173"/>
      <c r="QVQ126" s="173"/>
      <c r="QVR126" s="173"/>
      <c r="QVS126" s="173"/>
      <c r="QVT126" s="173"/>
      <c r="QVU126" s="173"/>
      <c r="QVV126" s="173"/>
      <c r="QVW126" s="173"/>
      <c r="QVX126" s="173"/>
      <c r="QVY126" s="173"/>
      <c r="QVZ126" s="173"/>
      <c r="QWA126" s="173"/>
      <c r="QWB126" s="173"/>
      <c r="QWC126" s="173"/>
      <c r="QWD126" s="173"/>
      <c r="QWE126" s="173"/>
      <c r="QWF126" s="173"/>
      <c r="QWG126" s="173"/>
      <c r="QWH126" s="173"/>
      <c r="QWI126" s="173"/>
      <c r="QWJ126" s="173"/>
      <c r="QWK126" s="173"/>
      <c r="QWL126" s="173"/>
      <c r="QWM126" s="173"/>
      <c r="QWN126" s="173"/>
      <c r="QWO126" s="173"/>
      <c r="QWP126" s="173"/>
      <c r="QWQ126" s="173"/>
      <c r="QWR126" s="173"/>
      <c r="QWS126" s="173"/>
      <c r="QWT126" s="173"/>
      <c r="QWU126" s="173"/>
      <c r="QWV126" s="173"/>
      <c r="QWW126" s="173"/>
      <c r="QWX126" s="173"/>
      <c r="QWY126" s="173"/>
      <c r="QWZ126" s="173"/>
      <c r="QXA126" s="173"/>
      <c r="QXB126" s="173"/>
      <c r="QXC126" s="173"/>
      <c r="QXD126" s="173"/>
      <c r="QXE126" s="173"/>
      <c r="QXF126" s="173"/>
      <c r="QXG126" s="173"/>
      <c r="QXH126" s="173"/>
      <c r="QXI126" s="173"/>
      <c r="QXJ126" s="173"/>
      <c r="QXK126" s="173"/>
      <c r="QXL126" s="173"/>
      <c r="QXM126" s="173"/>
      <c r="QXN126" s="173"/>
      <c r="QXO126" s="173"/>
      <c r="QXP126" s="173"/>
      <c r="QXQ126" s="173"/>
      <c r="QXR126" s="173"/>
      <c r="QXS126" s="173"/>
      <c r="QXT126" s="173"/>
      <c r="QXU126" s="173"/>
      <c r="QXV126" s="173"/>
      <c r="QXW126" s="173"/>
      <c r="QXX126" s="173"/>
      <c r="QXY126" s="173"/>
      <c r="QXZ126" s="173"/>
      <c r="QYA126" s="173"/>
      <c r="QYB126" s="173"/>
      <c r="QYC126" s="173"/>
      <c r="QYD126" s="173"/>
      <c r="QYE126" s="173"/>
      <c r="QYF126" s="173"/>
      <c r="QYG126" s="173"/>
      <c r="QYH126" s="173"/>
      <c r="QYI126" s="173"/>
      <c r="QYJ126" s="173"/>
      <c r="QYK126" s="173"/>
      <c r="QYL126" s="173"/>
      <c r="QYM126" s="173"/>
      <c r="QYN126" s="173"/>
      <c r="QYO126" s="173"/>
      <c r="QYP126" s="173"/>
      <c r="QYQ126" s="173"/>
      <c r="QYR126" s="173"/>
      <c r="QYS126" s="173"/>
      <c r="QYT126" s="173"/>
      <c r="QYU126" s="173"/>
      <c r="QYV126" s="173"/>
      <c r="QYW126" s="173"/>
      <c r="QYX126" s="173"/>
      <c r="QYY126" s="173"/>
      <c r="QYZ126" s="173"/>
      <c r="QZA126" s="173"/>
      <c r="QZB126" s="173"/>
      <c r="QZC126" s="173"/>
      <c r="QZD126" s="173"/>
      <c r="QZE126" s="173"/>
      <c r="QZF126" s="173"/>
      <c r="QZG126" s="173"/>
      <c r="QZH126" s="173"/>
      <c r="QZI126" s="173"/>
      <c r="QZJ126" s="173"/>
      <c r="QZK126" s="173"/>
      <c r="QZL126" s="173"/>
      <c r="QZM126" s="173"/>
      <c r="QZN126" s="173"/>
      <c r="QZO126" s="173"/>
      <c r="QZP126" s="173"/>
      <c r="QZQ126" s="173"/>
      <c r="QZR126" s="173"/>
      <c r="QZS126" s="173"/>
      <c r="QZT126" s="173"/>
      <c r="QZU126" s="173"/>
      <c r="QZV126" s="173"/>
      <c r="QZW126" s="173"/>
      <c r="QZX126" s="173"/>
      <c r="QZY126" s="173"/>
      <c r="QZZ126" s="173"/>
      <c r="RAA126" s="173"/>
      <c r="RAB126" s="173"/>
      <c r="RAC126" s="173"/>
      <c r="RAD126" s="173"/>
      <c r="RAE126" s="173"/>
      <c r="RAF126" s="173"/>
      <c r="RAG126" s="173"/>
      <c r="RAH126" s="173"/>
      <c r="RAI126" s="173"/>
      <c r="RAJ126" s="173"/>
      <c r="RAK126" s="173"/>
      <c r="RAL126" s="173"/>
      <c r="RAM126" s="173"/>
      <c r="RAN126" s="173"/>
      <c r="RAO126" s="173"/>
      <c r="RAP126" s="173"/>
      <c r="RAQ126" s="173"/>
      <c r="RAR126" s="173"/>
      <c r="RAS126" s="173"/>
      <c r="RAT126" s="173"/>
      <c r="RAU126" s="173"/>
      <c r="RAV126" s="173"/>
      <c r="RAW126" s="173"/>
      <c r="RAX126" s="173"/>
      <c r="RAY126" s="173"/>
      <c r="RAZ126" s="173"/>
      <c r="RBA126" s="173"/>
      <c r="RBB126" s="173"/>
      <c r="RBC126" s="173"/>
      <c r="RBD126" s="173"/>
      <c r="RBE126" s="173"/>
      <c r="RBF126" s="173"/>
      <c r="RBG126" s="173"/>
      <c r="RBH126" s="173"/>
      <c r="RBI126" s="173"/>
      <c r="RBJ126" s="173"/>
      <c r="RBK126" s="173"/>
      <c r="RBL126" s="173"/>
      <c r="RBM126" s="173"/>
      <c r="RBN126" s="173"/>
      <c r="RBO126" s="173"/>
      <c r="RBP126" s="173"/>
      <c r="RBQ126" s="173"/>
      <c r="RBR126" s="173"/>
      <c r="RBS126" s="173"/>
      <c r="RBT126" s="173"/>
      <c r="RBU126" s="173"/>
      <c r="RBV126" s="173"/>
      <c r="RBW126" s="173"/>
      <c r="RBX126" s="173"/>
      <c r="RBY126" s="173"/>
      <c r="RBZ126" s="173"/>
      <c r="RCA126" s="173"/>
      <c r="RCB126" s="173"/>
      <c r="RCC126" s="173"/>
      <c r="RCD126" s="173"/>
      <c r="RCE126" s="173"/>
      <c r="RCF126" s="173"/>
      <c r="RCG126" s="173"/>
      <c r="RCH126" s="173"/>
      <c r="RCI126" s="173"/>
      <c r="RCJ126" s="173"/>
      <c r="RCK126" s="173"/>
      <c r="RCL126" s="173"/>
      <c r="RCM126" s="173"/>
      <c r="RCN126" s="173"/>
      <c r="RCO126" s="173"/>
      <c r="RCP126" s="173"/>
      <c r="RCQ126" s="173"/>
      <c r="RCR126" s="173"/>
      <c r="RCS126" s="173"/>
      <c r="RCT126" s="173"/>
      <c r="RCU126" s="173"/>
      <c r="RCV126" s="173"/>
      <c r="RCW126" s="173"/>
      <c r="RCX126" s="173"/>
      <c r="RCY126" s="173"/>
      <c r="RCZ126" s="173"/>
      <c r="RDA126" s="173"/>
      <c r="RDB126" s="173"/>
      <c r="RDC126" s="173"/>
      <c r="RDD126" s="173"/>
      <c r="RDE126" s="173"/>
      <c r="RDF126" s="173"/>
      <c r="RDG126" s="173"/>
      <c r="RDH126" s="173"/>
      <c r="RDI126" s="173"/>
      <c r="RDJ126" s="173"/>
      <c r="RDK126" s="173"/>
      <c r="RDL126" s="173"/>
      <c r="RDM126" s="173"/>
      <c r="RDN126" s="173"/>
      <c r="RDO126" s="173"/>
      <c r="RDP126" s="173"/>
      <c r="RDQ126" s="173"/>
      <c r="RDR126" s="173"/>
      <c r="RDS126" s="173"/>
      <c r="RDT126" s="173"/>
      <c r="RDU126" s="173"/>
      <c r="RDV126" s="173"/>
      <c r="RDW126" s="173"/>
      <c r="RDX126" s="173"/>
      <c r="RDY126" s="173"/>
      <c r="RDZ126" s="173"/>
      <c r="REA126" s="173"/>
      <c r="REB126" s="173"/>
      <c r="REC126" s="173"/>
      <c r="RED126" s="173"/>
      <c r="REE126" s="173"/>
      <c r="REF126" s="173"/>
      <c r="REG126" s="173"/>
      <c r="REH126" s="173"/>
      <c r="REI126" s="173"/>
      <c r="REJ126" s="173"/>
      <c r="REK126" s="173"/>
      <c r="REL126" s="173"/>
      <c r="REM126" s="173"/>
      <c r="REN126" s="173"/>
      <c r="REO126" s="173"/>
      <c r="REP126" s="173"/>
      <c r="REQ126" s="173"/>
      <c r="RER126" s="173"/>
      <c r="RES126" s="173"/>
      <c r="RET126" s="173"/>
      <c r="REU126" s="173"/>
      <c r="REV126" s="173"/>
      <c r="REW126" s="173"/>
      <c r="REX126" s="173"/>
      <c r="REY126" s="173"/>
      <c r="REZ126" s="173"/>
      <c r="RFA126" s="173"/>
      <c r="RFB126" s="173"/>
      <c r="RFC126" s="173"/>
      <c r="RFD126" s="173"/>
      <c r="RFE126" s="173"/>
      <c r="RFF126" s="173"/>
      <c r="RFG126" s="173"/>
      <c r="RFH126" s="173"/>
      <c r="RFI126" s="173"/>
      <c r="RFJ126" s="173"/>
      <c r="RFK126" s="173"/>
      <c r="RFL126" s="173"/>
      <c r="RFM126" s="173"/>
      <c r="RFN126" s="173"/>
      <c r="RFO126" s="173"/>
      <c r="RFP126" s="173"/>
      <c r="RFQ126" s="173"/>
      <c r="RFR126" s="173"/>
      <c r="RFS126" s="173"/>
      <c r="RFT126" s="173"/>
      <c r="RFU126" s="173"/>
      <c r="RFV126" s="173"/>
      <c r="RFW126" s="173"/>
      <c r="RFX126" s="173"/>
      <c r="RFY126" s="173"/>
      <c r="RFZ126" s="173"/>
      <c r="RGA126" s="173"/>
      <c r="RGB126" s="173"/>
      <c r="RGC126" s="173"/>
      <c r="RGD126" s="173"/>
      <c r="RGE126" s="173"/>
      <c r="RGF126" s="173"/>
      <c r="RGG126" s="173"/>
      <c r="RGH126" s="173"/>
      <c r="RGI126" s="173"/>
      <c r="RGJ126" s="173"/>
      <c r="RGK126" s="173"/>
      <c r="RGL126" s="173"/>
      <c r="RGM126" s="173"/>
      <c r="RGN126" s="173"/>
      <c r="RGO126" s="173"/>
      <c r="RGP126" s="173"/>
      <c r="RGQ126" s="173"/>
      <c r="RGR126" s="173"/>
      <c r="RGS126" s="173"/>
      <c r="RGT126" s="173"/>
      <c r="RGU126" s="173"/>
      <c r="RGV126" s="173"/>
      <c r="RGW126" s="173"/>
      <c r="RGX126" s="173"/>
      <c r="RGY126" s="173"/>
      <c r="RGZ126" s="173"/>
      <c r="RHA126" s="173"/>
      <c r="RHB126" s="173"/>
      <c r="RHC126" s="173"/>
      <c r="RHD126" s="173"/>
      <c r="RHE126" s="173"/>
      <c r="RHF126" s="173"/>
      <c r="RHG126" s="173"/>
      <c r="RHH126" s="173"/>
      <c r="RHI126" s="173"/>
      <c r="RHJ126" s="173"/>
      <c r="RHK126" s="173"/>
      <c r="RHL126" s="173"/>
      <c r="RHM126" s="173"/>
      <c r="RHN126" s="173"/>
      <c r="RHO126" s="173"/>
      <c r="RHP126" s="173"/>
      <c r="RHQ126" s="173"/>
      <c r="RHR126" s="173"/>
      <c r="RHS126" s="173"/>
      <c r="RHT126" s="173"/>
      <c r="RHU126" s="173"/>
      <c r="RHV126" s="173"/>
      <c r="RHW126" s="173"/>
      <c r="RHX126" s="173"/>
      <c r="RHY126" s="173"/>
      <c r="RHZ126" s="173"/>
      <c r="RIA126" s="173"/>
      <c r="RIB126" s="173"/>
      <c r="RIC126" s="173"/>
      <c r="RID126" s="173"/>
      <c r="RIE126" s="173"/>
      <c r="RIF126" s="173"/>
      <c r="RIG126" s="173"/>
      <c r="RIH126" s="173"/>
      <c r="RII126" s="173"/>
      <c r="RIJ126" s="173"/>
      <c r="RIK126" s="173"/>
      <c r="RIL126" s="173"/>
      <c r="RIM126" s="173"/>
      <c r="RIN126" s="173"/>
      <c r="RIO126" s="173"/>
      <c r="RIP126" s="173"/>
      <c r="RIQ126" s="173"/>
      <c r="RIR126" s="173"/>
      <c r="RIS126" s="173"/>
      <c r="RIT126" s="173"/>
      <c r="RIU126" s="173"/>
      <c r="RIV126" s="173"/>
      <c r="RIW126" s="173"/>
      <c r="RIX126" s="173"/>
      <c r="RIY126" s="173"/>
      <c r="RIZ126" s="173"/>
      <c r="RJA126" s="173"/>
      <c r="RJB126" s="173"/>
      <c r="RJC126" s="173"/>
      <c r="RJD126" s="173"/>
      <c r="RJE126" s="173"/>
      <c r="RJF126" s="173"/>
      <c r="RJG126" s="173"/>
      <c r="RJH126" s="173"/>
      <c r="RJI126" s="173"/>
      <c r="RJJ126" s="173"/>
      <c r="RJK126" s="173"/>
      <c r="RJL126" s="173"/>
      <c r="RJM126" s="173"/>
      <c r="RJN126" s="173"/>
      <c r="RJO126" s="173"/>
      <c r="RJP126" s="173"/>
      <c r="RJQ126" s="173"/>
      <c r="RJR126" s="173"/>
      <c r="RJS126" s="173"/>
      <c r="RJT126" s="173"/>
      <c r="RJU126" s="173"/>
      <c r="RJV126" s="173"/>
      <c r="RJW126" s="173"/>
      <c r="RJX126" s="173"/>
      <c r="RJY126" s="173"/>
      <c r="RJZ126" s="173"/>
      <c r="RKA126" s="173"/>
      <c r="RKB126" s="173"/>
      <c r="RKC126" s="173"/>
      <c r="RKD126" s="173"/>
      <c r="RKE126" s="173"/>
      <c r="RKF126" s="173"/>
      <c r="RKG126" s="173"/>
      <c r="RKH126" s="173"/>
      <c r="RKI126" s="173"/>
      <c r="RKJ126" s="173"/>
      <c r="RKK126" s="173"/>
      <c r="RKL126" s="173"/>
      <c r="RKM126" s="173"/>
      <c r="RKN126" s="173"/>
      <c r="RKO126" s="173"/>
      <c r="RKP126" s="173"/>
      <c r="RKQ126" s="173"/>
      <c r="RKR126" s="173"/>
      <c r="RKS126" s="173"/>
      <c r="RKT126" s="173"/>
      <c r="RKU126" s="173"/>
      <c r="RKV126" s="173"/>
      <c r="RKW126" s="173"/>
      <c r="RKX126" s="173"/>
      <c r="RKY126" s="173"/>
      <c r="RKZ126" s="173"/>
      <c r="RLA126" s="173"/>
      <c r="RLB126" s="173"/>
      <c r="RLC126" s="173"/>
      <c r="RLD126" s="173"/>
      <c r="RLE126" s="173"/>
      <c r="RLF126" s="173"/>
      <c r="RLG126" s="173"/>
      <c r="RLH126" s="173"/>
      <c r="RLI126" s="173"/>
      <c r="RLJ126" s="173"/>
      <c r="RLK126" s="173"/>
      <c r="RLL126" s="173"/>
      <c r="RLM126" s="173"/>
      <c r="RLN126" s="173"/>
      <c r="RLO126" s="173"/>
      <c r="RLP126" s="173"/>
      <c r="RLQ126" s="173"/>
      <c r="RLR126" s="173"/>
      <c r="RLS126" s="173"/>
      <c r="RLT126" s="173"/>
      <c r="RLU126" s="173"/>
      <c r="RLV126" s="173"/>
      <c r="RLW126" s="173"/>
      <c r="RLX126" s="173"/>
      <c r="RLY126" s="173"/>
      <c r="RLZ126" s="173"/>
      <c r="RMA126" s="173"/>
      <c r="RMB126" s="173"/>
      <c r="RMC126" s="173"/>
      <c r="RMD126" s="173"/>
      <c r="RME126" s="173"/>
      <c r="RMF126" s="173"/>
      <c r="RMG126" s="173"/>
      <c r="RMH126" s="173"/>
      <c r="RMI126" s="173"/>
      <c r="RMJ126" s="173"/>
      <c r="RMK126" s="173"/>
      <c r="RML126" s="173"/>
      <c r="RMM126" s="173"/>
      <c r="RMN126" s="173"/>
      <c r="RMO126" s="173"/>
      <c r="RMP126" s="173"/>
      <c r="RMQ126" s="173"/>
      <c r="RMR126" s="173"/>
      <c r="RMS126" s="173"/>
      <c r="RMT126" s="173"/>
      <c r="RMU126" s="173"/>
      <c r="RMV126" s="173"/>
      <c r="RMW126" s="173"/>
      <c r="RMX126" s="173"/>
      <c r="RMY126" s="173"/>
      <c r="RMZ126" s="173"/>
      <c r="RNA126" s="173"/>
      <c r="RNB126" s="173"/>
      <c r="RNC126" s="173"/>
      <c r="RND126" s="173"/>
      <c r="RNE126" s="173"/>
      <c r="RNF126" s="173"/>
      <c r="RNG126" s="173"/>
      <c r="RNH126" s="173"/>
      <c r="RNI126" s="173"/>
      <c r="RNJ126" s="173"/>
      <c r="RNK126" s="173"/>
      <c r="RNL126" s="173"/>
      <c r="RNM126" s="173"/>
      <c r="RNN126" s="173"/>
      <c r="RNO126" s="173"/>
      <c r="RNP126" s="173"/>
      <c r="RNQ126" s="173"/>
      <c r="RNR126" s="173"/>
      <c r="RNS126" s="173"/>
      <c r="RNT126" s="173"/>
      <c r="RNU126" s="173"/>
      <c r="RNV126" s="173"/>
      <c r="RNW126" s="173"/>
      <c r="RNX126" s="173"/>
      <c r="RNY126" s="173"/>
      <c r="RNZ126" s="173"/>
      <c r="ROA126" s="173"/>
      <c r="ROB126" s="173"/>
      <c r="ROC126" s="173"/>
      <c r="ROD126" s="173"/>
      <c r="ROE126" s="173"/>
      <c r="ROF126" s="173"/>
      <c r="ROG126" s="173"/>
      <c r="ROH126" s="173"/>
      <c r="ROI126" s="173"/>
      <c r="ROJ126" s="173"/>
      <c r="ROK126" s="173"/>
      <c r="ROL126" s="173"/>
      <c r="ROM126" s="173"/>
      <c r="RON126" s="173"/>
      <c r="ROO126" s="173"/>
      <c r="ROP126" s="173"/>
      <c r="ROQ126" s="173"/>
      <c r="ROR126" s="173"/>
      <c r="ROS126" s="173"/>
      <c r="ROT126" s="173"/>
      <c r="ROU126" s="173"/>
      <c r="ROV126" s="173"/>
      <c r="ROW126" s="173"/>
      <c r="ROX126" s="173"/>
      <c r="ROY126" s="173"/>
      <c r="ROZ126" s="173"/>
      <c r="RPA126" s="173"/>
      <c r="RPB126" s="173"/>
      <c r="RPC126" s="173"/>
      <c r="RPD126" s="173"/>
      <c r="RPE126" s="173"/>
      <c r="RPF126" s="173"/>
      <c r="RPG126" s="173"/>
      <c r="RPH126" s="173"/>
      <c r="RPI126" s="173"/>
      <c r="RPJ126" s="173"/>
      <c r="RPK126" s="173"/>
      <c r="RPL126" s="173"/>
      <c r="RPM126" s="173"/>
      <c r="RPN126" s="173"/>
      <c r="RPO126" s="173"/>
      <c r="RPP126" s="173"/>
      <c r="RPQ126" s="173"/>
      <c r="RPR126" s="173"/>
      <c r="RPS126" s="173"/>
      <c r="RPT126" s="173"/>
      <c r="RPU126" s="173"/>
      <c r="RPV126" s="173"/>
      <c r="RPW126" s="173"/>
      <c r="RPX126" s="173"/>
      <c r="RPY126" s="173"/>
      <c r="RPZ126" s="173"/>
      <c r="RQA126" s="173"/>
      <c r="RQB126" s="173"/>
      <c r="RQC126" s="173"/>
      <c r="RQD126" s="173"/>
      <c r="RQE126" s="173"/>
      <c r="RQF126" s="173"/>
      <c r="RQG126" s="173"/>
      <c r="RQH126" s="173"/>
      <c r="RQI126" s="173"/>
      <c r="RQJ126" s="173"/>
      <c r="RQK126" s="173"/>
      <c r="RQL126" s="173"/>
      <c r="RQM126" s="173"/>
      <c r="RQN126" s="173"/>
      <c r="RQO126" s="173"/>
      <c r="RQP126" s="173"/>
      <c r="RQQ126" s="173"/>
      <c r="RQR126" s="173"/>
      <c r="RQS126" s="173"/>
      <c r="RQT126" s="173"/>
      <c r="RQU126" s="173"/>
      <c r="RQV126" s="173"/>
      <c r="RQW126" s="173"/>
      <c r="RQX126" s="173"/>
      <c r="RQY126" s="173"/>
      <c r="RQZ126" s="173"/>
      <c r="RRA126" s="173"/>
      <c r="RRB126" s="173"/>
      <c r="RRC126" s="173"/>
      <c r="RRD126" s="173"/>
      <c r="RRE126" s="173"/>
      <c r="RRF126" s="173"/>
      <c r="RRG126" s="173"/>
      <c r="RRH126" s="173"/>
      <c r="RRI126" s="173"/>
      <c r="RRJ126" s="173"/>
      <c r="RRK126" s="173"/>
      <c r="RRL126" s="173"/>
      <c r="RRM126" s="173"/>
      <c r="RRN126" s="173"/>
      <c r="RRO126" s="173"/>
      <c r="RRP126" s="173"/>
      <c r="RRQ126" s="173"/>
      <c r="RRR126" s="173"/>
      <c r="RRS126" s="173"/>
      <c r="RRT126" s="173"/>
      <c r="RRU126" s="173"/>
      <c r="RRV126" s="173"/>
      <c r="RRW126" s="173"/>
      <c r="RRX126" s="173"/>
      <c r="RRY126" s="173"/>
      <c r="RRZ126" s="173"/>
      <c r="RSA126" s="173"/>
      <c r="RSB126" s="173"/>
      <c r="RSC126" s="173"/>
      <c r="RSD126" s="173"/>
      <c r="RSE126" s="173"/>
      <c r="RSF126" s="173"/>
      <c r="RSG126" s="173"/>
      <c r="RSH126" s="173"/>
      <c r="RSI126" s="173"/>
      <c r="RSJ126" s="173"/>
      <c r="RSK126" s="173"/>
      <c r="RSL126" s="173"/>
      <c r="RSM126" s="173"/>
      <c r="RSN126" s="173"/>
      <c r="RSO126" s="173"/>
      <c r="RSP126" s="173"/>
      <c r="RSQ126" s="173"/>
      <c r="RSR126" s="173"/>
      <c r="RSS126" s="173"/>
      <c r="RST126" s="173"/>
      <c r="RSU126" s="173"/>
      <c r="RSV126" s="173"/>
      <c r="RSW126" s="173"/>
      <c r="RSX126" s="173"/>
      <c r="RSY126" s="173"/>
      <c r="RSZ126" s="173"/>
      <c r="RTA126" s="173"/>
      <c r="RTB126" s="173"/>
      <c r="RTC126" s="173"/>
      <c r="RTD126" s="173"/>
      <c r="RTE126" s="173"/>
      <c r="RTF126" s="173"/>
      <c r="RTG126" s="173"/>
      <c r="RTH126" s="173"/>
      <c r="RTI126" s="173"/>
      <c r="RTJ126" s="173"/>
      <c r="RTK126" s="173"/>
      <c r="RTL126" s="173"/>
      <c r="RTM126" s="173"/>
      <c r="RTN126" s="173"/>
      <c r="RTO126" s="173"/>
      <c r="RTP126" s="173"/>
      <c r="RTQ126" s="173"/>
      <c r="RTR126" s="173"/>
      <c r="RTS126" s="173"/>
      <c r="RTT126" s="173"/>
      <c r="RTU126" s="173"/>
      <c r="RTV126" s="173"/>
      <c r="RTW126" s="173"/>
      <c r="RTX126" s="173"/>
      <c r="RTY126" s="173"/>
      <c r="RTZ126" s="173"/>
      <c r="RUA126" s="173"/>
      <c r="RUB126" s="173"/>
      <c r="RUC126" s="173"/>
      <c r="RUD126" s="173"/>
      <c r="RUE126" s="173"/>
      <c r="RUF126" s="173"/>
      <c r="RUG126" s="173"/>
      <c r="RUH126" s="173"/>
      <c r="RUI126" s="173"/>
      <c r="RUJ126" s="173"/>
      <c r="RUK126" s="173"/>
      <c r="RUL126" s="173"/>
      <c r="RUM126" s="173"/>
      <c r="RUN126" s="173"/>
      <c r="RUO126" s="173"/>
      <c r="RUP126" s="173"/>
      <c r="RUQ126" s="173"/>
      <c r="RUR126" s="173"/>
      <c r="RUS126" s="173"/>
      <c r="RUT126" s="173"/>
      <c r="RUU126" s="173"/>
      <c r="RUV126" s="173"/>
      <c r="RUW126" s="173"/>
      <c r="RUX126" s="173"/>
      <c r="RUY126" s="173"/>
      <c r="RUZ126" s="173"/>
      <c r="RVA126" s="173"/>
      <c r="RVB126" s="173"/>
      <c r="RVC126" s="173"/>
      <c r="RVD126" s="173"/>
      <c r="RVE126" s="173"/>
      <c r="RVF126" s="173"/>
      <c r="RVG126" s="173"/>
      <c r="RVH126" s="173"/>
      <c r="RVI126" s="173"/>
      <c r="RVJ126" s="173"/>
      <c r="RVK126" s="173"/>
      <c r="RVL126" s="173"/>
      <c r="RVM126" s="173"/>
      <c r="RVN126" s="173"/>
      <c r="RVO126" s="173"/>
      <c r="RVP126" s="173"/>
      <c r="RVQ126" s="173"/>
      <c r="RVR126" s="173"/>
      <c r="RVS126" s="173"/>
      <c r="RVT126" s="173"/>
      <c r="RVU126" s="173"/>
      <c r="RVV126" s="173"/>
      <c r="RVW126" s="173"/>
      <c r="RVX126" s="173"/>
      <c r="RVY126" s="173"/>
      <c r="RVZ126" s="173"/>
      <c r="RWA126" s="173"/>
      <c r="RWB126" s="173"/>
      <c r="RWC126" s="173"/>
      <c r="RWD126" s="173"/>
      <c r="RWE126" s="173"/>
      <c r="RWF126" s="173"/>
      <c r="RWG126" s="173"/>
      <c r="RWH126" s="173"/>
      <c r="RWI126" s="173"/>
      <c r="RWJ126" s="173"/>
      <c r="RWK126" s="173"/>
      <c r="RWL126" s="173"/>
      <c r="RWM126" s="173"/>
      <c r="RWN126" s="173"/>
      <c r="RWO126" s="173"/>
      <c r="RWP126" s="173"/>
      <c r="RWQ126" s="173"/>
      <c r="RWR126" s="173"/>
      <c r="RWS126" s="173"/>
      <c r="RWT126" s="173"/>
      <c r="RWU126" s="173"/>
      <c r="RWV126" s="173"/>
      <c r="RWW126" s="173"/>
      <c r="RWX126" s="173"/>
      <c r="RWY126" s="173"/>
      <c r="RWZ126" s="173"/>
      <c r="RXA126" s="173"/>
      <c r="RXB126" s="173"/>
      <c r="RXC126" s="173"/>
      <c r="RXD126" s="173"/>
      <c r="RXE126" s="173"/>
      <c r="RXF126" s="173"/>
      <c r="RXG126" s="173"/>
      <c r="RXH126" s="173"/>
      <c r="RXI126" s="173"/>
      <c r="RXJ126" s="173"/>
      <c r="RXK126" s="173"/>
      <c r="RXL126" s="173"/>
      <c r="RXM126" s="173"/>
      <c r="RXN126" s="173"/>
      <c r="RXO126" s="173"/>
      <c r="RXP126" s="173"/>
      <c r="RXQ126" s="173"/>
      <c r="RXR126" s="173"/>
      <c r="RXS126" s="173"/>
      <c r="RXT126" s="173"/>
      <c r="RXU126" s="173"/>
      <c r="RXV126" s="173"/>
      <c r="RXW126" s="173"/>
      <c r="RXX126" s="173"/>
      <c r="RXY126" s="173"/>
      <c r="RXZ126" s="173"/>
      <c r="RYA126" s="173"/>
      <c r="RYB126" s="173"/>
      <c r="RYC126" s="173"/>
      <c r="RYD126" s="173"/>
      <c r="RYE126" s="173"/>
      <c r="RYF126" s="173"/>
      <c r="RYG126" s="173"/>
      <c r="RYH126" s="173"/>
      <c r="RYI126" s="173"/>
      <c r="RYJ126" s="173"/>
      <c r="RYK126" s="173"/>
      <c r="RYL126" s="173"/>
      <c r="RYM126" s="173"/>
      <c r="RYN126" s="173"/>
      <c r="RYO126" s="173"/>
      <c r="RYP126" s="173"/>
      <c r="RYQ126" s="173"/>
      <c r="RYR126" s="173"/>
      <c r="RYS126" s="173"/>
      <c r="RYT126" s="173"/>
      <c r="RYU126" s="173"/>
      <c r="RYV126" s="173"/>
      <c r="RYW126" s="173"/>
      <c r="RYX126" s="173"/>
      <c r="RYY126" s="173"/>
      <c r="RYZ126" s="173"/>
      <c r="RZA126" s="173"/>
      <c r="RZB126" s="173"/>
      <c r="RZC126" s="173"/>
      <c r="RZD126" s="173"/>
      <c r="RZE126" s="173"/>
      <c r="RZF126" s="173"/>
      <c r="RZG126" s="173"/>
      <c r="RZH126" s="173"/>
      <c r="RZI126" s="173"/>
      <c r="RZJ126" s="173"/>
      <c r="RZK126" s="173"/>
      <c r="RZL126" s="173"/>
      <c r="RZM126" s="173"/>
      <c r="RZN126" s="173"/>
      <c r="RZO126" s="173"/>
      <c r="RZP126" s="173"/>
      <c r="RZQ126" s="173"/>
      <c r="RZR126" s="173"/>
      <c r="RZS126" s="173"/>
      <c r="RZT126" s="173"/>
      <c r="RZU126" s="173"/>
      <c r="RZV126" s="173"/>
      <c r="RZW126" s="173"/>
      <c r="RZX126" s="173"/>
      <c r="RZY126" s="173"/>
      <c r="RZZ126" s="173"/>
      <c r="SAA126" s="173"/>
      <c r="SAB126" s="173"/>
      <c r="SAC126" s="173"/>
      <c r="SAD126" s="173"/>
      <c r="SAE126" s="173"/>
      <c r="SAF126" s="173"/>
      <c r="SAG126" s="173"/>
      <c r="SAH126" s="173"/>
      <c r="SAI126" s="173"/>
      <c r="SAJ126" s="173"/>
      <c r="SAK126" s="173"/>
      <c r="SAL126" s="173"/>
      <c r="SAM126" s="173"/>
      <c r="SAN126" s="173"/>
      <c r="SAO126" s="173"/>
      <c r="SAP126" s="173"/>
      <c r="SAQ126" s="173"/>
      <c r="SAR126" s="173"/>
      <c r="SAS126" s="173"/>
      <c r="SAT126" s="173"/>
      <c r="SAU126" s="173"/>
      <c r="SAV126" s="173"/>
      <c r="SAW126" s="173"/>
      <c r="SAX126" s="173"/>
      <c r="SAY126" s="173"/>
      <c r="SAZ126" s="173"/>
      <c r="SBA126" s="173"/>
      <c r="SBB126" s="173"/>
      <c r="SBC126" s="173"/>
      <c r="SBD126" s="173"/>
      <c r="SBE126" s="173"/>
      <c r="SBF126" s="173"/>
      <c r="SBG126" s="173"/>
      <c r="SBH126" s="173"/>
      <c r="SBI126" s="173"/>
      <c r="SBJ126" s="173"/>
      <c r="SBK126" s="173"/>
      <c r="SBL126" s="173"/>
      <c r="SBM126" s="173"/>
      <c r="SBN126" s="173"/>
      <c r="SBO126" s="173"/>
      <c r="SBP126" s="173"/>
      <c r="SBQ126" s="173"/>
      <c r="SBR126" s="173"/>
      <c r="SBS126" s="173"/>
      <c r="SBT126" s="173"/>
      <c r="SBU126" s="173"/>
      <c r="SBV126" s="173"/>
      <c r="SBW126" s="173"/>
      <c r="SBX126" s="173"/>
      <c r="SBY126" s="173"/>
      <c r="SBZ126" s="173"/>
      <c r="SCA126" s="173"/>
      <c r="SCB126" s="173"/>
      <c r="SCC126" s="173"/>
      <c r="SCD126" s="173"/>
      <c r="SCE126" s="173"/>
      <c r="SCF126" s="173"/>
      <c r="SCG126" s="173"/>
      <c r="SCH126" s="173"/>
      <c r="SCI126" s="173"/>
      <c r="SCJ126" s="173"/>
      <c r="SCK126" s="173"/>
      <c r="SCL126" s="173"/>
      <c r="SCM126" s="173"/>
      <c r="SCN126" s="173"/>
      <c r="SCO126" s="173"/>
      <c r="SCP126" s="173"/>
      <c r="SCQ126" s="173"/>
      <c r="SCR126" s="173"/>
      <c r="SCS126" s="173"/>
      <c r="SCT126" s="173"/>
      <c r="SCU126" s="173"/>
      <c r="SCV126" s="173"/>
      <c r="SCW126" s="173"/>
      <c r="SCX126" s="173"/>
      <c r="SCY126" s="173"/>
      <c r="SCZ126" s="173"/>
      <c r="SDA126" s="173"/>
      <c r="SDB126" s="173"/>
      <c r="SDC126" s="173"/>
      <c r="SDD126" s="173"/>
      <c r="SDE126" s="173"/>
      <c r="SDF126" s="173"/>
      <c r="SDG126" s="173"/>
      <c r="SDH126" s="173"/>
      <c r="SDI126" s="173"/>
      <c r="SDJ126" s="173"/>
      <c r="SDK126" s="173"/>
      <c r="SDL126" s="173"/>
      <c r="SDM126" s="173"/>
      <c r="SDN126" s="173"/>
      <c r="SDO126" s="173"/>
      <c r="SDP126" s="173"/>
      <c r="SDQ126" s="173"/>
      <c r="SDR126" s="173"/>
      <c r="SDS126" s="173"/>
      <c r="SDT126" s="173"/>
      <c r="SDU126" s="173"/>
      <c r="SDV126" s="173"/>
      <c r="SDW126" s="173"/>
      <c r="SDX126" s="173"/>
      <c r="SDY126" s="173"/>
      <c r="SDZ126" s="173"/>
      <c r="SEA126" s="173"/>
      <c r="SEB126" s="173"/>
      <c r="SEC126" s="173"/>
      <c r="SED126" s="173"/>
      <c r="SEE126" s="173"/>
      <c r="SEF126" s="173"/>
      <c r="SEG126" s="173"/>
      <c r="SEH126" s="173"/>
      <c r="SEI126" s="173"/>
      <c r="SEJ126" s="173"/>
      <c r="SEK126" s="173"/>
      <c r="SEL126" s="173"/>
      <c r="SEM126" s="173"/>
      <c r="SEN126" s="173"/>
      <c r="SEO126" s="173"/>
      <c r="SEP126" s="173"/>
      <c r="SEQ126" s="173"/>
      <c r="SER126" s="173"/>
      <c r="SES126" s="173"/>
      <c r="SET126" s="173"/>
      <c r="SEU126" s="173"/>
      <c r="SEV126" s="173"/>
      <c r="SEW126" s="173"/>
      <c r="SEX126" s="173"/>
      <c r="SEY126" s="173"/>
      <c r="SEZ126" s="173"/>
      <c r="SFA126" s="173"/>
      <c r="SFB126" s="173"/>
      <c r="SFC126" s="173"/>
      <c r="SFD126" s="173"/>
      <c r="SFE126" s="173"/>
      <c r="SFF126" s="173"/>
      <c r="SFG126" s="173"/>
      <c r="SFH126" s="173"/>
      <c r="SFI126" s="173"/>
      <c r="SFJ126" s="173"/>
      <c r="SFK126" s="173"/>
      <c r="SFL126" s="173"/>
      <c r="SFM126" s="173"/>
      <c r="SFN126" s="173"/>
      <c r="SFO126" s="173"/>
      <c r="SFP126" s="173"/>
      <c r="SFQ126" s="173"/>
      <c r="SFR126" s="173"/>
      <c r="SFS126" s="173"/>
      <c r="SFT126" s="173"/>
      <c r="SFU126" s="173"/>
      <c r="SFV126" s="173"/>
      <c r="SFW126" s="173"/>
      <c r="SFX126" s="173"/>
      <c r="SFY126" s="173"/>
      <c r="SFZ126" s="173"/>
      <c r="SGA126" s="173"/>
      <c r="SGB126" s="173"/>
      <c r="SGC126" s="173"/>
      <c r="SGD126" s="173"/>
      <c r="SGE126" s="173"/>
      <c r="SGF126" s="173"/>
      <c r="SGG126" s="173"/>
      <c r="SGH126" s="173"/>
      <c r="SGI126" s="173"/>
      <c r="SGJ126" s="173"/>
      <c r="SGK126" s="173"/>
      <c r="SGL126" s="173"/>
      <c r="SGM126" s="173"/>
      <c r="SGN126" s="173"/>
      <c r="SGO126" s="173"/>
      <c r="SGP126" s="173"/>
      <c r="SGQ126" s="173"/>
      <c r="SGR126" s="173"/>
      <c r="SGS126" s="173"/>
      <c r="SGT126" s="173"/>
      <c r="SGU126" s="173"/>
      <c r="SGV126" s="173"/>
      <c r="SGW126" s="173"/>
      <c r="SGX126" s="173"/>
      <c r="SGY126" s="173"/>
      <c r="SGZ126" s="173"/>
      <c r="SHA126" s="173"/>
      <c r="SHB126" s="173"/>
      <c r="SHC126" s="173"/>
      <c r="SHD126" s="173"/>
      <c r="SHE126" s="173"/>
      <c r="SHF126" s="173"/>
      <c r="SHG126" s="173"/>
      <c r="SHH126" s="173"/>
      <c r="SHI126" s="173"/>
      <c r="SHJ126" s="173"/>
      <c r="SHK126" s="173"/>
      <c r="SHL126" s="173"/>
      <c r="SHM126" s="173"/>
      <c r="SHN126" s="173"/>
      <c r="SHO126" s="173"/>
      <c r="SHP126" s="173"/>
      <c r="SHQ126" s="173"/>
      <c r="SHR126" s="173"/>
      <c r="SHS126" s="173"/>
      <c r="SHT126" s="173"/>
      <c r="SHU126" s="173"/>
      <c r="SHV126" s="173"/>
      <c r="SHW126" s="173"/>
      <c r="SHX126" s="173"/>
      <c r="SHY126" s="173"/>
      <c r="SHZ126" s="173"/>
      <c r="SIA126" s="173"/>
      <c r="SIB126" s="173"/>
      <c r="SIC126" s="173"/>
      <c r="SID126" s="173"/>
      <c r="SIE126" s="173"/>
      <c r="SIF126" s="173"/>
      <c r="SIG126" s="173"/>
      <c r="SIH126" s="173"/>
      <c r="SII126" s="173"/>
      <c r="SIJ126" s="173"/>
      <c r="SIK126" s="173"/>
      <c r="SIL126" s="173"/>
      <c r="SIM126" s="173"/>
      <c r="SIN126" s="173"/>
      <c r="SIO126" s="173"/>
      <c r="SIP126" s="173"/>
      <c r="SIQ126" s="173"/>
      <c r="SIR126" s="173"/>
      <c r="SIS126" s="173"/>
      <c r="SIT126" s="173"/>
      <c r="SIU126" s="173"/>
      <c r="SIV126" s="173"/>
      <c r="SIW126" s="173"/>
      <c r="SIX126" s="173"/>
      <c r="SIY126" s="173"/>
      <c r="SIZ126" s="173"/>
      <c r="SJA126" s="173"/>
      <c r="SJB126" s="173"/>
      <c r="SJC126" s="173"/>
      <c r="SJD126" s="173"/>
      <c r="SJE126" s="173"/>
      <c r="SJF126" s="173"/>
      <c r="SJG126" s="173"/>
      <c r="SJH126" s="173"/>
      <c r="SJI126" s="173"/>
      <c r="SJJ126" s="173"/>
      <c r="SJK126" s="173"/>
      <c r="SJL126" s="173"/>
      <c r="SJM126" s="173"/>
      <c r="SJN126" s="173"/>
      <c r="SJO126" s="173"/>
      <c r="SJP126" s="173"/>
      <c r="SJQ126" s="173"/>
      <c r="SJR126" s="173"/>
      <c r="SJS126" s="173"/>
      <c r="SJT126" s="173"/>
      <c r="SJU126" s="173"/>
      <c r="SJV126" s="173"/>
      <c r="SJW126" s="173"/>
      <c r="SJX126" s="173"/>
      <c r="SJY126" s="173"/>
      <c r="SJZ126" s="173"/>
      <c r="SKA126" s="173"/>
      <c r="SKB126" s="173"/>
      <c r="SKC126" s="173"/>
      <c r="SKD126" s="173"/>
      <c r="SKE126" s="173"/>
      <c r="SKF126" s="173"/>
      <c r="SKG126" s="173"/>
      <c r="SKH126" s="173"/>
      <c r="SKI126" s="173"/>
      <c r="SKJ126" s="173"/>
      <c r="SKK126" s="173"/>
      <c r="SKL126" s="173"/>
      <c r="SKM126" s="173"/>
      <c r="SKN126" s="173"/>
      <c r="SKO126" s="173"/>
      <c r="SKP126" s="173"/>
      <c r="SKQ126" s="173"/>
      <c r="SKR126" s="173"/>
      <c r="SKS126" s="173"/>
      <c r="SKT126" s="173"/>
      <c r="SKU126" s="173"/>
      <c r="SKV126" s="173"/>
      <c r="SKW126" s="173"/>
      <c r="SKX126" s="173"/>
      <c r="SKY126" s="173"/>
      <c r="SKZ126" s="173"/>
      <c r="SLA126" s="173"/>
      <c r="SLB126" s="173"/>
      <c r="SLC126" s="173"/>
      <c r="SLD126" s="173"/>
      <c r="SLE126" s="173"/>
      <c r="SLF126" s="173"/>
      <c r="SLG126" s="173"/>
      <c r="SLH126" s="173"/>
      <c r="SLI126" s="173"/>
      <c r="SLJ126" s="173"/>
      <c r="SLK126" s="173"/>
      <c r="SLL126" s="173"/>
      <c r="SLM126" s="173"/>
      <c r="SLN126" s="173"/>
      <c r="SLO126" s="173"/>
      <c r="SLP126" s="173"/>
      <c r="SLQ126" s="173"/>
      <c r="SLR126" s="173"/>
      <c r="SLS126" s="173"/>
      <c r="SLT126" s="173"/>
      <c r="SLU126" s="173"/>
      <c r="SLV126" s="173"/>
      <c r="SLW126" s="173"/>
      <c r="SLX126" s="173"/>
      <c r="SLY126" s="173"/>
      <c r="SLZ126" s="173"/>
      <c r="SMA126" s="173"/>
      <c r="SMB126" s="173"/>
      <c r="SMC126" s="173"/>
      <c r="SMD126" s="173"/>
      <c r="SME126" s="173"/>
      <c r="SMF126" s="173"/>
      <c r="SMG126" s="173"/>
      <c r="SMH126" s="173"/>
      <c r="SMI126" s="173"/>
      <c r="SMJ126" s="173"/>
      <c r="SMK126" s="173"/>
      <c r="SML126" s="173"/>
      <c r="SMM126" s="173"/>
      <c r="SMN126" s="173"/>
      <c r="SMO126" s="173"/>
      <c r="SMP126" s="173"/>
      <c r="SMQ126" s="173"/>
      <c r="SMR126" s="173"/>
      <c r="SMS126" s="173"/>
      <c r="SMT126" s="173"/>
      <c r="SMU126" s="173"/>
      <c r="SMV126" s="173"/>
      <c r="SMW126" s="173"/>
      <c r="SMX126" s="173"/>
      <c r="SMY126" s="173"/>
      <c r="SMZ126" s="173"/>
      <c r="SNA126" s="173"/>
      <c r="SNB126" s="173"/>
      <c r="SNC126" s="173"/>
      <c r="SND126" s="173"/>
      <c r="SNE126" s="173"/>
      <c r="SNF126" s="173"/>
      <c r="SNG126" s="173"/>
      <c r="SNH126" s="173"/>
      <c r="SNI126" s="173"/>
      <c r="SNJ126" s="173"/>
      <c r="SNK126" s="173"/>
      <c r="SNL126" s="173"/>
      <c r="SNM126" s="173"/>
      <c r="SNN126" s="173"/>
      <c r="SNO126" s="173"/>
      <c r="SNP126" s="173"/>
      <c r="SNQ126" s="173"/>
      <c r="SNR126" s="173"/>
      <c r="SNS126" s="173"/>
      <c r="SNT126" s="173"/>
      <c r="SNU126" s="173"/>
      <c r="SNV126" s="173"/>
      <c r="SNW126" s="173"/>
      <c r="SNX126" s="173"/>
      <c r="SNY126" s="173"/>
      <c r="SNZ126" s="173"/>
      <c r="SOA126" s="173"/>
      <c r="SOB126" s="173"/>
      <c r="SOC126" s="173"/>
      <c r="SOD126" s="173"/>
      <c r="SOE126" s="173"/>
      <c r="SOF126" s="173"/>
      <c r="SOG126" s="173"/>
      <c r="SOH126" s="173"/>
      <c r="SOI126" s="173"/>
      <c r="SOJ126" s="173"/>
      <c r="SOK126" s="173"/>
      <c r="SOL126" s="173"/>
      <c r="SOM126" s="173"/>
      <c r="SON126" s="173"/>
      <c r="SOO126" s="173"/>
      <c r="SOP126" s="173"/>
      <c r="SOQ126" s="173"/>
      <c r="SOR126" s="173"/>
      <c r="SOS126" s="173"/>
      <c r="SOT126" s="173"/>
      <c r="SOU126" s="173"/>
      <c r="SOV126" s="173"/>
      <c r="SOW126" s="173"/>
      <c r="SOX126" s="173"/>
      <c r="SOY126" s="173"/>
      <c r="SOZ126" s="173"/>
      <c r="SPA126" s="173"/>
      <c r="SPB126" s="173"/>
      <c r="SPC126" s="173"/>
      <c r="SPD126" s="173"/>
      <c r="SPE126" s="173"/>
      <c r="SPF126" s="173"/>
      <c r="SPG126" s="173"/>
      <c r="SPH126" s="173"/>
      <c r="SPI126" s="173"/>
      <c r="SPJ126" s="173"/>
      <c r="SPK126" s="173"/>
      <c r="SPL126" s="173"/>
      <c r="SPM126" s="173"/>
      <c r="SPN126" s="173"/>
      <c r="SPO126" s="173"/>
      <c r="SPP126" s="173"/>
      <c r="SPQ126" s="173"/>
      <c r="SPR126" s="173"/>
      <c r="SPS126" s="173"/>
      <c r="SPT126" s="173"/>
      <c r="SPU126" s="173"/>
      <c r="SPV126" s="173"/>
      <c r="SPW126" s="173"/>
      <c r="SPX126" s="173"/>
      <c r="SPY126" s="173"/>
      <c r="SPZ126" s="173"/>
      <c r="SQA126" s="173"/>
      <c r="SQB126" s="173"/>
      <c r="SQC126" s="173"/>
      <c r="SQD126" s="173"/>
      <c r="SQE126" s="173"/>
      <c r="SQF126" s="173"/>
      <c r="SQG126" s="173"/>
      <c r="SQH126" s="173"/>
      <c r="SQI126" s="173"/>
      <c r="SQJ126" s="173"/>
      <c r="SQK126" s="173"/>
      <c r="SQL126" s="173"/>
      <c r="SQM126" s="173"/>
      <c r="SQN126" s="173"/>
      <c r="SQO126" s="173"/>
      <c r="SQP126" s="173"/>
      <c r="SQQ126" s="173"/>
      <c r="SQR126" s="173"/>
      <c r="SQS126" s="173"/>
      <c r="SQT126" s="173"/>
      <c r="SQU126" s="173"/>
      <c r="SQV126" s="173"/>
      <c r="SQW126" s="173"/>
      <c r="SQX126" s="173"/>
      <c r="SQY126" s="173"/>
      <c r="SQZ126" s="173"/>
      <c r="SRA126" s="173"/>
      <c r="SRB126" s="173"/>
      <c r="SRC126" s="173"/>
      <c r="SRD126" s="173"/>
      <c r="SRE126" s="173"/>
      <c r="SRF126" s="173"/>
      <c r="SRG126" s="173"/>
      <c r="SRH126" s="173"/>
      <c r="SRI126" s="173"/>
      <c r="SRJ126" s="173"/>
      <c r="SRK126" s="173"/>
      <c r="SRL126" s="173"/>
      <c r="SRM126" s="173"/>
      <c r="SRN126" s="173"/>
      <c r="SRO126" s="173"/>
      <c r="SRP126" s="173"/>
      <c r="SRQ126" s="173"/>
      <c r="SRR126" s="173"/>
      <c r="SRS126" s="173"/>
      <c r="SRT126" s="173"/>
      <c r="SRU126" s="173"/>
      <c r="SRV126" s="173"/>
      <c r="SRW126" s="173"/>
      <c r="SRX126" s="173"/>
      <c r="SRY126" s="173"/>
      <c r="SRZ126" s="173"/>
      <c r="SSA126" s="173"/>
      <c r="SSB126" s="173"/>
      <c r="SSC126" s="173"/>
      <c r="SSD126" s="173"/>
      <c r="SSE126" s="173"/>
      <c r="SSF126" s="173"/>
      <c r="SSG126" s="173"/>
      <c r="SSH126" s="173"/>
      <c r="SSI126" s="173"/>
      <c r="SSJ126" s="173"/>
      <c r="SSK126" s="173"/>
      <c r="SSL126" s="173"/>
      <c r="SSM126" s="173"/>
      <c r="SSN126" s="173"/>
      <c r="SSO126" s="173"/>
      <c r="SSP126" s="173"/>
      <c r="SSQ126" s="173"/>
      <c r="SSR126" s="173"/>
      <c r="SSS126" s="173"/>
      <c r="SST126" s="173"/>
      <c r="SSU126" s="173"/>
      <c r="SSV126" s="173"/>
      <c r="SSW126" s="173"/>
      <c r="SSX126" s="173"/>
      <c r="SSY126" s="173"/>
      <c r="SSZ126" s="173"/>
      <c r="STA126" s="173"/>
      <c r="STB126" s="173"/>
      <c r="STC126" s="173"/>
      <c r="STD126" s="173"/>
      <c r="STE126" s="173"/>
      <c r="STF126" s="173"/>
      <c r="STG126" s="173"/>
      <c r="STH126" s="173"/>
      <c r="STI126" s="173"/>
      <c r="STJ126" s="173"/>
      <c r="STK126" s="173"/>
      <c r="STL126" s="173"/>
      <c r="STM126" s="173"/>
      <c r="STN126" s="173"/>
      <c r="STO126" s="173"/>
      <c r="STP126" s="173"/>
      <c r="STQ126" s="173"/>
      <c r="STR126" s="173"/>
      <c r="STS126" s="173"/>
      <c r="STT126" s="173"/>
      <c r="STU126" s="173"/>
      <c r="STV126" s="173"/>
      <c r="STW126" s="173"/>
      <c r="STX126" s="173"/>
      <c r="STY126" s="173"/>
      <c r="STZ126" s="173"/>
      <c r="SUA126" s="173"/>
      <c r="SUB126" s="173"/>
      <c r="SUC126" s="173"/>
      <c r="SUD126" s="173"/>
      <c r="SUE126" s="173"/>
      <c r="SUF126" s="173"/>
      <c r="SUG126" s="173"/>
      <c r="SUH126" s="173"/>
      <c r="SUI126" s="173"/>
      <c r="SUJ126" s="173"/>
      <c r="SUK126" s="173"/>
      <c r="SUL126" s="173"/>
      <c r="SUM126" s="173"/>
      <c r="SUN126" s="173"/>
      <c r="SUO126" s="173"/>
      <c r="SUP126" s="173"/>
      <c r="SUQ126" s="173"/>
      <c r="SUR126" s="173"/>
      <c r="SUS126" s="173"/>
      <c r="SUT126" s="173"/>
      <c r="SUU126" s="173"/>
      <c r="SUV126" s="173"/>
      <c r="SUW126" s="173"/>
      <c r="SUX126" s="173"/>
      <c r="SUY126" s="173"/>
      <c r="SUZ126" s="173"/>
      <c r="SVA126" s="173"/>
      <c r="SVB126" s="173"/>
      <c r="SVC126" s="173"/>
      <c r="SVD126" s="173"/>
      <c r="SVE126" s="173"/>
      <c r="SVF126" s="173"/>
      <c r="SVG126" s="173"/>
      <c r="SVH126" s="173"/>
      <c r="SVI126" s="173"/>
      <c r="SVJ126" s="173"/>
      <c r="SVK126" s="173"/>
      <c r="SVL126" s="173"/>
      <c r="SVM126" s="173"/>
      <c r="SVN126" s="173"/>
      <c r="SVO126" s="173"/>
      <c r="SVP126" s="173"/>
      <c r="SVQ126" s="173"/>
      <c r="SVR126" s="173"/>
      <c r="SVS126" s="173"/>
      <c r="SVT126" s="173"/>
      <c r="SVU126" s="173"/>
      <c r="SVV126" s="173"/>
      <c r="SVW126" s="173"/>
      <c r="SVX126" s="173"/>
      <c r="SVY126" s="173"/>
      <c r="SVZ126" s="173"/>
      <c r="SWA126" s="173"/>
      <c r="SWB126" s="173"/>
      <c r="SWC126" s="173"/>
      <c r="SWD126" s="173"/>
      <c r="SWE126" s="173"/>
      <c r="SWF126" s="173"/>
      <c r="SWG126" s="173"/>
      <c r="SWH126" s="173"/>
      <c r="SWI126" s="173"/>
      <c r="SWJ126" s="173"/>
      <c r="SWK126" s="173"/>
      <c r="SWL126" s="173"/>
      <c r="SWM126" s="173"/>
      <c r="SWN126" s="173"/>
      <c r="SWO126" s="173"/>
      <c r="SWP126" s="173"/>
      <c r="SWQ126" s="173"/>
      <c r="SWR126" s="173"/>
      <c r="SWS126" s="173"/>
      <c r="SWT126" s="173"/>
      <c r="SWU126" s="173"/>
      <c r="SWV126" s="173"/>
      <c r="SWW126" s="173"/>
      <c r="SWX126" s="173"/>
      <c r="SWY126" s="173"/>
      <c r="SWZ126" s="173"/>
      <c r="SXA126" s="173"/>
      <c r="SXB126" s="173"/>
      <c r="SXC126" s="173"/>
      <c r="SXD126" s="173"/>
      <c r="SXE126" s="173"/>
      <c r="SXF126" s="173"/>
      <c r="SXG126" s="173"/>
      <c r="SXH126" s="173"/>
      <c r="SXI126" s="173"/>
      <c r="SXJ126" s="173"/>
      <c r="SXK126" s="173"/>
      <c r="SXL126" s="173"/>
      <c r="SXM126" s="173"/>
      <c r="SXN126" s="173"/>
      <c r="SXO126" s="173"/>
      <c r="SXP126" s="173"/>
      <c r="SXQ126" s="173"/>
      <c r="SXR126" s="173"/>
      <c r="SXS126" s="173"/>
      <c r="SXT126" s="173"/>
      <c r="SXU126" s="173"/>
      <c r="SXV126" s="173"/>
      <c r="SXW126" s="173"/>
      <c r="SXX126" s="173"/>
      <c r="SXY126" s="173"/>
      <c r="SXZ126" s="173"/>
      <c r="SYA126" s="173"/>
      <c r="SYB126" s="173"/>
      <c r="SYC126" s="173"/>
      <c r="SYD126" s="173"/>
      <c r="SYE126" s="173"/>
      <c r="SYF126" s="173"/>
      <c r="SYG126" s="173"/>
      <c r="SYH126" s="173"/>
      <c r="SYI126" s="173"/>
      <c r="SYJ126" s="173"/>
      <c r="SYK126" s="173"/>
      <c r="SYL126" s="173"/>
      <c r="SYM126" s="173"/>
      <c r="SYN126" s="173"/>
      <c r="SYO126" s="173"/>
      <c r="SYP126" s="173"/>
      <c r="SYQ126" s="173"/>
      <c r="SYR126" s="173"/>
      <c r="SYS126" s="173"/>
      <c r="SYT126" s="173"/>
      <c r="SYU126" s="173"/>
      <c r="SYV126" s="173"/>
      <c r="SYW126" s="173"/>
      <c r="SYX126" s="173"/>
      <c r="SYY126" s="173"/>
      <c r="SYZ126" s="173"/>
      <c r="SZA126" s="173"/>
      <c r="SZB126" s="173"/>
      <c r="SZC126" s="173"/>
      <c r="SZD126" s="173"/>
      <c r="SZE126" s="173"/>
      <c r="SZF126" s="173"/>
      <c r="SZG126" s="173"/>
      <c r="SZH126" s="173"/>
      <c r="SZI126" s="173"/>
      <c r="SZJ126" s="173"/>
      <c r="SZK126" s="173"/>
      <c r="SZL126" s="173"/>
      <c r="SZM126" s="173"/>
      <c r="SZN126" s="173"/>
      <c r="SZO126" s="173"/>
      <c r="SZP126" s="173"/>
      <c r="SZQ126" s="173"/>
      <c r="SZR126" s="173"/>
      <c r="SZS126" s="173"/>
      <c r="SZT126" s="173"/>
      <c r="SZU126" s="173"/>
      <c r="SZV126" s="173"/>
      <c r="SZW126" s="173"/>
      <c r="SZX126" s="173"/>
      <c r="SZY126" s="173"/>
      <c r="SZZ126" s="173"/>
      <c r="TAA126" s="173"/>
      <c r="TAB126" s="173"/>
      <c r="TAC126" s="173"/>
      <c r="TAD126" s="173"/>
      <c r="TAE126" s="173"/>
      <c r="TAF126" s="173"/>
      <c r="TAG126" s="173"/>
      <c r="TAH126" s="173"/>
      <c r="TAI126" s="173"/>
      <c r="TAJ126" s="173"/>
      <c r="TAK126" s="173"/>
      <c r="TAL126" s="173"/>
      <c r="TAM126" s="173"/>
      <c r="TAN126" s="173"/>
      <c r="TAO126" s="173"/>
      <c r="TAP126" s="173"/>
      <c r="TAQ126" s="173"/>
      <c r="TAR126" s="173"/>
      <c r="TAS126" s="173"/>
      <c r="TAT126" s="173"/>
      <c r="TAU126" s="173"/>
      <c r="TAV126" s="173"/>
      <c r="TAW126" s="173"/>
      <c r="TAX126" s="173"/>
      <c r="TAY126" s="173"/>
      <c r="TAZ126" s="173"/>
      <c r="TBA126" s="173"/>
      <c r="TBB126" s="173"/>
      <c r="TBC126" s="173"/>
      <c r="TBD126" s="173"/>
      <c r="TBE126" s="173"/>
      <c r="TBF126" s="173"/>
      <c r="TBG126" s="173"/>
      <c r="TBH126" s="173"/>
      <c r="TBI126" s="173"/>
      <c r="TBJ126" s="173"/>
      <c r="TBK126" s="173"/>
      <c r="TBL126" s="173"/>
      <c r="TBM126" s="173"/>
      <c r="TBN126" s="173"/>
      <c r="TBO126" s="173"/>
      <c r="TBP126" s="173"/>
      <c r="TBQ126" s="173"/>
      <c r="TBR126" s="173"/>
      <c r="TBS126" s="173"/>
      <c r="TBT126" s="173"/>
      <c r="TBU126" s="173"/>
      <c r="TBV126" s="173"/>
      <c r="TBW126" s="173"/>
      <c r="TBX126" s="173"/>
      <c r="TBY126" s="173"/>
      <c r="TBZ126" s="173"/>
      <c r="TCA126" s="173"/>
      <c r="TCB126" s="173"/>
      <c r="TCC126" s="173"/>
      <c r="TCD126" s="173"/>
      <c r="TCE126" s="173"/>
      <c r="TCF126" s="173"/>
      <c r="TCG126" s="173"/>
      <c r="TCH126" s="173"/>
      <c r="TCI126" s="173"/>
      <c r="TCJ126" s="173"/>
      <c r="TCK126" s="173"/>
      <c r="TCL126" s="173"/>
      <c r="TCM126" s="173"/>
      <c r="TCN126" s="173"/>
      <c r="TCO126" s="173"/>
      <c r="TCP126" s="173"/>
      <c r="TCQ126" s="173"/>
      <c r="TCR126" s="173"/>
      <c r="TCS126" s="173"/>
      <c r="TCT126" s="173"/>
      <c r="TCU126" s="173"/>
      <c r="TCV126" s="173"/>
      <c r="TCW126" s="173"/>
      <c r="TCX126" s="173"/>
      <c r="TCY126" s="173"/>
      <c r="TCZ126" s="173"/>
      <c r="TDA126" s="173"/>
      <c r="TDB126" s="173"/>
      <c r="TDC126" s="173"/>
      <c r="TDD126" s="173"/>
      <c r="TDE126" s="173"/>
      <c r="TDF126" s="173"/>
      <c r="TDG126" s="173"/>
      <c r="TDH126" s="173"/>
      <c r="TDI126" s="173"/>
      <c r="TDJ126" s="173"/>
      <c r="TDK126" s="173"/>
      <c r="TDL126" s="173"/>
      <c r="TDM126" s="173"/>
      <c r="TDN126" s="173"/>
      <c r="TDO126" s="173"/>
      <c r="TDP126" s="173"/>
      <c r="TDQ126" s="173"/>
      <c r="TDR126" s="173"/>
      <c r="TDS126" s="173"/>
      <c r="TDT126" s="173"/>
      <c r="TDU126" s="173"/>
      <c r="TDV126" s="173"/>
      <c r="TDW126" s="173"/>
      <c r="TDX126" s="173"/>
      <c r="TDY126" s="173"/>
      <c r="TDZ126" s="173"/>
      <c r="TEA126" s="173"/>
      <c r="TEB126" s="173"/>
      <c r="TEC126" s="173"/>
      <c r="TED126" s="173"/>
      <c r="TEE126" s="173"/>
      <c r="TEF126" s="173"/>
      <c r="TEG126" s="173"/>
      <c r="TEH126" s="173"/>
      <c r="TEI126" s="173"/>
      <c r="TEJ126" s="173"/>
      <c r="TEK126" s="173"/>
      <c r="TEL126" s="173"/>
      <c r="TEM126" s="173"/>
      <c r="TEN126" s="173"/>
      <c r="TEO126" s="173"/>
      <c r="TEP126" s="173"/>
      <c r="TEQ126" s="173"/>
      <c r="TER126" s="173"/>
      <c r="TES126" s="173"/>
      <c r="TET126" s="173"/>
      <c r="TEU126" s="173"/>
      <c r="TEV126" s="173"/>
      <c r="TEW126" s="173"/>
      <c r="TEX126" s="173"/>
      <c r="TEY126" s="173"/>
      <c r="TEZ126" s="173"/>
      <c r="TFA126" s="173"/>
      <c r="TFB126" s="173"/>
      <c r="TFC126" s="173"/>
      <c r="TFD126" s="173"/>
      <c r="TFE126" s="173"/>
      <c r="TFF126" s="173"/>
      <c r="TFG126" s="173"/>
      <c r="TFH126" s="173"/>
      <c r="TFI126" s="173"/>
      <c r="TFJ126" s="173"/>
      <c r="TFK126" s="173"/>
      <c r="TFL126" s="173"/>
      <c r="TFM126" s="173"/>
      <c r="TFN126" s="173"/>
      <c r="TFO126" s="173"/>
      <c r="TFP126" s="173"/>
      <c r="TFQ126" s="173"/>
      <c r="TFR126" s="173"/>
      <c r="TFS126" s="173"/>
      <c r="TFT126" s="173"/>
      <c r="TFU126" s="173"/>
      <c r="TFV126" s="173"/>
      <c r="TFW126" s="173"/>
      <c r="TFX126" s="173"/>
      <c r="TFY126" s="173"/>
      <c r="TFZ126" s="173"/>
      <c r="TGA126" s="173"/>
      <c r="TGB126" s="173"/>
      <c r="TGC126" s="173"/>
      <c r="TGD126" s="173"/>
      <c r="TGE126" s="173"/>
      <c r="TGF126" s="173"/>
      <c r="TGG126" s="173"/>
      <c r="TGH126" s="173"/>
      <c r="TGI126" s="173"/>
      <c r="TGJ126" s="173"/>
      <c r="TGK126" s="173"/>
      <c r="TGL126" s="173"/>
      <c r="TGM126" s="173"/>
      <c r="TGN126" s="173"/>
      <c r="TGO126" s="173"/>
      <c r="TGP126" s="173"/>
      <c r="TGQ126" s="173"/>
      <c r="TGR126" s="173"/>
      <c r="TGS126" s="173"/>
      <c r="TGT126" s="173"/>
      <c r="TGU126" s="173"/>
      <c r="TGV126" s="173"/>
      <c r="TGW126" s="173"/>
      <c r="TGX126" s="173"/>
      <c r="TGY126" s="173"/>
      <c r="TGZ126" s="173"/>
      <c r="THA126" s="173"/>
      <c r="THB126" s="173"/>
      <c r="THC126" s="173"/>
      <c r="THD126" s="173"/>
      <c r="THE126" s="173"/>
      <c r="THF126" s="173"/>
      <c r="THG126" s="173"/>
      <c r="THH126" s="173"/>
      <c r="THI126" s="173"/>
      <c r="THJ126" s="173"/>
      <c r="THK126" s="173"/>
      <c r="THL126" s="173"/>
      <c r="THM126" s="173"/>
      <c r="THN126" s="173"/>
      <c r="THO126" s="173"/>
      <c r="THP126" s="173"/>
      <c r="THQ126" s="173"/>
      <c r="THR126" s="173"/>
      <c r="THS126" s="173"/>
      <c r="THT126" s="173"/>
      <c r="THU126" s="173"/>
      <c r="THV126" s="173"/>
      <c r="THW126" s="173"/>
      <c r="THX126" s="173"/>
      <c r="THY126" s="173"/>
      <c r="THZ126" s="173"/>
      <c r="TIA126" s="173"/>
      <c r="TIB126" s="173"/>
      <c r="TIC126" s="173"/>
      <c r="TID126" s="173"/>
      <c r="TIE126" s="173"/>
      <c r="TIF126" s="173"/>
      <c r="TIG126" s="173"/>
      <c r="TIH126" s="173"/>
      <c r="TII126" s="173"/>
      <c r="TIJ126" s="173"/>
      <c r="TIK126" s="173"/>
      <c r="TIL126" s="173"/>
      <c r="TIM126" s="173"/>
      <c r="TIN126" s="173"/>
      <c r="TIO126" s="173"/>
      <c r="TIP126" s="173"/>
      <c r="TIQ126" s="173"/>
      <c r="TIR126" s="173"/>
      <c r="TIS126" s="173"/>
      <c r="TIT126" s="173"/>
      <c r="TIU126" s="173"/>
      <c r="TIV126" s="173"/>
      <c r="TIW126" s="173"/>
      <c r="TIX126" s="173"/>
      <c r="TIY126" s="173"/>
      <c r="TIZ126" s="173"/>
      <c r="TJA126" s="173"/>
      <c r="TJB126" s="173"/>
      <c r="TJC126" s="173"/>
      <c r="TJD126" s="173"/>
      <c r="TJE126" s="173"/>
      <c r="TJF126" s="173"/>
      <c r="TJG126" s="173"/>
      <c r="TJH126" s="173"/>
      <c r="TJI126" s="173"/>
      <c r="TJJ126" s="173"/>
      <c r="TJK126" s="173"/>
      <c r="TJL126" s="173"/>
      <c r="TJM126" s="173"/>
      <c r="TJN126" s="173"/>
      <c r="TJO126" s="173"/>
      <c r="TJP126" s="173"/>
      <c r="TJQ126" s="173"/>
      <c r="TJR126" s="173"/>
      <c r="TJS126" s="173"/>
      <c r="TJT126" s="173"/>
      <c r="TJU126" s="173"/>
      <c r="TJV126" s="173"/>
      <c r="TJW126" s="173"/>
      <c r="TJX126" s="173"/>
      <c r="TJY126" s="173"/>
      <c r="TJZ126" s="173"/>
      <c r="TKA126" s="173"/>
      <c r="TKB126" s="173"/>
      <c r="TKC126" s="173"/>
      <c r="TKD126" s="173"/>
      <c r="TKE126" s="173"/>
      <c r="TKF126" s="173"/>
      <c r="TKG126" s="173"/>
      <c r="TKH126" s="173"/>
      <c r="TKI126" s="173"/>
      <c r="TKJ126" s="173"/>
      <c r="TKK126" s="173"/>
      <c r="TKL126" s="173"/>
      <c r="TKM126" s="173"/>
      <c r="TKN126" s="173"/>
      <c r="TKO126" s="173"/>
      <c r="TKP126" s="173"/>
      <c r="TKQ126" s="173"/>
      <c r="TKR126" s="173"/>
      <c r="TKS126" s="173"/>
      <c r="TKT126" s="173"/>
      <c r="TKU126" s="173"/>
      <c r="TKV126" s="173"/>
      <c r="TKW126" s="173"/>
      <c r="TKX126" s="173"/>
      <c r="TKY126" s="173"/>
      <c r="TKZ126" s="173"/>
      <c r="TLA126" s="173"/>
      <c r="TLB126" s="173"/>
      <c r="TLC126" s="173"/>
      <c r="TLD126" s="173"/>
      <c r="TLE126" s="173"/>
      <c r="TLF126" s="173"/>
      <c r="TLG126" s="173"/>
      <c r="TLH126" s="173"/>
      <c r="TLI126" s="173"/>
      <c r="TLJ126" s="173"/>
      <c r="TLK126" s="173"/>
      <c r="TLL126" s="173"/>
      <c r="TLM126" s="173"/>
      <c r="TLN126" s="173"/>
      <c r="TLO126" s="173"/>
      <c r="TLP126" s="173"/>
      <c r="TLQ126" s="173"/>
      <c r="TLR126" s="173"/>
      <c r="TLS126" s="173"/>
      <c r="TLT126" s="173"/>
      <c r="TLU126" s="173"/>
      <c r="TLV126" s="173"/>
      <c r="TLW126" s="173"/>
      <c r="TLX126" s="173"/>
      <c r="TLY126" s="173"/>
      <c r="TLZ126" s="173"/>
      <c r="TMA126" s="173"/>
      <c r="TMB126" s="173"/>
      <c r="TMC126" s="173"/>
      <c r="TMD126" s="173"/>
      <c r="TME126" s="173"/>
      <c r="TMF126" s="173"/>
      <c r="TMG126" s="173"/>
      <c r="TMH126" s="173"/>
      <c r="TMI126" s="173"/>
      <c r="TMJ126" s="173"/>
      <c r="TMK126" s="173"/>
      <c r="TML126" s="173"/>
      <c r="TMM126" s="173"/>
      <c r="TMN126" s="173"/>
      <c r="TMO126" s="173"/>
      <c r="TMP126" s="173"/>
      <c r="TMQ126" s="173"/>
      <c r="TMR126" s="173"/>
      <c r="TMS126" s="173"/>
      <c r="TMT126" s="173"/>
      <c r="TMU126" s="173"/>
      <c r="TMV126" s="173"/>
      <c r="TMW126" s="173"/>
      <c r="TMX126" s="173"/>
      <c r="TMY126" s="173"/>
      <c r="TMZ126" s="173"/>
      <c r="TNA126" s="173"/>
      <c r="TNB126" s="173"/>
      <c r="TNC126" s="173"/>
      <c r="TND126" s="173"/>
      <c r="TNE126" s="173"/>
      <c r="TNF126" s="173"/>
      <c r="TNG126" s="173"/>
      <c r="TNH126" s="173"/>
      <c r="TNI126" s="173"/>
      <c r="TNJ126" s="173"/>
      <c r="TNK126" s="173"/>
      <c r="TNL126" s="173"/>
      <c r="TNM126" s="173"/>
      <c r="TNN126" s="173"/>
      <c r="TNO126" s="173"/>
      <c r="TNP126" s="173"/>
      <c r="TNQ126" s="173"/>
      <c r="TNR126" s="173"/>
      <c r="TNS126" s="173"/>
      <c r="TNT126" s="173"/>
      <c r="TNU126" s="173"/>
      <c r="TNV126" s="173"/>
      <c r="TNW126" s="173"/>
      <c r="TNX126" s="173"/>
      <c r="TNY126" s="173"/>
      <c r="TNZ126" s="173"/>
      <c r="TOA126" s="173"/>
      <c r="TOB126" s="173"/>
      <c r="TOC126" s="173"/>
      <c r="TOD126" s="173"/>
      <c r="TOE126" s="173"/>
      <c r="TOF126" s="173"/>
      <c r="TOG126" s="173"/>
      <c r="TOH126" s="173"/>
      <c r="TOI126" s="173"/>
      <c r="TOJ126" s="173"/>
      <c r="TOK126" s="173"/>
      <c r="TOL126" s="173"/>
      <c r="TOM126" s="173"/>
      <c r="TON126" s="173"/>
      <c r="TOO126" s="173"/>
      <c r="TOP126" s="173"/>
      <c r="TOQ126" s="173"/>
      <c r="TOR126" s="173"/>
      <c r="TOS126" s="173"/>
      <c r="TOT126" s="173"/>
      <c r="TOU126" s="173"/>
      <c r="TOV126" s="173"/>
      <c r="TOW126" s="173"/>
      <c r="TOX126" s="173"/>
      <c r="TOY126" s="173"/>
      <c r="TOZ126" s="173"/>
      <c r="TPA126" s="173"/>
      <c r="TPB126" s="173"/>
      <c r="TPC126" s="173"/>
      <c r="TPD126" s="173"/>
      <c r="TPE126" s="173"/>
      <c r="TPF126" s="173"/>
      <c r="TPG126" s="173"/>
      <c r="TPH126" s="173"/>
      <c r="TPI126" s="173"/>
      <c r="TPJ126" s="173"/>
      <c r="TPK126" s="173"/>
      <c r="TPL126" s="173"/>
      <c r="TPM126" s="173"/>
      <c r="TPN126" s="173"/>
      <c r="TPO126" s="173"/>
      <c r="TPP126" s="173"/>
      <c r="TPQ126" s="173"/>
      <c r="TPR126" s="173"/>
      <c r="TPS126" s="173"/>
      <c r="TPT126" s="173"/>
      <c r="TPU126" s="173"/>
      <c r="TPV126" s="173"/>
      <c r="TPW126" s="173"/>
      <c r="TPX126" s="173"/>
      <c r="TPY126" s="173"/>
      <c r="TPZ126" s="173"/>
      <c r="TQA126" s="173"/>
      <c r="TQB126" s="173"/>
      <c r="TQC126" s="173"/>
      <c r="TQD126" s="173"/>
      <c r="TQE126" s="173"/>
      <c r="TQF126" s="173"/>
      <c r="TQG126" s="173"/>
      <c r="TQH126" s="173"/>
      <c r="TQI126" s="173"/>
      <c r="TQJ126" s="173"/>
      <c r="TQK126" s="173"/>
      <c r="TQL126" s="173"/>
      <c r="TQM126" s="173"/>
      <c r="TQN126" s="173"/>
      <c r="TQO126" s="173"/>
      <c r="TQP126" s="173"/>
      <c r="TQQ126" s="173"/>
      <c r="TQR126" s="173"/>
      <c r="TQS126" s="173"/>
      <c r="TQT126" s="173"/>
      <c r="TQU126" s="173"/>
      <c r="TQV126" s="173"/>
      <c r="TQW126" s="173"/>
      <c r="TQX126" s="173"/>
      <c r="TQY126" s="173"/>
      <c r="TQZ126" s="173"/>
      <c r="TRA126" s="173"/>
      <c r="TRB126" s="173"/>
      <c r="TRC126" s="173"/>
      <c r="TRD126" s="173"/>
      <c r="TRE126" s="173"/>
      <c r="TRF126" s="173"/>
      <c r="TRG126" s="173"/>
      <c r="TRH126" s="173"/>
      <c r="TRI126" s="173"/>
      <c r="TRJ126" s="173"/>
      <c r="TRK126" s="173"/>
      <c r="TRL126" s="173"/>
      <c r="TRM126" s="173"/>
      <c r="TRN126" s="173"/>
      <c r="TRO126" s="173"/>
      <c r="TRP126" s="173"/>
      <c r="TRQ126" s="173"/>
      <c r="TRR126" s="173"/>
      <c r="TRS126" s="173"/>
      <c r="TRT126" s="173"/>
      <c r="TRU126" s="173"/>
      <c r="TRV126" s="173"/>
      <c r="TRW126" s="173"/>
      <c r="TRX126" s="173"/>
      <c r="TRY126" s="173"/>
      <c r="TRZ126" s="173"/>
      <c r="TSA126" s="173"/>
      <c r="TSB126" s="173"/>
      <c r="TSC126" s="173"/>
      <c r="TSD126" s="173"/>
      <c r="TSE126" s="173"/>
      <c r="TSF126" s="173"/>
      <c r="TSG126" s="173"/>
      <c r="TSH126" s="173"/>
      <c r="TSI126" s="173"/>
      <c r="TSJ126" s="173"/>
      <c r="TSK126" s="173"/>
      <c r="TSL126" s="173"/>
      <c r="TSM126" s="173"/>
      <c r="TSN126" s="173"/>
      <c r="TSO126" s="173"/>
    </row>
    <row r="127" spans="1:14029" s="154" customFormat="1" ht="45.75" customHeight="1" x14ac:dyDescent="0.25">
      <c r="A127" s="144">
        <v>76</v>
      </c>
      <c r="B127" s="203" t="s">
        <v>305</v>
      </c>
      <c r="C127" s="188" t="s">
        <v>45</v>
      </c>
      <c r="D127" s="189" t="s">
        <v>269</v>
      </c>
      <c r="E127" s="190" t="s">
        <v>74</v>
      </c>
      <c r="F127" s="160">
        <f>2281</f>
        <v>2281</v>
      </c>
      <c r="G127" s="160">
        <f>250</f>
        <v>250</v>
      </c>
      <c r="H127" s="160">
        <v>0</v>
      </c>
      <c r="I127" s="160">
        <v>0</v>
      </c>
      <c r="J127" s="160">
        <v>50</v>
      </c>
      <c r="K127" s="160">
        <v>0</v>
      </c>
      <c r="L127" s="160">
        <f>1000</f>
        <v>1000</v>
      </c>
      <c r="M127" s="170" t="s">
        <v>348</v>
      </c>
      <c r="N127" s="175">
        <v>3331</v>
      </c>
      <c r="O127" s="145">
        <v>0</v>
      </c>
      <c r="P127" s="171">
        <f t="shared" si="35"/>
        <v>6912</v>
      </c>
      <c r="Q127" s="156"/>
    </row>
    <row r="128" spans="1:14029" s="147" customFormat="1" ht="27" customHeight="1" x14ac:dyDescent="0.25">
      <c r="A128" s="144">
        <v>77</v>
      </c>
      <c r="B128" s="203" t="s">
        <v>306</v>
      </c>
      <c r="C128" s="188" t="s">
        <v>14</v>
      </c>
      <c r="D128" s="189" t="s">
        <v>271</v>
      </c>
      <c r="E128" s="190" t="s">
        <v>74</v>
      </c>
      <c r="F128" s="145">
        <v>6297</v>
      </c>
      <c r="G128" s="145">
        <v>250</v>
      </c>
      <c r="H128" s="145">
        <v>375</v>
      </c>
      <c r="I128" s="145">
        <v>0</v>
      </c>
      <c r="J128" s="145">
        <v>0</v>
      </c>
      <c r="K128" s="145">
        <v>0</v>
      </c>
      <c r="L128" s="145">
        <v>2000</v>
      </c>
      <c r="M128" s="170" t="s">
        <v>348</v>
      </c>
      <c r="N128" s="175">
        <v>8672</v>
      </c>
      <c r="O128" s="145">
        <v>0</v>
      </c>
      <c r="P128" s="171">
        <f t="shared" si="35"/>
        <v>17594</v>
      </c>
      <c r="Q128" s="146"/>
    </row>
    <row r="129" spans="1:17" s="147" customFormat="1" ht="18" customHeight="1" x14ac:dyDescent="0.25">
      <c r="A129" s="137"/>
      <c r="B129" s="191"/>
      <c r="C129" s="192"/>
      <c r="D129" s="193"/>
      <c r="E129" s="194"/>
      <c r="F129" s="148">
        <f>SUBTOTAL(9,F123:F128)</f>
        <v>28218.58</v>
      </c>
      <c r="G129" s="148">
        <f t="shared" ref="G129:P129" si="36">SUBTOTAL(9,G123:G128)</f>
        <v>1411.29</v>
      </c>
      <c r="H129" s="148">
        <f t="shared" si="36"/>
        <v>1366.94</v>
      </c>
      <c r="I129" s="148">
        <f t="shared" si="36"/>
        <v>0</v>
      </c>
      <c r="J129" s="148">
        <f t="shared" si="36"/>
        <v>100</v>
      </c>
      <c r="K129" s="148">
        <f t="shared" si="36"/>
        <v>0</v>
      </c>
      <c r="L129" s="148">
        <f t="shared" si="36"/>
        <v>7090.32</v>
      </c>
      <c r="M129" s="148">
        <f t="shared" si="36"/>
        <v>0</v>
      </c>
      <c r="N129" s="148">
        <f t="shared" si="36"/>
        <v>39395.31</v>
      </c>
      <c r="O129" s="148">
        <f t="shared" si="36"/>
        <v>0</v>
      </c>
      <c r="P129" s="183">
        <f t="shared" si="36"/>
        <v>77582.44</v>
      </c>
      <c r="Q129" s="159"/>
    </row>
    <row r="130" spans="1:17" s="147" customFormat="1" ht="25.5" customHeight="1" x14ac:dyDescent="0.25">
      <c r="A130" s="144"/>
      <c r="B130" s="201" t="s">
        <v>341</v>
      </c>
      <c r="C130" s="201"/>
      <c r="D130" s="189"/>
      <c r="E130" s="190"/>
      <c r="F130" s="145"/>
      <c r="G130" s="145"/>
      <c r="H130" s="145"/>
      <c r="I130" s="145"/>
      <c r="J130" s="145"/>
      <c r="K130" s="145"/>
      <c r="L130" s="145"/>
      <c r="M130" s="152"/>
      <c r="N130" s="153"/>
      <c r="O130" s="153"/>
      <c r="P130" s="143"/>
      <c r="Q130" s="146"/>
    </row>
    <row r="131" spans="1:17" s="147" customFormat="1" ht="24" customHeight="1" x14ac:dyDescent="0.25">
      <c r="A131" s="144">
        <v>78</v>
      </c>
      <c r="B131" s="188" t="s">
        <v>330</v>
      </c>
      <c r="C131" s="188" t="s">
        <v>41</v>
      </c>
      <c r="D131" s="189" t="s">
        <v>331</v>
      </c>
      <c r="E131" s="190" t="s">
        <v>74</v>
      </c>
      <c r="F131" s="145">
        <v>7000</v>
      </c>
      <c r="G131" s="145">
        <v>250</v>
      </c>
      <c r="H131" s="145">
        <v>0</v>
      </c>
      <c r="I131" s="145">
        <v>0</v>
      </c>
      <c r="J131" s="145">
        <v>0</v>
      </c>
      <c r="K131" s="145">
        <v>0</v>
      </c>
      <c r="L131" s="145">
        <v>0</v>
      </c>
      <c r="M131" s="170" t="s">
        <v>348</v>
      </c>
      <c r="N131" s="175">
        <v>7000</v>
      </c>
      <c r="O131" s="145">
        <v>0</v>
      </c>
      <c r="P131" s="171">
        <f>SUM(F131:O131)</f>
        <v>14250</v>
      </c>
      <c r="Q131" s="157"/>
    </row>
    <row r="132" spans="1:17" s="154" customFormat="1" ht="29.25" customHeight="1" x14ac:dyDescent="0.25">
      <c r="A132" s="144">
        <v>79</v>
      </c>
      <c r="B132" s="203" t="s">
        <v>360</v>
      </c>
      <c r="C132" s="188" t="s">
        <v>14</v>
      </c>
      <c r="D132" s="189" t="s">
        <v>276</v>
      </c>
      <c r="E132" s="190" t="s">
        <v>74</v>
      </c>
      <c r="F132" s="145">
        <v>6297</v>
      </c>
      <c r="G132" s="145">
        <v>250</v>
      </c>
      <c r="H132" s="145">
        <v>375</v>
      </c>
      <c r="I132" s="145">
        <v>0</v>
      </c>
      <c r="J132" s="145">
        <v>0</v>
      </c>
      <c r="K132" s="145">
        <v>0</v>
      </c>
      <c r="L132" s="145">
        <v>1800</v>
      </c>
      <c r="M132" s="170" t="s">
        <v>348</v>
      </c>
      <c r="N132" s="175">
        <v>8472</v>
      </c>
      <c r="O132" s="145" t="s">
        <v>399</v>
      </c>
      <c r="P132" s="171">
        <f t="shared" ref="P132:P133" si="37">SUM(F132:O132)</f>
        <v>17194</v>
      </c>
      <c r="Q132" s="146"/>
    </row>
    <row r="133" spans="1:17" s="147" customFormat="1" ht="28.5" customHeight="1" x14ac:dyDescent="0.25">
      <c r="A133" s="144">
        <v>80</v>
      </c>
      <c r="B133" s="185" t="s">
        <v>307</v>
      </c>
      <c r="C133" s="188" t="s">
        <v>14</v>
      </c>
      <c r="D133" s="189" t="s">
        <v>275</v>
      </c>
      <c r="E133" s="190" t="s">
        <v>74</v>
      </c>
      <c r="F133" s="145">
        <v>6297</v>
      </c>
      <c r="G133" s="145">
        <v>250</v>
      </c>
      <c r="H133" s="145">
        <v>375</v>
      </c>
      <c r="I133" s="145">
        <v>0</v>
      </c>
      <c r="J133" s="145">
        <v>0</v>
      </c>
      <c r="K133" s="145">
        <v>0</v>
      </c>
      <c r="L133" s="145">
        <v>2000</v>
      </c>
      <c r="M133" s="170" t="s">
        <v>348</v>
      </c>
      <c r="N133" s="175">
        <v>8672</v>
      </c>
      <c r="O133" s="145">
        <v>0</v>
      </c>
      <c r="P133" s="171">
        <f t="shared" si="37"/>
        <v>17594</v>
      </c>
      <c r="Q133" s="146"/>
    </row>
    <row r="134" spans="1:17" s="147" customFormat="1" ht="15.75" customHeight="1" x14ac:dyDescent="0.25">
      <c r="A134" s="137"/>
      <c r="B134" s="191"/>
      <c r="C134" s="192"/>
      <c r="D134" s="193"/>
      <c r="E134" s="194"/>
      <c r="F134" s="148">
        <f>SUBTOTAL(9,F131:F133)</f>
        <v>19594</v>
      </c>
      <c r="G134" s="148">
        <f t="shared" ref="G134:P134" si="38">SUBTOTAL(9,G131:G133)</f>
        <v>750</v>
      </c>
      <c r="H134" s="148">
        <f t="shared" si="38"/>
        <v>750</v>
      </c>
      <c r="I134" s="148">
        <f t="shared" si="38"/>
        <v>0</v>
      </c>
      <c r="J134" s="148">
        <f t="shared" si="38"/>
        <v>0</v>
      </c>
      <c r="K134" s="148">
        <f t="shared" si="38"/>
        <v>0</v>
      </c>
      <c r="L134" s="148">
        <f t="shared" si="38"/>
        <v>3800</v>
      </c>
      <c r="M134" s="148">
        <f t="shared" si="38"/>
        <v>0</v>
      </c>
      <c r="N134" s="148">
        <f t="shared" si="38"/>
        <v>24144</v>
      </c>
      <c r="O134" s="148">
        <f t="shared" si="38"/>
        <v>0</v>
      </c>
      <c r="P134" s="183">
        <f t="shared" si="38"/>
        <v>49038</v>
      </c>
      <c r="Q134" s="159"/>
    </row>
    <row r="135" spans="1:17" s="147" customFormat="1" ht="21.75" customHeight="1" x14ac:dyDescent="0.25">
      <c r="A135" s="144"/>
      <c r="B135" s="201" t="s">
        <v>342</v>
      </c>
      <c r="C135" s="201"/>
      <c r="D135" s="189"/>
      <c r="E135" s="190"/>
      <c r="F135" s="145"/>
      <c r="G135" s="145"/>
      <c r="H135" s="145"/>
      <c r="I135" s="145"/>
      <c r="J135" s="145"/>
      <c r="K135" s="145"/>
      <c r="L135" s="145"/>
      <c r="M135" s="152"/>
      <c r="N135" s="153"/>
      <c r="O135" s="153"/>
      <c r="P135" s="143"/>
      <c r="Q135" s="146"/>
    </row>
    <row r="136" spans="1:17" s="154" customFormat="1" ht="21" customHeight="1" x14ac:dyDescent="0.25">
      <c r="A136" s="144">
        <v>81</v>
      </c>
      <c r="B136" s="203" t="s">
        <v>69</v>
      </c>
      <c r="C136" s="188" t="s">
        <v>41</v>
      </c>
      <c r="D136" s="189" t="s">
        <v>319</v>
      </c>
      <c r="E136" s="190" t="s">
        <v>74</v>
      </c>
      <c r="F136" s="145">
        <v>7000</v>
      </c>
      <c r="G136" s="145">
        <v>250</v>
      </c>
      <c r="H136" s="145">
        <v>375</v>
      </c>
      <c r="I136" s="145">
        <v>0</v>
      </c>
      <c r="J136" s="145">
        <v>0</v>
      </c>
      <c r="K136" s="145">
        <v>0</v>
      </c>
      <c r="L136" s="145">
        <v>3000</v>
      </c>
      <c r="M136" s="170" t="s">
        <v>348</v>
      </c>
      <c r="N136" s="175">
        <v>10375</v>
      </c>
      <c r="O136" s="145">
        <v>0</v>
      </c>
      <c r="P136" s="171">
        <f>SUM(F136:O136)</f>
        <v>21000</v>
      </c>
      <c r="Q136" s="157"/>
    </row>
    <row r="137" spans="1:17" s="147" customFormat="1" ht="31.5" customHeight="1" x14ac:dyDescent="0.25">
      <c r="A137" s="144">
        <v>82</v>
      </c>
      <c r="B137" s="203" t="s">
        <v>308</v>
      </c>
      <c r="C137" s="188" t="s">
        <v>14</v>
      </c>
      <c r="D137" s="189" t="s">
        <v>275</v>
      </c>
      <c r="E137" s="190" t="s">
        <v>74</v>
      </c>
      <c r="F137" s="145">
        <v>6297</v>
      </c>
      <c r="G137" s="145">
        <v>250</v>
      </c>
      <c r="H137" s="145">
        <v>375</v>
      </c>
      <c r="I137" s="145">
        <v>0</v>
      </c>
      <c r="J137" s="145">
        <v>0</v>
      </c>
      <c r="K137" s="145">
        <v>0</v>
      </c>
      <c r="L137" s="145">
        <v>2000</v>
      </c>
      <c r="M137" s="170" t="s">
        <v>348</v>
      </c>
      <c r="N137" s="175">
        <v>8672</v>
      </c>
      <c r="O137" s="145">
        <v>0</v>
      </c>
      <c r="P137" s="171">
        <f>SUM(F137:O137)</f>
        <v>17594</v>
      </c>
      <c r="Q137" s="146"/>
    </row>
    <row r="138" spans="1:17" s="147" customFormat="1" ht="31.5" customHeight="1" x14ac:dyDescent="0.25">
      <c r="A138" s="144">
        <v>83</v>
      </c>
      <c r="B138" s="185" t="s">
        <v>372</v>
      </c>
      <c r="C138" s="188" t="s">
        <v>14</v>
      </c>
      <c r="D138" s="189" t="s">
        <v>276</v>
      </c>
      <c r="E138" s="190" t="s">
        <v>74</v>
      </c>
      <c r="F138" s="145">
        <v>6297</v>
      </c>
      <c r="G138" s="145">
        <v>250</v>
      </c>
      <c r="H138" s="145">
        <v>375</v>
      </c>
      <c r="I138" s="145">
        <v>0</v>
      </c>
      <c r="J138" s="145">
        <v>0</v>
      </c>
      <c r="K138" s="145">
        <v>0</v>
      </c>
      <c r="L138" s="145">
        <v>2000</v>
      </c>
      <c r="M138" s="170" t="s">
        <v>348</v>
      </c>
      <c r="N138" s="175">
        <v>8672</v>
      </c>
      <c r="O138" s="145">
        <v>0</v>
      </c>
      <c r="P138" s="171">
        <f>SUM(F138:O138)</f>
        <v>17594</v>
      </c>
      <c r="Q138" s="146"/>
    </row>
    <row r="139" spans="1:17" s="147" customFormat="1" ht="15" customHeight="1" x14ac:dyDescent="0.25">
      <c r="A139" s="137"/>
      <c r="B139" s="137"/>
      <c r="C139" s="192"/>
      <c r="D139" s="193"/>
      <c r="E139" s="194"/>
      <c r="F139" s="148">
        <f>SUBTOTAL(9,F136:F138)</f>
        <v>19594</v>
      </c>
      <c r="G139" s="148">
        <f t="shared" ref="G139:O139" si="39">SUBTOTAL(9,G136:G138)</f>
        <v>750</v>
      </c>
      <c r="H139" s="148">
        <f t="shared" si="39"/>
        <v>1125</v>
      </c>
      <c r="I139" s="148">
        <f t="shared" si="39"/>
        <v>0</v>
      </c>
      <c r="J139" s="148">
        <f t="shared" si="39"/>
        <v>0</v>
      </c>
      <c r="K139" s="148">
        <f t="shared" si="39"/>
        <v>0</v>
      </c>
      <c r="L139" s="148">
        <f t="shared" si="39"/>
        <v>7000</v>
      </c>
      <c r="M139" s="148">
        <f t="shared" si="39"/>
        <v>0</v>
      </c>
      <c r="N139" s="148">
        <f t="shared" si="39"/>
        <v>27719</v>
      </c>
      <c r="O139" s="148">
        <f t="shared" si="39"/>
        <v>0</v>
      </c>
      <c r="P139" s="183">
        <f>SUBTOTAL(9,P136:P138)</f>
        <v>56188</v>
      </c>
      <c r="Q139" s="159"/>
    </row>
    <row r="140" spans="1:17" x14ac:dyDescent="0.25">
      <c r="O140" s="165"/>
    </row>
    <row r="141" spans="1:17" ht="15.75" x14ac:dyDescent="0.25">
      <c r="A141" s="233"/>
      <c r="B141" s="233"/>
      <c r="C141" s="233"/>
      <c r="D141" s="233"/>
      <c r="E141" s="233"/>
      <c r="F141" s="233"/>
      <c r="G141" s="233"/>
      <c r="H141" s="233"/>
      <c r="I141" s="233"/>
      <c r="J141" s="233"/>
      <c r="K141" s="233"/>
      <c r="L141" s="233"/>
      <c r="M141" s="233"/>
      <c r="N141" s="233"/>
      <c r="O141" s="233"/>
      <c r="P141" s="166"/>
    </row>
    <row r="144" spans="1:17" x14ac:dyDescent="0.25">
      <c r="B144" s="204"/>
    </row>
    <row r="145" spans="2:13" x14ac:dyDescent="0.25">
      <c r="B145" s="205"/>
      <c r="C145" s="231"/>
      <c r="D145" s="231"/>
      <c r="J145" s="230"/>
      <c r="K145" s="230"/>
      <c r="L145" s="230"/>
      <c r="M145" s="230"/>
    </row>
    <row r="146" spans="2:13" x14ac:dyDescent="0.25">
      <c r="B146" s="205"/>
      <c r="C146" s="231"/>
      <c r="D146" s="231"/>
      <c r="J146" s="230"/>
      <c r="K146" s="230"/>
      <c r="L146" s="230"/>
      <c r="M146" s="230"/>
    </row>
    <row r="147" spans="2:13" x14ac:dyDescent="0.25">
      <c r="B147" s="205"/>
      <c r="C147" s="231"/>
      <c r="D147" s="231"/>
      <c r="J147" s="230"/>
      <c r="K147" s="230"/>
      <c r="L147" s="230"/>
      <c r="M147" s="230"/>
    </row>
  </sheetData>
  <mergeCells count="12">
    <mergeCell ref="A1:Q1"/>
    <mergeCell ref="A141:O141"/>
    <mergeCell ref="B6:Q6"/>
    <mergeCell ref="A2:Q2"/>
    <mergeCell ref="A3:Q3"/>
    <mergeCell ref="A4:Q4"/>
    <mergeCell ref="J145:M145"/>
    <mergeCell ref="J146:M146"/>
    <mergeCell ref="J147:M147"/>
    <mergeCell ref="C145:D145"/>
    <mergeCell ref="C146:D146"/>
    <mergeCell ref="C147:D147"/>
  </mergeCells>
  <printOptions horizontalCentered="1"/>
  <pageMargins left="0.9908088235294118" right="0.25" top="1.2044117647058823" bottom="0.7505208333333333" header="0.3" footer="0.3"/>
  <pageSetup scale="49" orientation="landscape" horizontalDpi="4294967295" verticalDpi="4294967295" r:id="rId1"/>
  <headerFooter>
    <oddHeader>&amp;L&amp;G</oddHeader>
    <oddFooter>&amp;R&amp;P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5</vt:i4>
      </vt:variant>
    </vt:vector>
  </HeadingPairs>
  <TitlesOfParts>
    <vt:vector size="10" baseType="lpstr">
      <vt:lpstr>NOMINA</vt:lpstr>
      <vt:lpstr>Nomina sin complemento</vt:lpstr>
      <vt:lpstr>Nomina Rudy plazas vacantes</vt:lpstr>
      <vt:lpstr>sin complemento </vt:lpstr>
      <vt:lpstr>SEPTIEMBRE 2019</vt:lpstr>
      <vt:lpstr>NOMINA!Títulos_a_imprimir</vt:lpstr>
      <vt:lpstr>'Nomina Rudy plazas vacantes'!Títulos_a_imprimir</vt:lpstr>
      <vt:lpstr>'Nomina sin complemento'!Títulos_a_imprimir</vt:lpstr>
      <vt:lpstr>'SEPTIEMBRE 2019'!Títulos_a_imprimir</vt:lpstr>
      <vt:lpstr>'sin complemento '!Títulos_a_imprimir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Defensoria de la Mujer Indigena</dc:creator>
  <cp:lastModifiedBy>Miguel Teleguario</cp:lastModifiedBy>
  <cp:lastPrinted>2021-07-12T20:46:10Z</cp:lastPrinted>
  <dcterms:created xsi:type="dcterms:W3CDTF">2013-03-15T15:22:55Z</dcterms:created>
  <dcterms:modified xsi:type="dcterms:W3CDTF">2021-08-10T19:01:30Z</dcterms:modified>
</cp:coreProperties>
</file>