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gamez\Desktop\Gerson 2022\Ante proyecto de presupuesto 2022\"/>
    </mc:Choice>
  </mc:AlternateContent>
  <bookViews>
    <workbookView xWindow="0" yWindow="0" windowWidth="23040" windowHeight="9396" tabRatio="952" firstSheet="18" activeTab="18"/>
  </bookViews>
  <sheets>
    <sheet name="Carátula" sheetId="1" r:id="rId1"/>
    <sheet name="Contenidos PEI-POM-POA" sheetId="102" r:id="rId2"/>
    <sheet name="Introducción" sheetId="51" r:id="rId3"/>
    <sheet name="SPPD-01 Mandatos " sheetId="53" r:id="rId4"/>
    <sheet name="SPPD-02 AnalisisPolíticas" sheetId="46" r:id="rId5"/>
    <sheet name="SPPD-03 Alineación-Vinculacion" sheetId="140" r:id="rId6"/>
    <sheet name="SPPD-04  Ident. Prior. de Prob." sheetId="135" r:id="rId7"/>
    <sheet name="SPPD-05 Población" sheetId="136" r:id="rId8"/>
    <sheet name="Lista a seleccionar" sheetId="137" state="hidden" r:id="rId9"/>
    <sheet name="SPPD-06 Evidencias" sheetId="60" r:id="rId10"/>
    <sheet name="SPPD-7 Matriz PEI" sheetId="75" r:id="rId11"/>
    <sheet name="SPPD-8 Ficha Indicador (2)" sheetId="141" r:id="rId12"/>
    <sheet name="SPPD-9 Visión, Misión, Valores" sheetId="35" r:id="rId13"/>
    <sheet name="SPPD-10 FODA" sheetId="139" r:id="rId14"/>
    <sheet name="SPPD-11 Análisis de Actores" sheetId="138" r:id="rId15"/>
    <sheet name="SPPD-12 POM" sheetId="89" r:id="rId16"/>
    <sheet name="SPPD-13 Ficha Seguimiento POM" sheetId="91" r:id="rId17"/>
    <sheet name="SPPD-14 POA" sheetId="122" r:id="rId18"/>
    <sheet name="SPPD-15PROG. MENS PROD.SUBP ACC" sheetId="125" r:id="rId19"/>
    <sheet name="Hoja1" sheetId="142" r:id="rId20"/>
    <sheet name="Hoja2" sheetId="143" r:id="rId21"/>
    <sheet name="SPPD-16 Ficha Seguimiento POA " sheetId="126" r:id="rId22"/>
    <sheet name="Anexo-1 Ruta de Trabajo " sheetId="121" r:id="rId23"/>
    <sheet name="Anexo-2 Clasif.Tematicos" sheetId="83" r:id="rId24"/>
    <sheet name="Anexo-3 CRITERIOSPONDERACIÓN" sheetId="130" r:id="rId25"/>
  </sheets>
  <externalReferences>
    <externalReference r:id="rId26"/>
    <externalReference r:id="rId27"/>
    <externalReference r:id="rId28"/>
  </externalReferences>
  <definedNames>
    <definedName name="_xlnm._FilterDatabase" localSheetId="5" hidden="1">'SPPD-03 Alineación-Vinculacion'!$A$3:$V$62</definedName>
    <definedName name="_xlnm._FilterDatabase" localSheetId="18" hidden="1">'SPPD-15PROG. MENS PROD.SUBP ACC'!$J$4:$J$200</definedName>
    <definedName name="_ftn1" localSheetId="9">'SPPD-06 Evidencias'!#REF!</definedName>
    <definedName name="_ftnref1" localSheetId="9">'SPPD-06 Evidencias'!#REF!</definedName>
    <definedName name="_xlnm.Print_Area" localSheetId="23">'Anexo-2 Clasif.Tematicos'!$A$1:$D$17</definedName>
    <definedName name="_xlnm.Print_Area" localSheetId="24">'Anexo-3 CRITERIOSPONDERACIÓN'!$A$1:$D$75</definedName>
    <definedName name="_xlnm.Print_Area" localSheetId="1">'Contenidos PEI-POM-POA'!$A$1:$C$25</definedName>
    <definedName name="_xlnm.Print_Area" localSheetId="2">Introducción!$A$1:$D$24</definedName>
    <definedName name="_xlnm.Print_Area" localSheetId="3">'SPPD-01 Mandatos '!#REF!</definedName>
    <definedName name="_xlnm.Print_Area" localSheetId="4">'SPPD-02 AnalisisPolíticas'!$A$1:$G$27</definedName>
    <definedName name="_xlnm.Print_Area" localSheetId="6">'SPPD-04  Ident. Prior. de Prob.'!$A$1:$V$35</definedName>
    <definedName name="_xlnm.Print_Area" localSheetId="7">'SPPD-05 Población'!$A$1:$N$45</definedName>
    <definedName name="_xlnm.Print_Area" localSheetId="9">'SPPD-06 Evidencias'!$A$1:$M$14</definedName>
    <definedName name="_xlnm.Print_Area" localSheetId="13">'SPPD-10 FODA'!$A$1:$F$46</definedName>
    <definedName name="_xlnm.Print_Area" localSheetId="14">'SPPD-11 Análisis de Actores'!$A$1:$I$20</definedName>
    <definedName name="_xlnm.Print_Area" localSheetId="16">'SPPD-13 Ficha Seguimiento POM'!$A$1:$U$39</definedName>
    <definedName name="_xlnm.Print_Area" localSheetId="18">'SPPD-15PROG. MENS PROD.SUBP ACC'!$A$1:$AI$220</definedName>
    <definedName name="_xlnm.Print_Area" localSheetId="21">'SPPD-16 Ficha Seguimiento POA '!$A$1:$R$44</definedName>
    <definedName name="_xlnm.Print_Area" localSheetId="10">'SPPD-7 Matriz PEI'!$A$1:$R$14</definedName>
    <definedName name="_xlnm.Print_Area" localSheetId="11">'SPPD-8 Ficha Indicador (2)'!$A$1:$I$46</definedName>
    <definedName name="_xlnm.Print_Area" localSheetId="12">'SPPD-9 Visión, Misión, Valores'!$A$1:$F$17</definedName>
    <definedName name="DPSE_21" localSheetId="24">#REF!</definedName>
    <definedName name="DPSE_21" localSheetId="6">#REF!</definedName>
    <definedName name="DPSE_21" localSheetId="17">#REF!</definedName>
    <definedName name="DPSE_21" localSheetId="18">#REF!</definedName>
    <definedName name="DPSE_21" localSheetId="21">#REF!</definedName>
    <definedName name="DPSE_21" localSheetId="11">#REF!</definedName>
    <definedName name="DPSE_21">#REF!</definedName>
    <definedName name="DPSE25" localSheetId="24">#REF!</definedName>
    <definedName name="DPSE25" localSheetId="6">#REF!</definedName>
    <definedName name="DPSE25" localSheetId="21">#REF!</definedName>
    <definedName name="DPSE25" localSheetId="11">#REF!</definedName>
    <definedName name="DPSE25">#REF!</definedName>
    <definedName name="OLE_LINK5" localSheetId="6">'SPPD-04  Ident. Prior. de Prob.'!$B$28</definedName>
    <definedName name="_xlnm.Print_Titles" localSheetId="22">'Anexo-1 Ruta de Trabajo '!$A:$G,'Anexo-1 Ruta de Trabajo '!$1:$6</definedName>
    <definedName name="_xlnm.Print_Titles" localSheetId="23">'Anexo-2 Clasif.Tematicos'!$2:$2</definedName>
    <definedName name="_xlnm.Print_Titles" localSheetId="6">'SPPD-04  Ident. Prior. de Prob.'!$A:$C,'SPPD-04  Ident. Prior. de Prob.'!$2:$5</definedName>
    <definedName name="_xlnm.Print_Titles" localSheetId="18">'SPPD-15PROG. MENS PROD.SUBP ACC'!$1:$3</definedName>
    <definedName name="Z_4FD28BFF_A4CF_416E_91D3_B2989AA79332_.wvu.PrintArea" localSheetId="11" hidden="1">'SPPD-8 Ficha Indicador (2)'!$A$1:$H$45</definedName>
    <definedName name="Z_4FD28BFF_A4CF_416E_91D3_B2989AA79332_.wvu.PrintTitles" localSheetId="23" hidden="1">'Anexo-2 Clasif.Tematicos'!$2:$2</definedName>
    <definedName name="Z_4FD28BFF_A4CF_416E_91D3_B2989AA79332_.wvu.PrintTitles" localSheetId="24" hidden="1">'Anexo-3 CRITERIOSPONDERACIÓN'!#REF!</definedName>
  </definedNames>
  <calcPr calcId="152511"/>
  <customWorkbookViews>
    <customWorkbookView name="Alicia Miosoti Cifuentes Soto - Vista personalizada" guid="{4FD28BFF-A4CF-416E-91D3-B2989AA79332}" mergeInterval="0" personalView="1" maximized="1" windowWidth="1276" windowHeight="878" tabRatio="943" activeSheetId="6"/>
  </customWorkbookViews>
</workbook>
</file>

<file path=xl/calcChain.xml><?xml version="1.0" encoding="utf-8"?>
<calcChain xmlns="http://schemas.openxmlformats.org/spreadsheetml/2006/main">
  <c r="D9" i="83" l="1"/>
  <c r="C9" i="83"/>
  <c r="D8" i="83"/>
  <c r="C8" i="83"/>
  <c r="D7" i="83"/>
  <c r="C7" i="83"/>
  <c r="D6" i="83"/>
  <c r="C6" i="83"/>
  <c r="D5" i="83"/>
  <c r="C5" i="83"/>
  <c r="S9" i="91"/>
  <c r="T9" i="91" s="1"/>
  <c r="P9" i="91"/>
  <c r="Q9" i="91" s="1"/>
  <c r="M9" i="91"/>
  <c r="N9" i="91" s="1"/>
  <c r="K9" i="91"/>
  <c r="J9" i="91"/>
  <c r="G9" i="91"/>
  <c r="H9" i="91" s="1"/>
  <c r="F9" i="91"/>
  <c r="W169" i="125"/>
  <c r="W168" i="125"/>
  <c r="W167" i="125"/>
  <c r="W166" i="125"/>
  <c r="W165" i="125"/>
  <c r="V148" i="125"/>
  <c r="U148" i="125"/>
  <c r="T148" i="125"/>
  <c r="S148" i="125"/>
  <c r="R148" i="125"/>
  <c r="Q148" i="125"/>
  <c r="P148" i="125"/>
  <c r="O148" i="125"/>
  <c r="N148" i="125"/>
  <c r="M148" i="125"/>
  <c r="L148" i="125"/>
  <c r="K148" i="125"/>
  <c r="B29" i="141"/>
  <c r="B28" i="141"/>
  <c r="C27" i="141"/>
  <c r="B27" i="141"/>
  <c r="B26" i="141"/>
  <c r="C26" i="141" s="1"/>
  <c r="C25" i="141"/>
  <c r="B25" i="141"/>
  <c r="C24" i="141"/>
  <c r="B24" i="141"/>
  <c r="B23" i="141"/>
  <c r="F20" i="141"/>
  <c r="E20" i="141"/>
  <c r="D20" i="141"/>
  <c r="C20" i="141"/>
  <c r="Q7" i="75"/>
  <c r="R7" i="75" s="1"/>
  <c r="N7" i="75"/>
  <c r="P7" i="75" s="1"/>
  <c r="S11" i="135"/>
  <c r="R11" i="135"/>
  <c r="N11" i="135"/>
  <c r="J11" i="135"/>
  <c r="R10" i="135"/>
  <c r="N10" i="135"/>
  <c r="J10" i="135"/>
  <c r="S10" i="135" s="1"/>
  <c r="U10" i="135" s="1"/>
  <c r="R9" i="135"/>
  <c r="N9" i="135"/>
  <c r="J9" i="135"/>
  <c r="S9" i="135" s="1"/>
  <c r="U9" i="135" s="1"/>
  <c r="R8" i="135"/>
  <c r="N8" i="135"/>
  <c r="J8" i="135"/>
  <c r="S8" i="135" s="1"/>
  <c r="R7" i="135"/>
  <c r="N7" i="135"/>
  <c r="J7" i="135"/>
  <c r="S7" i="135" s="1"/>
  <c r="R6" i="135"/>
  <c r="N6" i="135"/>
  <c r="J6" i="135"/>
  <c r="S6" i="135" s="1"/>
  <c r="U8" i="135" l="1"/>
  <c r="U11" i="135"/>
  <c r="AG18" i="125" l="1"/>
  <c r="AF18" i="125"/>
  <c r="AH17" i="125"/>
  <c r="AG17" i="125"/>
  <c r="AF17" i="125"/>
  <c r="W17" i="125"/>
  <c r="AD17" i="125" s="1"/>
  <c r="AE17" i="125" s="1"/>
  <c r="V9" i="125" l="1"/>
  <c r="Q9" i="125"/>
  <c r="K9" i="125"/>
  <c r="W9" i="125" l="1"/>
  <c r="K118" i="125"/>
  <c r="V118" i="125"/>
  <c r="Q118" i="125"/>
  <c r="Q136" i="125"/>
  <c r="V136" i="125"/>
  <c r="K136" i="125"/>
  <c r="V164" i="125"/>
  <c r="K164" i="125"/>
  <c r="Q164" i="125"/>
  <c r="Q149" i="125"/>
  <c r="V149" i="125"/>
  <c r="K149" i="125"/>
  <c r="W164" i="125" l="1"/>
  <c r="W118" i="125"/>
  <c r="AH130" i="125"/>
  <c r="AG130" i="125"/>
  <c r="AF130" i="125"/>
  <c r="W130" i="125"/>
  <c r="W131" i="125"/>
  <c r="AF131" i="125"/>
  <c r="AG131" i="125"/>
  <c r="AH131" i="125"/>
  <c r="W132" i="125"/>
  <c r="AF132" i="125"/>
  <c r="AG132" i="125"/>
  <c r="AH132" i="125"/>
  <c r="AH110" i="125"/>
  <c r="AG110" i="125"/>
  <c r="AF110" i="125"/>
  <c r="W110" i="125"/>
  <c r="AD110" i="125" s="1"/>
  <c r="AE110" i="125" s="1"/>
  <c r="W12" i="125" l="1"/>
  <c r="AF12" i="125"/>
  <c r="AG12" i="125"/>
  <c r="AH12" i="125"/>
  <c r="W13" i="125"/>
  <c r="AD13" i="125" s="1"/>
  <c r="AE13" i="125" s="1"/>
  <c r="AF13" i="125"/>
  <c r="AG13" i="125"/>
  <c r="AH13" i="125"/>
  <c r="V162" i="125" l="1"/>
  <c r="U162" i="125"/>
  <c r="T162" i="125"/>
  <c r="S162" i="125"/>
  <c r="R162" i="125"/>
  <c r="Q162" i="125"/>
  <c r="P162" i="125"/>
  <c r="O162" i="125"/>
  <c r="N162" i="125"/>
  <c r="M162" i="125"/>
  <c r="V7" i="125"/>
  <c r="U7" i="125"/>
  <c r="T7" i="125"/>
  <c r="R7" i="125"/>
  <c r="Q7" i="125"/>
  <c r="P7" i="125"/>
  <c r="O7" i="125"/>
  <c r="L7" i="125"/>
  <c r="AG50" i="125" l="1"/>
  <c r="S12" i="135" l="1"/>
  <c r="S13" i="135"/>
  <c r="R12" i="135"/>
  <c r="R13" i="135"/>
  <c r="N12" i="135"/>
  <c r="N13" i="135"/>
  <c r="J12" i="135"/>
  <c r="J13" i="135"/>
  <c r="AQ28" i="121" l="1"/>
  <c r="AQ29" i="121" s="1"/>
  <c r="AL28" i="121"/>
  <c r="AL29" i="121" s="1"/>
  <c r="AG28" i="121"/>
  <c r="AB28" i="121"/>
  <c r="AB29" i="121" s="1"/>
  <c r="W28" i="121"/>
  <c r="R28" i="121"/>
  <c r="M28" i="121"/>
  <c r="H28" i="121"/>
  <c r="H30" i="121" s="1"/>
  <c r="M30" i="121" s="1"/>
  <c r="R30" i="121" s="1"/>
  <c r="W30" i="121" s="1"/>
  <c r="AB30" i="121" s="1"/>
  <c r="AG30" i="121" s="1"/>
  <c r="AL30" i="121" s="1"/>
  <c r="AQ30" i="121" s="1"/>
  <c r="E27" i="121"/>
  <c r="F25" i="121"/>
  <c r="G25" i="121" s="1"/>
  <c r="F23" i="121"/>
  <c r="F21" i="121"/>
  <c r="G21" i="121" s="1"/>
  <c r="G19" i="121"/>
  <c r="F19" i="121"/>
  <c r="G17" i="121"/>
  <c r="F17" i="121"/>
  <c r="G15" i="121"/>
  <c r="F15" i="121"/>
  <c r="A15" i="121"/>
  <c r="A17" i="121" s="1"/>
  <c r="A19" i="121" s="1"/>
  <c r="A21" i="121" s="1"/>
  <c r="A23" i="121" s="1"/>
  <c r="A25" i="121" s="1"/>
  <c r="F13" i="121"/>
  <c r="G13" i="121" s="1"/>
  <c r="A13" i="121"/>
  <c r="G11" i="121"/>
  <c r="F11" i="121"/>
  <c r="A11" i="121"/>
  <c r="F9" i="121"/>
  <c r="G9" i="121" s="1"/>
  <c r="A9" i="121"/>
  <c r="F7" i="121"/>
  <c r="F27" i="121" s="1"/>
  <c r="G23" i="121" s="1"/>
  <c r="R43" i="126"/>
  <c r="Q43" i="126"/>
  <c r="P43" i="126"/>
  <c r="R42" i="126"/>
  <c r="Q42" i="126"/>
  <c r="P42" i="126"/>
  <c r="R41" i="126"/>
  <c r="Q41" i="126"/>
  <c r="P41" i="126"/>
  <c r="R40" i="126"/>
  <c r="Q40" i="126"/>
  <c r="P40" i="126"/>
  <c r="R39" i="126"/>
  <c r="Q39" i="126"/>
  <c r="P39" i="126"/>
  <c r="R38" i="126"/>
  <c r="Q38" i="126"/>
  <c r="P38" i="126"/>
  <c r="R37" i="126"/>
  <c r="Q37" i="126"/>
  <c r="P37" i="126"/>
  <c r="R36" i="126"/>
  <c r="Q36" i="126"/>
  <c r="P36" i="126"/>
  <c r="R35" i="126"/>
  <c r="F35" i="126"/>
  <c r="A35" i="126"/>
  <c r="R34" i="126"/>
  <c r="F34" i="126"/>
  <c r="A34" i="126"/>
  <c r="R33" i="126"/>
  <c r="F33" i="126"/>
  <c r="A33" i="126"/>
  <c r="R32" i="126"/>
  <c r="F32" i="126"/>
  <c r="A32" i="126"/>
  <c r="R31" i="126"/>
  <c r="F31" i="126"/>
  <c r="A31" i="126"/>
  <c r="R21" i="126"/>
  <c r="Q21" i="126"/>
  <c r="P21" i="126"/>
  <c r="R20" i="126"/>
  <c r="Q20" i="126"/>
  <c r="P20" i="126"/>
  <c r="R19" i="126"/>
  <c r="Q19" i="126"/>
  <c r="P19" i="126"/>
  <c r="R18" i="126"/>
  <c r="Q18" i="126"/>
  <c r="P18" i="126"/>
  <c r="R17" i="126"/>
  <c r="Q17" i="126"/>
  <c r="P17" i="126"/>
  <c r="R16" i="126"/>
  <c r="Q16" i="126"/>
  <c r="P16" i="126"/>
  <c r="R15" i="126"/>
  <c r="Q15" i="126"/>
  <c r="P15" i="126"/>
  <c r="R14" i="126"/>
  <c r="Q14" i="126"/>
  <c r="P14" i="126"/>
  <c r="AH199" i="125"/>
  <c r="AG199" i="125"/>
  <c r="AF199" i="125"/>
  <c r="W199" i="125"/>
  <c r="AD199" i="125" s="1"/>
  <c r="AE199" i="125" s="1"/>
  <c r="AH198" i="125"/>
  <c r="AG198" i="125"/>
  <c r="AF198" i="125"/>
  <c r="W198" i="125"/>
  <c r="AD198" i="125" s="1"/>
  <c r="AE198" i="125" s="1"/>
  <c r="AH197" i="125"/>
  <c r="AG197" i="125"/>
  <c r="AF197" i="125"/>
  <c r="W197" i="125"/>
  <c r="AD197" i="125" s="1"/>
  <c r="AE197" i="125" s="1"/>
  <c r="AH196" i="125"/>
  <c r="AG196" i="125"/>
  <c r="AF196" i="125"/>
  <c r="W196" i="125"/>
  <c r="AD196" i="125" s="1"/>
  <c r="AE196" i="125" s="1"/>
  <c r="AH195" i="125"/>
  <c r="AG195" i="125"/>
  <c r="AF195" i="125"/>
  <c r="W195" i="125"/>
  <c r="AD195" i="125" s="1"/>
  <c r="AE195" i="125" s="1"/>
  <c r="AH194" i="125"/>
  <c r="AG194" i="125"/>
  <c r="AF194" i="125"/>
  <c r="W194" i="125"/>
  <c r="AD194" i="125" s="1"/>
  <c r="AE194" i="125" s="1"/>
  <c r="AH193" i="125"/>
  <c r="AG193" i="125"/>
  <c r="AF193" i="125"/>
  <c r="W193" i="125"/>
  <c r="AD193" i="125" s="1"/>
  <c r="AE193" i="125" s="1"/>
  <c r="AH192" i="125"/>
  <c r="AG192" i="125"/>
  <c r="AF192" i="125"/>
  <c r="W192" i="125"/>
  <c r="AD192" i="125" s="1"/>
  <c r="AE192" i="125" s="1"/>
  <c r="AH191" i="125"/>
  <c r="AG191" i="125"/>
  <c r="AF191" i="125"/>
  <c r="W191" i="125"/>
  <c r="AH190" i="125"/>
  <c r="AG190" i="125"/>
  <c r="AF190" i="125"/>
  <c r="W190" i="125"/>
  <c r="AH189" i="125"/>
  <c r="AG189" i="125"/>
  <c r="AF189" i="125"/>
  <c r="W189" i="125"/>
  <c r="AD189" i="125" s="1"/>
  <c r="AH188" i="125"/>
  <c r="AG188" i="125"/>
  <c r="AF188" i="125"/>
  <c r="W188" i="125"/>
  <c r="AD188" i="125" s="1"/>
  <c r="AE188" i="125" s="1"/>
  <c r="AH187" i="125"/>
  <c r="AG187" i="125"/>
  <c r="AF187" i="125"/>
  <c r="W187" i="125"/>
  <c r="AD187" i="125" s="1"/>
  <c r="AE187" i="125" s="1"/>
  <c r="AH186" i="125"/>
  <c r="AG186" i="125"/>
  <c r="AF186" i="125"/>
  <c r="W186" i="125"/>
  <c r="AD186" i="125" s="1"/>
  <c r="AE186" i="125" s="1"/>
  <c r="AH185" i="125"/>
  <c r="AG185" i="125"/>
  <c r="AF185" i="125"/>
  <c r="W185" i="125"/>
  <c r="AD185" i="125" s="1"/>
  <c r="AE185" i="125" s="1"/>
  <c r="AH184" i="125"/>
  <c r="AG184" i="125"/>
  <c r="AF184" i="125"/>
  <c r="W184" i="125"/>
  <c r="AD184" i="125" s="1"/>
  <c r="AE184" i="125" s="1"/>
  <c r="AH183" i="125"/>
  <c r="AG183" i="125"/>
  <c r="AF183" i="125"/>
  <c r="W183" i="125"/>
  <c r="AD183" i="125" s="1"/>
  <c r="AE183" i="125" s="1"/>
  <c r="AH182" i="125"/>
  <c r="AG182" i="125"/>
  <c r="AF182" i="125"/>
  <c r="AD182" i="125"/>
  <c r="AH181" i="125"/>
  <c r="AG181" i="125"/>
  <c r="AF181" i="125"/>
  <c r="W181" i="125"/>
  <c r="AD181" i="125" s="1"/>
  <c r="AE181" i="125" s="1"/>
  <c r="AH180" i="125"/>
  <c r="AG180" i="125"/>
  <c r="AF180" i="125"/>
  <c r="W180" i="125"/>
  <c r="AD180" i="125" s="1"/>
  <c r="AE180" i="125" s="1"/>
  <c r="AH179" i="125"/>
  <c r="AG179" i="125"/>
  <c r="AF179" i="125"/>
  <c r="W179" i="125"/>
  <c r="AD179" i="125" s="1"/>
  <c r="AE179" i="125" s="1"/>
  <c r="AH178" i="125"/>
  <c r="AG178" i="125"/>
  <c r="AF178" i="125"/>
  <c r="W178" i="125"/>
  <c r="AD178" i="125" s="1"/>
  <c r="AE178" i="125" s="1"/>
  <c r="AH177" i="125"/>
  <c r="AG177" i="125"/>
  <c r="AF177" i="125"/>
  <c r="W177" i="125"/>
  <c r="AD177" i="125" s="1"/>
  <c r="AE177" i="125" s="1"/>
  <c r="AH176" i="125"/>
  <c r="AG176" i="125"/>
  <c r="AF176" i="125"/>
  <c r="W176" i="125"/>
  <c r="AD176" i="125" s="1"/>
  <c r="AE176" i="125" s="1"/>
  <c r="AH175" i="125"/>
  <c r="AG175" i="125"/>
  <c r="AF175" i="125"/>
  <c r="W175" i="125"/>
  <c r="AD175" i="125" s="1"/>
  <c r="AE175" i="125" s="1"/>
  <c r="AH174" i="125"/>
  <c r="AG174" i="125"/>
  <c r="AF174" i="125"/>
  <c r="W174" i="125"/>
  <c r="AD174" i="125" s="1"/>
  <c r="AE174" i="125" s="1"/>
  <c r="AH173" i="125"/>
  <c r="AG173" i="125"/>
  <c r="AF173" i="125"/>
  <c r="W173" i="125"/>
  <c r="AD173" i="125" s="1"/>
  <c r="AE173" i="125" s="1"/>
  <c r="AH172" i="125"/>
  <c r="AG172" i="125"/>
  <c r="AF172" i="125"/>
  <c r="W172" i="125"/>
  <c r="AD172" i="125" s="1"/>
  <c r="AH171" i="125"/>
  <c r="AG171" i="125"/>
  <c r="AF171" i="125"/>
  <c r="W171" i="125"/>
  <c r="AD171" i="125" s="1"/>
  <c r="AE171" i="125" s="1"/>
  <c r="AH170" i="125"/>
  <c r="AG170" i="125"/>
  <c r="AF170" i="125"/>
  <c r="W170" i="125"/>
  <c r="AD170" i="125" s="1"/>
  <c r="AH169" i="125"/>
  <c r="AG169" i="125"/>
  <c r="AF169" i="125"/>
  <c r="AD169" i="125"/>
  <c r="AH168" i="125"/>
  <c r="AG168" i="125"/>
  <c r="AF168" i="125"/>
  <c r="AD168" i="125"/>
  <c r="AH167" i="125"/>
  <c r="AG167" i="125"/>
  <c r="AF167" i="125"/>
  <c r="AD167" i="125"/>
  <c r="AH166" i="125"/>
  <c r="AG166" i="125"/>
  <c r="AF166" i="125"/>
  <c r="AD166" i="125"/>
  <c r="AH165" i="125"/>
  <c r="AG165" i="125"/>
  <c r="AF165" i="125"/>
  <c r="AD165" i="125"/>
  <c r="AH164" i="125"/>
  <c r="AG164" i="125"/>
  <c r="AF164" i="125"/>
  <c r="AD164" i="125"/>
  <c r="AE164" i="125" s="1"/>
  <c r="W163" i="125"/>
  <c r="AH162" i="125"/>
  <c r="AG162" i="125"/>
  <c r="AF162" i="125"/>
  <c r="L162" i="125"/>
  <c r="K162" i="125"/>
  <c r="AH161" i="125"/>
  <c r="AG161" i="125"/>
  <c r="AF161" i="125"/>
  <c r="V161" i="125"/>
  <c r="U161" i="125"/>
  <c r="T161" i="125"/>
  <c r="S161" i="125"/>
  <c r="R161" i="125"/>
  <c r="Q161" i="125"/>
  <c r="P161" i="125"/>
  <c r="O161" i="125"/>
  <c r="N161" i="125"/>
  <c r="M161" i="125"/>
  <c r="L161" i="125"/>
  <c r="K161" i="125"/>
  <c r="AH160" i="125"/>
  <c r="AG160" i="125"/>
  <c r="AF160" i="125"/>
  <c r="W160" i="125"/>
  <c r="AD160" i="125" s="1"/>
  <c r="AE160" i="125" s="1"/>
  <c r="AH159" i="125"/>
  <c r="AG159" i="125"/>
  <c r="AF159" i="125"/>
  <c r="W159" i="125"/>
  <c r="AD159" i="125" s="1"/>
  <c r="AE159" i="125" s="1"/>
  <c r="AH158" i="125"/>
  <c r="AG158" i="125"/>
  <c r="AF158" i="125"/>
  <c r="W158" i="125"/>
  <c r="AD158" i="125" s="1"/>
  <c r="AE158" i="125" s="1"/>
  <c r="AH157" i="125"/>
  <c r="AG157" i="125"/>
  <c r="AF157" i="125"/>
  <c r="W157" i="125"/>
  <c r="AD157" i="125" s="1"/>
  <c r="AE157" i="125" s="1"/>
  <c r="AH156" i="125"/>
  <c r="AG156" i="125"/>
  <c r="AF156" i="125"/>
  <c r="W156" i="125"/>
  <c r="AD156" i="125" s="1"/>
  <c r="AE156" i="125" s="1"/>
  <c r="AH155" i="125"/>
  <c r="AG155" i="125"/>
  <c r="AF155" i="125"/>
  <c r="W155" i="125"/>
  <c r="AD155" i="125" s="1"/>
  <c r="AE155" i="125" s="1"/>
  <c r="AH154" i="125"/>
  <c r="AG154" i="125"/>
  <c r="AF154" i="125"/>
  <c r="W154" i="125"/>
  <c r="AF153" i="125"/>
  <c r="AH153" i="125"/>
  <c r="AG153" i="125"/>
  <c r="AH152" i="125"/>
  <c r="AG152" i="125"/>
  <c r="AF152" i="125"/>
  <c r="AH151" i="125"/>
  <c r="AG151" i="125"/>
  <c r="AF151" i="125"/>
  <c r="W151" i="125"/>
  <c r="AD151" i="125" s="1"/>
  <c r="AE151" i="125" s="1"/>
  <c r="AH150" i="125"/>
  <c r="AG150" i="125"/>
  <c r="AF150" i="125"/>
  <c r="W150" i="125"/>
  <c r="AD150" i="125" s="1"/>
  <c r="AE150" i="125" s="1"/>
  <c r="AH149" i="125"/>
  <c r="AG149" i="125"/>
  <c r="AF149" i="125"/>
  <c r="W149" i="125"/>
  <c r="AD149" i="125" s="1"/>
  <c r="AE149" i="125" s="1"/>
  <c r="V146" i="125"/>
  <c r="S146" i="125"/>
  <c r="R146" i="125"/>
  <c r="P146" i="125"/>
  <c r="N146" i="125"/>
  <c r="M146" i="125"/>
  <c r="L146" i="125"/>
  <c r="K146" i="125"/>
  <c r="AH147" i="125"/>
  <c r="AG147" i="125"/>
  <c r="AF147" i="125"/>
  <c r="V147" i="125"/>
  <c r="U147" i="125"/>
  <c r="T147" i="125"/>
  <c r="S147" i="125"/>
  <c r="R147" i="125"/>
  <c r="Q147" i="125"/>
  <c r="P147" i="125"/>
  <c r="O147" i="125"/>
  <c r="N147" i="125"/>
  <c r="M147" i="125"/>
  <c r="L147" i="125"/>
  <c r="K147" i="125"/>
  <c r="AH146" i="125"/>
  <c r="AG146" i="125"/>
  <c r="AF146" i="125"/>
  <c r="U146" i="125"/>
  <c r="T146" i="125"/>
  <c r="Q146" i="125"/>
  <c r="AF145" i="125"/>
  <c r="U134" i="125"/>
  <c r="T134" i="125"/>
  <c r="S134" i="125"/>
  <c r="AH144" i="125"/>
  <c r="AG144" i="125"/>
  <c r="AF144" i="125"/>
  <c r="W144" i="125"/>
  <c r="AH143" i="125"/>
  <c r="AF143" i="125"/>
  <c r="R134" i="125"/>
  <c r="AH142" i="125"/>
  <c r="AG142" i="125"/>
  <c r="AF142" i="125"/>
  <c r="W142" i="125"/>
  <c r="AH141" i="125"/>
  <c r="AG141" i="125"/>
  <c r="AF141" i="125"/>
  <c r="W141" i="125"/>
  <c r="AD141" i="125" s="1"/>
  <c r="AE141" i="125" s="1"/>
  <c r="AG140" i="125"/>
  <c r="AF140" i="125"/>
  <c r="V140" i="125"/>
  <c r="AH140" i="125" s="1"/>
  <c r="AH139" i="125"/>
  <c r="AG139" i="125"/>
  <c r="AF139" i="125"/>
  <c r="Y139" i="125"/>
  <c r="W139" i="125"/>
  <c r="AH138" i="125"/>
  <c r="AG138" i="125"/>
  <c r="AF138" i="125"/>
  <c r="W138" i="125"/>
  <c r="AD138" i="125" s="1"/>
  <c r="AE138" i="125" s="1"/>
  <c r="AH137" i="125"/>
  <c r="AG137" i="125"/>
  <c r="AF137" i="125"/>
  <c r="W137" i="125"/>
  <c r="AH136" i="125"/>
  <c r="AG136" i="125"/>
  <c r="AF136" i="125"/>
  <c r="W136" i="125"/>
  <c r="AD136" i="125" s="1"/>
  <c r="AE136" i="125" s="1"/>
  <c r="AH135" i="125"/>
  <c r="AG135" i="125"/>
  <c r="AF135" i="125"/>
  <c r="W135" i="125"/>
  <c r="AH134" i="125"/>
  <c r="AG134" i="125"/>
  <c r="AF134" i="125"/>
  <c r="O134" i="125"/>
  <c r="N134" i="125"/>
  <c r="M134" i="125"/>
  <c r="L134" i="125"/>
  <c r="K134" i="125"/>
  <c r="AH133" i="125"/>
  <c r="AG133" i="125"/>
  <c r="AF133" i="125"/>
  <c r="V133" i="125"/>
  <c r="U133" i="125"/>
  <c r="T133" i="125"/>
  <c r="S133" i="125"/>
  <c r="R133" i="125"/>
  <c r="Q133" i="125"/>
  <c r="P133" i="125"/>
  <c r="O133" i="125"/>
  <c r="N133" i="125"/>
  <c r="M133" i="125"/>
  <c r="L133" i="125"/>
  <c r="K133" i="125"/>
  <c r="AH129" i="125"/>
  <c r="AG129" i="125"/>
  <c r="AF129" i="125"/>
  <c r="W129" i="125"/>
  <c r="AH128" i="125"/>
  <c r="AG128" i="125"/>
  <c r="AF128" i="125"/>
  <c r="W128" i="125"/>
  <c r="AH127" i="125"/>
  <c r="AG127" i="125"/>
  <c r="AF127" i="125"/>
  <c r="W127" i="125"/>
  <c r="AH126" i="125"/>
  <c r="AG126" i="125"/>
  <c r="AF126" i="125"/>
  <c r="W126" i="125"/>
  <c r="AH125" i="125"/>
  <c r="AG125" i="125"/>
  <c r="AF125" i="125"/>
  <c r="W125" i="125"/>
  <c r="AH124" i="125"/>
  <c r="AG124" i="125"/>
  <c r="K124" i="125"/>
  <c r="AF124" i="125" s="1"/>
  <c r="AH123" i="125"/>
  <c r="AG123" i="125"/>
  <c r="AF123" i="125"/>
  <c r="W123" i="125"/>
  <c r="AD123" i="125" s="1"/>
  <c r="AE123" i="125" s="1"/>
  <c r="AH122" i="125"/>
  <c r="AG122" i="125"/>
  <c r="AF122" i="125"/>
  <c r="W122" i="125"/>
  <c r="AH121" i="125"/>
  <c r="AG121" i="125"/>
  <c r="AF121" i="125"/>
  <c r="W121" i="125"/>
  <c r="AH120" i="125"/>
  <c r="AG120" i="125"/>
  <c r="AF120" i="125"/>
  <c r="W120" i="125"/>
  <c r="AD120" i="125" s="1"/>
  <c r="AE120" i="125" s="1"/>
  <c r="AH119" i="125"/>
  <c r="AG119" i="125"/>
  <c r="AF119" i="125"/>
  <c r="W119" i="125"/>
  <c r="AD119" i="125" s="1"/>
  <c r="AE119" i="125" s="1"/>
  <c r="AG118" i="125"/>
  <c r="AF118" i="125"/>
  <c r="AH118" i="125"/>
  <c r="AH117" i="125"/>
  <c r="AG117" i="125"/>
  <c r="AF117" i="125"/>
  <c r="W117" i="125"/>
  <c r="U116" i="125"/>
  <c r="T116" i="125"/>
  <c r="S116" i="125"/>
  <c r="R116" i="125"/>
  <c r="Q116" i="125"/>
  <c r="P116" i="125"/>
  <c r="O116" i="125"/>
  <c r="N116" i="125"/>
  <c r="M116" i="125"/>
  <c r="L116" i="125"/>
  <c r="K116" i="125"/>
  <c r="V115" i="125"/>
  <c r="U115" i="125"/>
  <c r="T115" i="125"/>
  <c r="S115" i="125"/>
  <c r="R115" i="125"/>
  <c r="Q115" i="125"/>
  <c r="Q113" i="125" s="1"/>
  <c r="P115" i="125"/>
  <c r="O115" i="125"/>
  <c r="N115" i="125"/>
  <c r="N113" i="125" s="1"/>
  <c r="M115" i="125"/>
  <c r="L115" i="125"/>
  <c r="AH112" i="125"/>
  <c r="AG112" i="125"/>
  <c r="AF112" i="125"/>
  <c r="W112" i="125"/>
  <c r="AD112" i="125" s="1"/>
  <c r="AE112" i="125" s="1"/>
  <c r="AH111" i="125"/>
  <c r="AG111" i="125"/>
  <c r="AF111" i="125"/>
  <c r="W111" i="125"/>
  <c r="AD111" i="125" s="1"/>
  <c r="AE111" i="125" s="1"/>
  <c r="AH109" i="125"/>
  <c r="AG109" i="125"/>
  <c r="AF109" i="125"/>
  <c r="W109" i="125"/>
  <c r="AD109" i="125" s="1"/>
  <c r="AE109" i="125" s="1"/>
  <c r="AH108" i="125"/>
  <c r="AG108" i="125"/>
  <c r="AF108" i="125"/>
  <c r="W108" i="125"/>
  <c r="AD108" i="125" s="1"/>
  <c r="AE108" i="125" s="1"/>
  <c r="AH107" i="125"/>
  <c r="AG107" i="125"/>
  <c r="AF107" i="125"/>
  <c r="W107" i="125"/>
  <c r="AD107" i="125" s="1"/>
  <c r="AE107" i="125" s="1"/>
  <c r="AH106" i="125"/>
  <c r="AG106" i="125"/>
  <c r="AF106" i="125"/>
  <c r="W106" i="125"/>
  <c r="AD106" i="125" s="1"/>
  <c r="AE106" i="125" s="1"/>
  <c r="AH105" i="125"/>
  <c r="AG105" i="125"/>
  <c r="AF105" i="125"/>
  <c r="W105" i="125"/>
  <c r="AD105" i="125" s="1"/>
  <c r="AE105" i="125" s="1"/>
  <c r="AH104" i="125"/>
  <c r="AG104" i="125"/>
  <c r="AF104" i="125"/>
  <c r="W104" i="125"/>
  <c r="AD104" i="125" s="1"/>
  <c r="AE104" i="125" s="1"/>
  <c r="AH103" i="125"/>
  <c r="AG103" i="125"/>
  <c r="AF103" i="125"/>
  <c r="AD103" i="125"/>
  <c r="AE103" i="125" s="1"/>
  <c r="W103" i="125"/>
  <c r="AH102" i="125"/>
  <c r="AG102" i="125"/>
  <c r="AF102" i="125"/>
  <c r="W102" i="125"/>
  <c r="AD102" i="125" s="1"/>
  <c r="AE102" i="125" s="1"/>
  <c r="AH101" i="125"/>
  <c r="AG101" i="125"/>
  <c r="AF101" i="125"/>
  <c r="W101" i="125"/>
  <c r="AD101" i="125" s="1"/>
  <c r="AE101" i="125" s="1"/>
  <c r="AH100" i="125"/>
  <c r="AG100" i="125"/>
  <c r="AF100" i="125"/>
  <c r="AD100" i="125"/>
  <c r="AE100" i="125" s="1"/>
  <c r="W100" i="125"/>
  <c r="AH99" i="125"/>
  <c r="AG99" i="125"/>
  <c r="AF99" i="125"/>
  <c r="W99" i="125"/>
  <c r="AD99" i="125" s="1"/>
  <c r="AE99" i="125" s="1"/>
  <c r="AH98" i="125"/>
  <c r="AG98" i="125"/>
  <c r="AF98" i="125"/>
  <c r="W98" i="125"/>
  <c r="AD98" i="125" s="1"/>
  <c r="AE98" i="125" s="1"/>
  <c r="AH97" i="125"/>
  <c r="AG97" i="125"/>
  <c r="AF97" i="125"/>
  <c r="AD97" i="125"/>
  <c r="AE97" i="125" s="1"/>
  <c r="W97" i="125"/>
  <c r="AH96" i="125"/>
  <c r="AG96" i="125"/>
  <c r="AF96" i="125"/>
  <c r="W96" i="125"/>
  <c r="AD96" i="125" s="1"/>
  <c r="AE96" i="125" s="1"/>
  <c r="AH95" i="125"/>
  <c r="AG95" i="125"/>
  <c r="AF95" i="125"/>
  <c r="W95" i="125"/>
  <c r="AD95" i="125" s="1"/>
  <c r="AE95" i="125" s="1"/>
  <c r="AH94" i="125"/>
  <c r="AG94" i="125"/>
  <c r="AF94" i="125"/>
  <c r="W94" i="125"/>
  <c r="AD94" i="125" s="1"/>
  <c r="AE94" i="125" s="1"/>
  <c r="AH93" i="125"/>
  <c r="AG93" i="125"/>
  <c r="AF93" i="125"/>
  <c r="W93" i="125"/>
  <c r="AD93" i="125" s="1"/>
  <c r="AE93" i="125" s="1"/>
  <c r="AH92" i="125"/>
  <c r="AG92" i="125"/>
  <c r="AF92" i="125"/>
  <c r="W92" i="125"/>
  <c r="AD92" i="125" s="1"/>
  <c r="AE92" i="125" s="1"/>
  <c r="AH91" i="125"/>
  <c r="AG91" i="125"/>
  <c r="AF91" i="125"/>
  <c r="W91" i="125"/>
  <c r="AD91" i="125" s="1"/>
  <c r="AE91" i="125" s="1"/>
  <c r="AH90" i="125"/>
  <c r="AG90" i="125"/>
  <c r="AF90" i="125"/>
  <c r="W90" i="125"/>
  <c r="AD90" i="125" s="1"/>
  <c r="AE90" i="125" s="1"/>
  <c r="AH89" i="125"/>
  <c r="AG89" i="125"/>
  <c r="AF89" i="125"/>
  <c r="W89" i="125"/>
  <c r="AD89" i="125" s="1"/>
  <c r="AE89" i="125" s="1"/>
  <c r="AH88" i="125"/>
  <c r="AG88" i="125"/>
  <c r="AF88" i="125"/>
  <c r="W88" i="125"/>
  <c r="AD88" i="125" s="1"/>
  <c r="AE88" i="125" s="1"/>
  <c r="AH87" i="125"/>
  <c r="AG87" i="125"/>
  <c r="AF87" i="125"/>
  <c r="W87" i="125"/>
  <c r="AD87" i="125" s="1"/>
  <c r="AE87" i="125" s="1"/>
  <c r="AH86" i="125"/>
  <c r="AG86" i="125"/>
  <c r="AF86" i="125"/>
  <c r="W86" i="125"/>
  <c r="AD86" i="125" s="1"/>
  <c r="AE86" i="125" s="1"/>
  <c r="AH85" i="125"/>
  <c r="AG85" i="125"/>
  <c r="AF85" i="125"/>
  <c r="W85" i="125"/>
  <c r="AD85" i="125" s="1"/>
  <c r="AE85" i="125" s="1"/>
  <c r="AH84" i="125"/>
  <c r="AG84" i="125"/>
  <c r="AF84" i="125"/>
  <c r="W84" i="125"/>
  <c r="AD84" i="125" s="1"/>
  <c r="AE84" i="125" s="1"/>
  <c r="AH83" i="125"/>
  <c r="AG83" i="125"/>
  <c r="AF83" i="125"/>
  <c r="W83" i="125"/>
  <c r="AD83" i="125" s="1"/>
  <c r="AE83" i="125" s="1"/>
  <c r="AH82" i="125"/>
  <c r="AG82" i="125"/>
  <c r="AF82" i="125"/>
  <c r="W82" i="125"/>
  <c r="AD82" i="125" s="1"/>
  <c r="AE82" i="125" s="1"/>
  <c r="AH81" i="125"/>
  <c r="AG81" i="125"/>
  <c r="AF81" i="125"/>
  <c r="W81" i="125"/>
  <c r="AD81" i="125" s="1"/>
  <c r="AE81" i="125" s="1"/>
  <c r="AH80" i="125"/>
  <c r="AG80" i="125"/>
  <c r="N80" i="125"/>
  <c r="AF80" i="125" s="1"/>
  <c r="AH79" i="125"/>
  <c r="AG79" i="125"/>
  <c r="AF79" i="125"/>
  <c r="W79" i="125"/>
  <c r="AD79" i="125" s="1"/>
  <c r="AE79" i="125" s="1"/>
  <c r="AH78" i="125"/>
  <c r="W78" i="125"/>
  <c r="AH77" i="125"/>
  <c r="W77" i="125"/>
  <c r="AH76" i="125"/>
  <c r="W76" i="125"/>
  <c r="AH75" i="125"/>
  <c r="W75" i="125"/>
  <c r="AI74" i="125"/>
  <c r="AH74" i="125"/>
  <c r="AG74" i="125"/>
  <c r="AF74" i="125"/>
  <c r="W74" i="125"/>
  <c r="AD74" i="125" s="1"/>
  <c r="AE74" i="125" s="1"/>
  <c r="AI73" i="125"/>
  <c r="AH73" i="125"/>
  <c r="AG73" i="125"/>
  <c r="AF73" i="125"/>
  <c r="W73" i="125"/>
  <c r="AD73" i="125" s="1"/>
  <c r="AE73" i="125" s="1"/>
  <c r="AI72" i="125"/>
  <c r="AH72" i="125"/>
  <c r="AG72" i="125"/>
  <c r="AF72" i="125"/>
  <c r="W72" i="125"/>
  <c r="AD72" i="125" s="1"/>
  <c r="AE72" i="125" s="1"/>
  <c r="AH71" i="125"/>
  <c r="AG71" i="125"/>
  <c r="AF71" i="125"/>
  <c r="W71" i="125"/>
  <c r="AD71" i="125" s="1"/>
  <c r="AE71" i="125" s="1"/>
  <c r="AH70" i="125"/>
  <c r="AG70" i="125"/>
  <c r="AF70" i="125"/>
  <c r="W70" i="125"/>
  <c r="AD70" i="125" s="1"/>
  <c r="AE70" i="125" s="1"/>
  <c r="AH69" i="125"/>
  <c r="AG69" i="125"/>
  <c r="AF69" i="125"/>
  <c r="W69" i="125"/>
  <c r="AD69" i="125" s="1"/>
  <c r="AE69" i="125" s="1"/>
  <c r="AH68" i="125"/>
  <c r="AG68" i="125"/>
  <c r="AF68" i="125"/>
  <c r="W68" i="125"/>
  <c r="AE68" i="125" s="1"/>
  <c r="AH67" i="125"/>
  <c r="AG67" i="125"/>
  <c r="AF67" i="125"/>
  <c r="W67" i="125"/>
  <c r="AD67" i="125" s="1"/>
  <c r="AE67" i="125" s="1"/>
  <c r="AH66" i="125"/>
  <c r="AG66" i="125"/>
  <c r="AF66" i="125"/>
  <c r="W66" i="125"/>
  <c r="AD66" i="125" s="1"/>
  <c r="AE66" i="125" s="1"/>
  <c r="W65" i="125"/>
  <c r="AH64" i="125"/>
  <c r="AG64" i="125"/>
  <c r="AF64" i="125"/>
  <c r="W64" i="125"/>
  <c r="AD64" i="125" s="1"/>
  <c r="AE64" i="125" s="1"/>
  <c r="AH63" i="125"/>
  <c r="AG63" i="125"/>
  <c r="AF63" i="125"/>
  <c r="W63" i="125"/>
  <c r="AD63" i="125" s="1"/>
  <c r="AE63" i="125" s="1"/>
  <c r="AH62" i="125"/>
  <c r="AG62" i="125"/>
  <c r="AF62" i="125"/>
  <c r="W62" i="125"/>
  <c r="AD62" i="125" s="1"/>
  <c r="AE62" i="125" s="1"/>
  <c r="AH61" i="125"/>
  <c r="AG61" i="125"/>
  <c r="AF61" i="125"/>
  <c r="W61" i="125"/>
  <c r="AD61" i="125" s="1"/>
  <c r="AE61" i="125" s="1"/>
  <c r="AH60" i="125"/>
  <c r="AG60" i="125"/>
  <c r="AF60" i="125"/>
  <c r="W60" i="125"/>
  <c r="AH59" i="125"/>
  <c r="AG59" i="125"/>
  <c r="AF59" i="125"/>
  <c r="W59" i="125"/>
  <c r="AD59" i="125" s="1"/>
  <c r="AE59" i="125" s="1"/>
  <c r="AH58" i="125"/>
  <c r="AG58" i="125"/>
  <c r="AF58" i="125"/>
  <c r="W58" i="125"/>
  <c r="AD58" i="125" s="1"/>
  <c r="AE58" i="125" s="1"/>
  <c r="AH57" i="125"/>
  <c r="AG57" i="125"/>
  <c r="AF57" i="125"/>
  <c r="W57" i="125"/>
  <c r="AD57" i="125" s="1"/>
  <c r="AE57" i="125" s="1"/>
  <c r="AH56" i="125"/>
  <c r="AG56" i="125"/>
  <c r="AF56" i="125"/>
  <c r="W56" i="125"/>
  <c r="AE56" i="125" s="1"/>
  <c r="AH55" i="125"/>
  <c r="AG55" i="125"/>
  <c r="AF55" i="125"/>
  <c r="W55" i="125"/>
  <c r="AD55" i="125" s="1"/>
  <c r="AE55" i="125" s="1"/>
  <c r="AH54" i="125"/>
  <c r="AG54" i="125"/>
  <c r="AF54" i="125"/>
  <c r="W54" i="125"/>
  <c r="AH53" i="125"/>
  <c r="AG53" i="125"/>
  <c r="AF53" i="125"/>
  <c r="W53" i="125"/>
  <c r="AD53" i="125" s="1"/>
  <c r="AE53" i="125" s="1"/>
  <c r="AH52" i="125"/>
  <c r="AG52" i="125"/>
  <c r="AF52" i="125"/>
  <c r="W52" i="125"/>
  <c r="AD52" i="125" s="1"/>
  <c r="AE52" i="125" s="1"/>
  <c r="AH51" i="125"/>
  <c r="AG51" i="125"/>
  <c r="AF51" i="125"/>
  <c r="W51" i="125"/>
  <c r="AD51" i="125" s="1"/>
  <c r="AE51" i="125" s="1"/>
  <c r="AH50" i="125"/>
  <c r="AF50" i="125"/>
  <c r="W50" i="125"/>
  <c r="AD50" i="125" s="1"/>
  <c r="AE50" i="125" s="1"/>
  <c r="AH49" i="125"/>
  <c r="AG49" i="125"/>
  <c r="AF49" i="125"/>
  <c r="W49" i="125"/>
  <c r="AD49" i="125" s="1"/>
  <c r="AE49" i="125" s="1"/>
  <c r="AH48" i="125"/>
  <c r="AG48" i="125"/>
  <c r="AF48" i="125"/>
  <c r="W48" i="125"/>
  <c r="AD48" i="125" s="1"/>
  <c r="AE48" i="125" s="1"/>
  <c r="AH47" i="125"/>
  <c r="AG47" i="125"/>
  <c r="AF47" i="125"/>
  <c r="W47" i="125"/>
  <c r="AD47" i="125" s="1"/>
  <c r="AE47" i="125" s="1"/>
  <c r="AH46" i="125"/>
  <c r="AG46" i="125"/>
  <c r="AF46" i="125"/>
  <c r="W46" i="125"/>
  <c r="AD46" i="125" s="1"/>
  <c r="AE46" i="125" s="1"/>
  <c r="AH45" i="125"/>
  <c r="AG45" i="125"/>
  <c r="AF45" i="125"/>
  <c r="W45" i="125"/>
  <c r="AD45" i="125" s="1"/>
  <c r="AE45" i="125" s="1"/>
  <c r="AH44" i="125"/>
  <c r="AG44" i="125"/>
  <c r="AF44" i="125"/>
  <c r="W44" i="125"/>
  <c r="AD44" i="125" s="1"/>
  <c r="AE44" i="125" s="1"/>
  <c r="AH43" i="125"/>
  <c r="AG43" i="125"/>
  <c r="AF43" i="125"/>
  <c r="W43" i="125"/>
  <c r="AD43" i="125" s="1"/>
  <c r="AE43" i="125" s="1"/>
  <c r="AH42" i="125"/>
  <c r="AG42" i="125"/>
  <c r="AF42" i="125"/>
  <c r="W42" i="125"/>
  <c r="AD42" i="125" s="1"/>
  <c r="AE42" i="125" s="1"/>
  <c r="AH41" i="125"/>
  <c r="AG41" i="125"/>
  <c r="AF41" i="125"/>
  <c r="W41" i="125"/>
  <c r="AD41" i="125" s="1"/>
  <c r="AE41" i="125" s="1"/>
  <c r="AH40" i="125"/>
  <c r="AG40" i="125"/>
  <c r="AF40" i="125"/>
  <c r="W40" i="125"/>
  <c r="AD40" i="125" s="1"/>
  <c r="AE40" i="125" s="1"/>
  <c r="AH39" i="125"/>
  <c r="AG39" i="125"/>
  <c r="AF39" i="125"/>
  <c r="W39" i="125"/>
  <c r="AD39" i="125" s="1"/>
  <c r="AE39" i="125" s="1"/>
  <c r="AH38" i="125"/>
  <c r="AG38" i="125"/>
  <c r="AF38" i="125"/>
  <c r="W38" i="125"/>
  <c r="AD38" i="125" s="1"/>
  <c r="AE38" i="125" s="1"/>
  <c r="AH37" i="125"/>
  <c r="AG37" i="125"/>
  <c r="AF37" i="125"/>
  <c r="W37" i="125"/>
  <c r="AH36" i="125"/>
  <c r="AG36" i="125"/>
  <c r="AF36" i="125"/>
  <c r="W36" i="125"/>
  <c r="AH35" i="125"/>
  <c r="AG35" i="125"/>
  <c r="AF35" i="125"/>
  <c r="W35" i="125"/>
  <c r="AD35" i="125" s="1"/>
  <c r="AE35" i="125" s="1"/>
  <c r="AH34" i="125"/>
  <c r="AG34" i="125"/>
  <c r="AF34" i="125"/>
  <c r="W34" i="125"/>
  <c r="AD34" i="125" s="1"/>
  <c r="AE34" i="125" s="1"/>
  <c r="AH33" i="125"/>
  <c r="AG33" i="125"/>
  <c r="AF33" i="125"/>
  <c r="W33" i="125"/>
  <c r="AD33" i="125" s="1"/>
  <c r="AE33" i="125" s="1"/>
  <c r="AH32" i="125"/>
  <c r="AG32" i="125"/>
  <c r="AF32" i="125"/>
  <c r="W32" i="125"/>
  <c r="AD32" i="125" s="1"/>
  <c r="AE32" i="125" s="1"/>
  <c r="AH31" i="125"/>
  <c r="AG31" i="125"/>
  <c r="AF31" i="125"/>
  <c r="W31" i="125"/>
  <c r="AH30" i="125"/>
  <c r="AG30" i="125"/>
  <c r="AF30" i="125"/>
  <c r="W30" i="125"/>
  <c r="AD30" i="125" s="1"/>
  <c r="AE30" i="125" s="1"/>
  <c r="AH29" i="125"/>
  <c r="AG29" i="125"/>
  <c r="AF29" i="125"/>
  <c r="W29" i="125"/>
  <c r="W28" i="125"/>
  <c r="AH27" i="125"/>
  <c r="AG27" i="125"/>
  <c r="AF27" i="125"/>
  <c r="W27" i="125"/>
  <c r="AD27" i="125" s="1"/>
  <c r="AE27" i="125" s="1"/>
  <c r="AH26" i="125"/>
  <c r="AG26" i="125"/>
  <c r="AF26" i="125"/>
  <c r="W26" i="125"/>
  <c r="AD26" i="125" s="1"/>
  <c r="AE26" i="125" s="1"/>
  <c r="AH25" i="125"/>
  <c r="AG25" i="125"/>
  <c r="M25" i="125"/>
  <c r="AH24" i="125"/>
  <c r="AG24" i="125"/>
  <c r="AF24" i="125"/>
  <c r="W24" i="125"/>
  <c r="AD24" i="125" s="1"/>
  <c r="AE24" i="125" s="1"/>
  <c r="AH23" i="125"/>
  <c r="AG23" i="125"/>
  <c r="AF23" i="125"/>
  <c r="W23" i="125"/>
  <c r="AD23" i="125" s="1"/>
  <c r="AE23" i="125" s="1"/>
  <c r="AH22" i="125"/>
  <c r="AG22" i="125"/>
  <c r="AF22" i="125"/>
  <c r="W22" i="125"/>
  <c r="AD22" i="125" s="1"/>
  <c r="AE22" i="125" s="1"/>
  <c r="AH21" i="125"/>
  <c r="AG21" i="125"/>
  <c r="AF21" i="125"/>
  <c r="W21" i="125"/>
  <c r="AD21" i="125" s="1"/>
  <c r="AE21" i="125" s="1"/>
  <c r="AH20" i="125"/>
  <c r="AG20" i="125"/>
  <c r="AF20" i="125"/>
  <c r="W20" i="125"/>
  <c r="AH19" i="125"/>
  <c r="AG19" i="125"/>
  <c r="AF19" i="125"/>
  <c r="W19" i="125"/>
  <c r="AD19" i="125" s="1"/>
  <c r="AE19" i="125" s="1"/>
  <c r="AH16" i="125"/>
  <c r="AG16" i="125"/>
  <c r="AF16" i="125"/>
  <c r="W16" i="125"/>
  <c r="AH15" i="125"/>
  <c r="AG15" i="125"/>
  <c r="AF15" i="125"/>
  <c r="W15" i="125"/>
  <c r="AD15" i="125" s="1"/>
  <c r="AE15" i="125" s="1"/>
  <c r="AH14" i="125"/>
  <c r="AG14" i="125"/>
  <c r="AF14" i="125"/>
  <c r="W14" i="125"/>
  <c r="AF11" i="125"/>
  <c r="AH11" i="125"/>
  <c r="AG11" i="125"/>
  <c r="AH10" i="125"/>
  <c r="AG10" i="125"/>
  <c r="AF10" i="125"/>
  <c r="W10" i="125"/>
  <c r="U5" i="125"/>
  <c r="P5" i="125"/>
  <c r="L5" i="125"/>
  <c r="AH8" i="125"/>
  <c r="AG8" i="125"/>
  <c r="AF8" i="125"/>
  <c r="W8" i="125"/>
  <c r="Y8" i="125" s="1"/>
  <c r="T5" i="125"/>
  <c r="R5" i="125"/>
  <c r="V6" i="125"/>
  <c r="V4" i="125" s="1"/>
  <c r="U6" i="125"/>
  <c r="U4" i="125" s="1"/>
  <c r="T6" i="125"/>
  <c r="T4" i="125" s="1"/>
  <c r="S6" i="125"/>
  <c r="S4" i="125" s="1"/>
  <c r="R6" i="125"/>
  <c r="R4" i="125" s="1"/>
  <c r="Q6" i="125"/>
  <c r="Q4" i="125" s="1"/>
  <c r="P6" i="125"/>
  <c r="P4" i="125" s="1"/>
  <c r="O6" i="125"/>
  <c r="O4" i="125" s="1"/>
  <c r="N6" i="125"/>
  <c r="N4" i="125" s="1"/>
  <c r="M6" i="125"/>
  <c r="M4" i="125" s="1"/>
  <c r="L6" i="125"/>
  <c r="L4" i="125" s="1"/>
  <c r="K6" i="125"/>
  <c r="K4" i="125" s="1"/>
  <c r="V39" i="122"/>
  <c r="V38" i="122"/>
  <c r="V37" i="122"/>
  <c r="V36" i="122"/>
  <c r="T36" i="122"/>
  <c r="R36" i="122"/>
  <c r="P36" i="122"/>
  <c r="V35" i="122"/>
  <c r="V34" i="122"/>
  <c r="V33" i="122"/>
  <c r="V32" i="122" s="1"/>
  <c r="T32" i="122"/>
  <c r="R32" i="122"/>
  <c r="P32" i="122"/>
  <c r="V31" i="122"/>
  <c r="V30" i="122"/>
  <c r="V28" i="122" s="1"/>
  <c r="V29" i="122"/>
  <c r="T28" i="122"/>
  <c r="R28" i="122"/>
  <c r="P28" i="122"/>
  <c r="V27" i="122"/>
  <c r="V26" i="122"/>
  <c r="V25" i="122"/>
  <c r="V24" i="122" s="1"/>
  <c r="T24" i="122"/>
  <c r="R24" i="122"/>
  <c r="P24" i="122"/>
  <c r="V23" i="122"/>
  <c r="V22" i="122"/>
  <c r="V21" i="122"/>
  <c r="V20" i="122"/>
  <c r="T20" i="122"/>
  <c r="R20" i="122"/>
  <c r="P20" i="122"/>
  <c r="V19" i="122"/>
  <c r="V18" i="122"/>
  <c r="V17" i="122"/>
  <c r="V16" i="122" s="1"/>
  <c r="T16" i="122"/>
  <c r="R16" i="122"/>
  <c r="P16" i="122"/>
  <c r="V10" i="122"/>
  <c r="V9" i="122"/>
  <c r="T38" i="91"/>
  <c r="Q38" i="91"/>
  <c r="N38" i="91"/>
  <c r="K38" i="91"/>
  <c r="H38" i="91"/>
  <c r="T37" i="91"/>
  <c r="Q37" i="91"/>
  <c r="N37" i="91"/>
  <c r="K37" i="91"/>
  <c r="H37" i="91"/>
  <c r="T36" i="91"/>
  <c r="Q36" i="91"/>
  <c r="N36" i="91"/>
  <c r="K36" i="91"/>
  <c r="H36" i="91"/>
  <c r="T35" i="91"/>
  <c r="Q35" i="91"/>
  <c r="N35" i="91"/>
  <c r="K35" i="91"/>
  <c r="H35" i="91"/>
  <c r="T34" i="91"/>
  <c r="Q34" i="91"/>
  <c r="N34" i="91"/>
  <c r="K34" i="91"/>
  <c r="H34" i="91"/>
  <c r="T33" i="91"/>
  <c r="Q33" i="91"/>
  <c r="N33" i="91"/>
  <c r="K33" i="91"/>
  <c r="H33" i="91"/>
  <c r="T32" i="91"/>
  <c r="Q32" i="91"/>
  <c r="N32" i="91"/>
  <c r="K32" i="91"/>
  <c r="H32" i="91"/>
  <c r="T31" i="91"/>
  <c r="Q31" i="91"/>
  <c r="N31" i="91"/>
  <c r="K31" i="91"/>
  <c r="H31" i="91"/>
  <c r="T30" i="91"/>
  <c r="Q30" i="91"/>
  <c r="N30" i="91"/>
  <c r="K30" i="91"/>
  <c r="H30" i="91"/>
  <c r="F29" i="91"/>
  <c r="E29" i="91"/>
  <c r="A29" i="91"/>
  <c r="F28" i="91"/>
  <c r="E28" i="91"/>
  <c r="A28" i="91"/>
  <c r="N15" i="89"/>
  <c r="M15" i="89"/>
  <c r="N14" i="89"/>
  <c r="M14" i="89"/>
  <c r="N13" i="89"/>
  <c r="M13" i="89"/>
  <c r="N12" i="89"/>
  <c r="M12" i="89"/>
  <c r="N11" i="89"/>
  <c r="M11" i="89"/>
  <c r="L11" i="89"/>
  <c r="R113" i="125" l="1"/>
  <c r="U113" i="125"/>
  <c r="S113" i="125"/>
  <c r="L113" i="125"/>
  <c r="T113" i="125"/>
  <c r="V113" i="125"/>
  <c r="AD54" i="125"/>
  <c r="AE54" i="125" s="1"/>
  <c r="M113" i="125"/>
  <c r="W147" i="125"/>
  <c r="AD29" i="125"/>
  <c r="AE29" i="125" s="1"/>
  <c r="P113" i="125"/>
  <c r="S15" i="122"/>
  <c r="M35" i="126" s="1"/>
  <c r="AG148" i="125"/>
  <c r="AD121" i="125"/>
  <c r="AE121" i="125" s="1"/>
  <c r="W140" i="125"/>
  <c r="AD140" i="125" s="1"/>
  <c r="AE140" i="125" s="1"/>
  <c r="AD37" i="125"/>
  <c r="AE37" i="125" s="1"/>
  <c r="V134" i="125"/>
  <c r="T13" i="122" s="1"/>
  <c r="W80" i="125"/>
  <c r="AD80" i="125" s="1"/>
  <c r="AE80" i="125" s="1"/>
  <c r="N7" i="125"/>
  <c r="N5" i="125" s="1"/>
  <c r="AF25" i="125"/>
  <c r="M7" i="125"/>
  <c r="M5" i="125" s="1"/>
  <c r="Q13" i="122"/>
  <c r="J33" i="126" s="1"/>
  <c r="O13" i="122"/>
  <c r="G33" i="126" s="1"/>
  <c r="P13" i="122"/>
  <c r="T14" i="122"/>
  <c r="AD191" i="125"/>
  <c r="AE191" i="125" s="1"/>
  <c r="Q15" i="122"/>
  <c r="J35" i="126" s="1"/>
  <c r="R15" i="122"/>
  <c r="O15" i="122"/>
  <c r="G35" i="126" s="1"/>
  <c r="AD190" i="125"/>
  <c r="AE190" i="125" s="1"/>
  <c r="M114" i="125"/>
  <c r="L114" i="125"/>
  <c r="R12" i="122"/>
  <c r="T114" i="125"/>
  <c r="S12" i="122"/>
  <c r="M32" i="126" s="1"/>
  <c r="S13" i="122"/>
  <c r="M33" i="126" s="1"/>
  <c r="O14" i="122"/>
  <c r="G34" i="126" s="1"/>
  <c r="S14" i="122"/>
  <c r="M34" i="126" s="1"/>
  <c r="O114" i="125"/>
  <c r="P14" i="122"/>
  <c r="Q12" i="122"/>
  <c r="J32" i="126" s="1"/>
  <c r="AF148" i="125"/>
  <c r="AF115" i="125" s="1"/>
  <c r="AH148" i="125"/>
  <c r="AH115" i="125" s="1"/>
  <c r="W11" i="125"/>
  <c r="AD11" i="125" s="1"/>
  <c r="AE11" i="125" s="1"/>
  <c r="W124" i="125"/>
  <c r="W162" i="125"/>
  <c r="K115" i="125"/>
  <c r="O146" i="125"/>
  <c r="Q14" i="122" s="1"/>
  <c r="J34" i="126" s="1"/>
  <c r="AG9" i="125"/>
  <c r="AG7" i="125" s="1"/>
  <c r="W153" i="125"/>
  <c r="AD153" i="125" s="1"/>
  <c r="AE153" i="125" s="1"/>
  <c r="U114" i="125"/>
  <c r="V5" i="125"/>
  <c r="R114" i="125"/>
  <c r="W145" i="125"/>
  <c r="AD145" i="125" s="1"/>
  <c r="AE145" i="125" s="1"/>
  <c r="AG145" i="125"/>
  <c r="R14" i="122"/>
  <c r="T15" i="122"/>
  <c r="Q5" i="125"/>
  <c r="P134" i="125"/>
  <c r="P114" i="125" s="1"/>
  <c r="AH145" i="125"/>
  <c r="U12" i="135"/>
  <c r="Q8" i="122"/>
  <c r="U13" i="135"/>
  <c r="O8" i="122"/>
  <c r="W4" i="125"/>
  <c r="S8" i="122"/>
  <c r="W133" i="125"/>
  <c r="W161" i="125"/>
  <c r="M29" i="121"/>
  <c r="AD9" i="125"/>
  <c r="AE9" i="125" s="1"/>
  <c r="AH9" i="125"/>
  <c r="W143" i="125"/>
  <c r="AD143" i="125" s="1"/>
  <c r="AE143" i="125" s="1"/>
  <c r="R29" i="121"/>
  <c r="N114" i="125"/>
  <c r="P15" i="122"/>
  <c r="W29" i="121"/>
  <c r="AH116" i="125"/>
  <c r="K114" i="125"/>
  <c r="P12" i="122"/>
  <c r="S114" i="125"/>
  <c r="AF116" i="125"/>
  <c r="AD139" i="125"/>
  <c r="AE139" i="125" s="1"/>
  <c r="AG29" i="121"/>
  <c r="W6" i="125"/>
  <c r="AG115" i="125"/>
  <c r="O5" i="125"/>
  <c r="V116" i="125"/>
  <c r="H29" i="121"/>
  <c r="H31" i="121" s="1"/>
  <c r="M31" i="121" s="1"/>
  <c r="G7" i="121"/>
  <c r="G27" i="121" s="1"/>
  <c r="AF9" i="125"/>
  <c r="AD118" i="125"/>
  <c r="AE118" i="125" s="1"/>
  <c r="AG143" i="125"/>
  <c r="K7" i="125"/>
  <c r="W25" i="125"/>
  <c r="AD25" i="125" s="1"/>
  <c r="AE25" i="125" s="1"/>
  <c r="Q134" i="125"/>
  <c r="Q114" i="125" s="1"/>
  <c r="O113" i="125" l="1"/>
  <c r="O12" i="122"/>
  <c r="G32" i="126" s="1"/>
  <c r="P32" i="126" s="1"/>
  <c r="N32" i="126" s="1"/>
  <c r="K113" i="125"/>
  <c r="V114" i="125"/>
  <c r="W114" i="125" s="1"/>
  <c r="P33" i="126"/>
  <c r="H33" i="126" s="1"/>
  <c r="AF7" i="125"/>
  <c r="AG116" i="125"/>
  <c r="U13" i="122"/>
  <c r="O13" i="89" s="1"/>
  <c r="Q13" i="89" s="1"/>
  <c r="S13" i="89" s="1"/>
  <c r="U13" i="89" s="1"/>
  <c r="W13" i="89" s="1"/>
  <c r="R8" i="122"/>
  <c r="R7" i="122" s="1"/>
  <c r="P34" i="126"/>
  <c r="K34" i="126" s="1"/>
  <c r="W146" i="125"/>
  <c r="V14" i="122"/>
  <c r="P14" i="89" s="1"/>
  <c r="R14" i="89" s="1"/>
  <c r="T14" i="89" s="1"/>
  <c r="V14" i="89" s="1"/>
  <c r="X14" i="89" s="1"/>
  <c r="V15" i="122"/>
  <c r="P15" i="89" s="1"/>
  <c r="R15" i="89" s="1"/>
  <c r="T15" i="89" s="1"/>
  <c r="V15" i="89" s="1"/>
  <c r="X15" i="89" s="1"/>
  <c r="U15" i="122"/>
  <c r="O15" i="89" s="1"/>
  <c r="Q15" i="89" s="1"/>
  <c r="S15" i="89" s="1"/>
  <c r="U15" i="89" s="1"/>
  <c r="W15" i="89" s="1"/>
  <c r="P35" i="126"/>
  <c r="H35" i="126" s="1"/>
  <c r="U12" i="122"/>
  <c r="O12" i="89" s="1"/>
  <c r="Q12" i="89" s="1"/>
  <c r="S12" i="89" s="1"/>
  <c r="U12" i="89" s="1"/>
  <c r="W12" i="89" s="1"/>
  <c r="Q11" i="122"/>
  <c r="S11" i="122"/>
  <c r="U14" i="122"/>
  <c r="O14" i="89" s="1"/>
  <c r="Q14" i="89" s="1"/>
  <c r="S14" i="89" s="1"/>
  <c r="U14" i="89" s="1"/>
  <c r="W14" i="89" s="1"/>
  <c r="R13" i="122"/>
  <c r="R11" i="122" s="1"/>
  <c r="W115" i="125"/>
  <c r="W113" i="125"/>
  <c r="E17" i="135"/>
  <c r="E16" i="135"/>
  <c r="B20" i="135"/>
  <c r="T12" i="122"/>
  <c r="T11" i="122" s="1"/>
  <c r="W134" i="125"/>
  <c r="B19" i="135"/>
  <c r="B18" i="135"/>
  <c r="B16" i="135"/>
  <c r="J16" i="135"/>
  <c r="E18" i="135"/>
  <c r="C19" i="135"/>
  <c r="C16" i="135"/>
  <c r="C18" i="135"/>
  <c r="W116" i="125"/>
  <c r="R31" i="121"/>
  <c r="W31" i="121" s="1"/>
  <c r="AB31" i="121" s="1"/>
  <c r="AG31" i="121" s="1"/>
  <c r="AL31" i="121" s="1"/>
  <c r="AQ31" i="121" s="1"/>
  <c r="M31" i="126"/>
  <c r="J18" i="135"/>
  <c r="C17" i="135"/>
  <c r="K5" i="125"/>
  <c r="P11" i="122"/>
  <c r="B17" i="135"/>
  <c r="J17" i="135"/>
  <c r="G31" i="126"/>
  <c r="U8" i="122"/>
  <c r="O8" i="89" s="1"/>
  <c r="Q8" i="89" s="1"/>
  <c r="S8" i="89" s="1"/>
  <c r="U8" i="89" s="1"/>
  <c r="W8" i="89" s="1"/>
  <c r="C20" i="135"/>
  <c r="J31" i="126"/>
  <c r="O11" i="122" l="1"/>
  <c r="K33" i="126"/>
  <c r="N33" i="126"/>
  <c r="H32" i="126"/>
  <c r="K32" i="126"/>
  <c r="R40" i="122"/>
  <c r="H34" i="126"/>
  <c r="N34" i="126"/>
  <c r="K35" i="126"/>
  <c r="N35" i="126"/>
  <c r="V12" i="122"/>
  <c r="U11" i="122"/>
  <c r="V13" i="122"/>
  <c r="P13" i="89" s="1"/>
  <c r="R13" i="89" s="1"/>
  <c r="T13" i="89" s="1"/>
  <c r="V13" i="89" s="1"/>
  <c r="X13" i="89" s="1"/>
  <c r="P8" i="122"/>
  <c r="O7" i="89"/>
  <c r="O11" i="89"/>
  <c r="P31" i="126"/>
  <c r="Q33" i="126" l="1"/>
  <c r="Q32" i="126"/>
  <c r="V11" i="122"/>
  <c r="Q34" i="126"/>
  <c r="Q35" i="126"/>
  <c r="P12" i="89"/>
  <c r="R12" i="89" s="1"/>
  <c r="T12" i="89" s="1"/>
  <c r="V12" i="89" s="1"/>
  <c r="X12" i="89" s="1"/>
  <c r="G28" i="91"/>
  <c r="H28" i="91" s="1"/>
  <c r="O16" i="89"/>
  <c r="P7" i="122"/>
  <c r="P40" i="122" s="1"/>
  <c r="Q11" i="89"/>
  <c r="K31" i="126"/>
  <c r="H31" i="126"/>
  <c r="N31" i="126"/>
  <c r="Q7" i="89"/>
  <c r="G29" i="91"/>
  <c r="H29" i="91" s="1"/>
  <c r="P11" i="89" l="1"/>
  <c r="R11" i="89"/>
  <c r="S11" i="89"/>
  <c r="S7" i="89"/>
  <c r="J29" i="91"/>
  <c r="K29" i="91" s="1"/>
  <c r="J28" i="91"/>
  <c r="K28" i="91" s="1"/>
  <c r="Q16" i="89"/>
  <c r="Q31" i="126"/>
  <c r="T11" i="89" l="1"/>
  <c r="S16" i="89"/>
  <c r="M28" i="91"/>
  <c r="N28" i="91" s="1"/>
  <c r="W7" i="89"/>
  <c r="U7" i="89"/>
  <c r="W11" i="89"/>
  <c r="U11" i="89"/>
  <c r="M29" i="91"/>
  <c r="N29" i="91" s="1"/>
  <c r="S29" i="91" l="1"/>
  <c r="T29" i="91" s="1"/>
  <c r="P28" i="91"/>
  <c r="Q28" i="91" s="1"/>
  <c r="U16" i="89"/>
  <c r="P29" i="91"/>
  <c r="Q29" i="91" s="1"/>
  <c r="X11" i="89"/>
  <c r="V11" i="89"/>
  <c r="S28" i="91"/>
  <c r="T28" i="91" s="1"/>
  <c r="W16" i="89"/>
  <c r="AH18" i="125" l="1"/>
  <c r="AH7" i="125" s="1"/>
  <c r="W18" i="125"/>
  <c r="AD18" i="125" s="1"/>
  <c r="AE18" i="125" s="1"/>
  <c r="AE7" i="125" s="1"/>
  <c r="S7" i="125"/>
  <c r="S5" i="125" s="1"/>
  <c r="W5" i="125" l="1"/>
  <c r="W200" i="125" s="1"/>
  <c r="T8" i="122"/>
  <c r="W7" i="125"/>
  <c r="V8" i="122" l="1"/>
  <c r="T7" i="122"/>
  <c r="T40" i="122" s="1"/>
  <c r="V7" i="122" l="1"/>
  <c r="V40" i="122" s="1"/>
  <c r="P8" i="89"/>
  <c r="R8" i="89" l="1"/>
  <c r="P7" i="89"/>
  <c r="P16" i="89" s="1"/>
  <c r="R16" i="89" s="1"/>
  <c r="R7" i="89" l="1"/>
  <c r="T8" i="89"/>
  <c r="T7" i="89" l="1"/>
  <c r="T16" i="89" s="1"/>
  <c r="V8" i="89"/>
  <c r="X8" i="89" l="1"/>
  <c r="X7" i="89" s="1"/>
  <c r="X16" i="89" s="1"/>
  <c r="V7" i="89"/>
  <c r="V16" i="89" s="1"/>
  <c r="AD7" i="125"/>
</calcChain>
</file>

<file path=xl/comments1.xml><?xml version="1.0" encoding="utf-8"?>
<comments xmlns="http://schemas.openxmlformats.org/spreadsheetml/2006/main">
  <authors>
    <author>DellOptiplex3050</author>
  </authors>
  <commentList>
    <comment ref="H9" authorId="0" shapeId="0">
      <text>
        <r>
          <rPr>
            <b/>
            <sz val="9"/>
            <color indexed="81"/>
            <rFont val="Tahoma"/>
            <family val="2"/>
          </rPr>
          <t>DellOptiplex3050:</t>
        </r>
        <r>
          <rPr>
            <sz val="9"/>
            <color indexed="81"/>
            <rFont val="Tahoma"/>
            <family val="2"/>
          </rPr>
          <t xml:space="preserve">
</t>
        </r>
      </text>
    </comment>
  </commentList>
</comments>
</file>

<file path=xl/comments2.xml><?xml version="1.0" encoding="utf-8"?>
<comments xmlns="http://schemas.openxmlformats.org/spreadsheetml/2006/main">
  <authors>
    <author>Catarina Perez Domingo</author>
  </authors>
  <commentList>
    <comment ref="F6" authorId="0" shapeId="0">
      <text>
        <r>
          <rPr>
            <b/>
            <sz val="9"/>
            <color indexed="81"/>
            <rFont val="Tahoma"/>
            <family val="2"/>
          </rPr>
          <t>Catarina Perez Domingo:</t>
        </r>
        <r>
          <rPr>
            <sz val="9"/>
            <color indexed="81"/>
            <rFont val="Tahoma"/>
            <family val="2"/>
          </rPr>
          <t xml:space="preserve">
Llenar la tabla 4, y aplicar la ponderación de los probemas identificado para priorizar el problema centra y las causas directa e indirectas,y buscar las evidenias. Se comienda completar la información</t>
        </r>
      </text>
    </comment>
  </commentList>
</comments>
</file>

<file path=xl/comments3.xml><?xml version="1.0" encoding="utf-8"?>
<comments xmlns="http://schemas.openxmlformats.org/spreadsheetml/2006/main">
  <authors>
    <author>Catarina Perez Domingo</author>
  </authors>
  <commentList>
    <comment ref="M5" authorId="0" shapeId="0">
      <text>
        <r>
          <rPr>
            <b/>
            <sz val="9"/>
            <color indexed="81"/>
            <rFont val="Tahoma"/>
            <family val="2"/>
          </rPr>
          <t>Catarina Perez Domingo:</t>
        </r>
        <r>
          <rPr>
            <sz val="9"/>
            <color indexed="81"/>
            <rFont val="Tahoma"/>
            <family val="2"/>
          </rPr>
          <t xml:space="preserve">
Aquí hay que priorizar el problema que se vincula con los factores causas directos e indirectos indentificados en el modelo conceptual,</t>
        </r>
      </text>
    </comment>
    <comment ref="M8" authorId="0" shapeId="0">
      <text>
        <r>
          <rPr>
            <b/>
            <sz val="9"/>
            <color indexed="81"/>
            <rFont val="Tahoma"/>
            <family val="2"/>
          </rPr>
          <t>Catarina Perez Domingo:</t>
        </r>
        <r>
          <rPr>
            <sz val="9"/>
            <color indexed="81"/>
            <rFont val="Tahoma"/>
            <family val="2"/>
          </rPr>
          <t xml:space="preserve">
A</t>
        </r>
      </text>
    </comment>
  </commentList>
</comments>
</file>

<file path=xl/comments4.xml><?xml version="1.0" encoding="utf-8"?>
<comments xmlns="http://schemas.openxmlformats.org/spreadsheetml/2006/main">
  <authors>
    <author>Catarina Perez Domingo</author>
    <author>DellOptiplex3050</author>
  </authors>
  <commentList>
    <comment ref="A7" authorId="0" shapeId="0">
      <text>
        <r>
          <rPr>
            <b/>
            <sz val="9"/>
            <color indexed="81"/>
            <rFont val="Tahoma"/>
            <family val="2"/>
          </rPr>
          <t>Catarina Perez Domingo:</t>
        </r>
        <r>
          <rPr>
            <sz val="9"/>
            <color indexed="81"/>
            <rFont val="Tahoma"/>
            <family val="2"/>
          </rPr>
          <t xml:space="preserve">
 Según Prioridades Nacionales de Desarrollo: es la proridad 7,Fortalecimiento institucional, seguridad y justicia)</t>
        </r>
      </text>
    </comment>
    <comment ref="B7" authorId="0" shapeId="0">
      <text>
        <r>
          <rPr>
            <b/>
            <sz val="9"/>
            <color indexed="81"/>
            <rFont val="Tahoma"/>
            <family val="2"/>
          </rPr>
          <t>Catarina Perez Domingo:</t>
        </r>
        <r>
          <rPr>
            <sz val="9"/>
            <color indexed="81"/>
            <rFont val="Tahoma"/>
            <family val="2"/>
          </rPr>
          <t xml:space="preserve">
 ;MED: que le corresponde seria la MED 12; Crear instituciones , eficaces, responsable,  y transparentesa todos los niveles.</t>
        </r>
      </text>
    </comment>
    <comment ref="C7" authorId="0" shapeId="0">
      <text>
        <r>
          <rPr>
            <b/>
            <sz val="9"/>
            <color indexed="81"/>
            <rFont val="Tahoma"/>
            <family val="2"/>
          </rPr>
          <t>Catarina Perez Domingo:</t>
        </r>
        <r>
          <rPr>
            <sz val="9"/>
            <color indexed="81"/>
            <rFont val="Tahoma"/>
            <family val="2"/>
          </rPr>
          <t xml:space="preserve">
 Aquí va los ejes  Estado responsable, transparente y efectivo del PGG</t>
        </r>
      </text>
    </comment>
    <comment ref="D7" authorId="0" shapeId="0">
      <text>
        <r>
          <rPr>
            <b/>
            <sz val="9"/>
            <color indexed="81"/>
            <rFont val="Tahoma"/>
            <family val="2"/>
          </rPr>
          <t>Catarina Perez Domingo:</t>
        </r>
        <r>
          <rPr>
            <sz val="9"/>
            <color indexed="81"/>
            <rFont val="Tahoma"/>
            <family val="2"/>
          </rPr>
          <t xml:space="preserve">
Identificar un Objetivo Sectorial</t>
        </r>
      </text>
    </comment>
    <comment ref="G7" authorId="0" shapeId="0">
      <text>
        <r>
          <rPr>
            <b/>
            <sz val="9"/>
            <color indexed="81"/>
            <rFont val="Tahoma"/>
            <family val="2"/>
          </rPr>
          <t>Catarina Perez Domingo:</t>
        </r>
        <r>
          <rPr>
            <sz val="9"/>
            <color indexed="81"/>
            <rFont val="Tahoma"/>
            <family val="2"/>
          </rPr>
          <t xml:space="preserve">
Revisar y agregar la RED, que le corresponde</t>
        </r>
      </text>
    </comment>
    <comment ref="H7" authorId="1" shapeId="0">
      <text>
        <r>
          <rPr>
            <b/>
            <sz val="9"/>
            <color indexed="81"/>
            <rFont val="Tahoma"/>
            <family val="2"/>
          </rPr>
          <t>DellOptiplex3050:</t>
        </r>
        <r>
          <rPr>
            <sz val="9"/>
            <color indexed="81"/>
            <rFont val="Tahoma"/>
            <family val="2"/>
          </rPr>
          <t xml:space="preserve">
Mejorar el planteamiento del  resultado, porque no lleva la temporalidad y la meta por ejemplo 7.4% (De 10,779 en 2022 a 11,582 en 2027</t>
        </r>
      </text>
    </comment>
    <comment ref="L7" authorId="1" shapeId="0">
      <text>
        <r>
          <rPr>
            <b/>
            <sz val="9"/>
            <color indexed="81"/>
            <rFont val="Tahoma"/>
            <family val="2"/>
          </rPr>
          <t>DellOptiplex3050:</t>
        </r>
        <r>
          <rPr>
            <sz val="9"/>
            <color indexed="81"/>
            <rFont val="Tahoma"/>
            <family val="2"/>
          </rPr>
          <t xml:space="preserve">
 Definir un indicador de resultado, este es un indicador de producto.</t>
        </r>
      </text>
    </comment>
  </commentList>
</comments>
</file>

<file path=xl/comments5.xml><?xml version="1.0" encoding="utf-8"?>
<comments xmlns="http://schemas.openxmlformats.org/spreadsheetml/2006/main">
  <authors>
    <author>Catarina Perez Domingo</author>
  </authors>
  <commentList>
    <comment ref="B3" authorId="0" shapeId="0">
      <text>
        <r>
          <rPr>
            <b/>
            <sz val="9"/>
            <color indexed="81"/>
            <rFont val="Tahoma"/>
            <family val="2"/>
          </rPr>
          <t>Catarina Perez Domingo</t>
        </r>
        <r>
          <rPr>
            <sz val="9"/>
            <color indexed="81"/>
            <rFont val="Tahoma"/>
            <family val="2"/>
          </rPr>
          <t xml:space="preserve">, se recomienda  definir un indicador de resultado, por ejemplo el % de mujeres indigenas que fueron  atendidos con servicios de asesoria juridico, social y psicologico, formación y divulgación, de los programas educativas,  sobre los derechos de las mujeres,  y el numero de iniciativa presentado al Presidente si hubiera, segun el madato  de la DEMI. </t>
        </r>
      </text>
    </comment>
    <comment ref="B41" authorId="0" shapeId="0">
      <text>
        <r>
          <rPr>
            <b/>
            <sz val="9"/>
            <color indexed="81"/>
            <rFont val="Tahoma"/>
            <family val="2"/>
          </rPr>
          <t>Catarina Perez Domingo:</t>
        </r>
        <r>
          <rPr>
            <sz val="9"/>
            <color indexed="81"/>
            <rFont val="Tahoma"/>
            <family val="2"/>
          </rPr>
          <t xml:space="preserve">
Este indicador es mas de gestión, se recomienda  definir un indicador de resultado, por ejemplo el % de mujeres que fueron  atendidos con asesoria juridico, con servicio social y psicologico, formación y divulgación, formación y divulgación de los programas educativas,  sobre los derechos de las mujeres,  y el numero de iniciativa presentado al Presidente si hubiera, segun el madato de la DEMI. </t>
        </r>
      </text>
    </comment>
    <comment ref="F42" authorId="0" shapeId="0">
      <text>
        <r>
          <rPr>
            <b/>
            <sz val="9"/>
            <color indexed="81"/>
            <rFont val="Tahoma"/>
            <family val="2"/>
          </rPr>
          <t>Catarina Perez Domingo:</t>
        </r>
        <r>
          <rPr>
            <sz val="9"/>
            <color indexed="81"/>
            <rFont val="Tahoma"/>
            <family val="2"/>
          </rPr>
          <t xml:space="preserve">
</t>
        </r>
      </text>
    </comment>
  </commentList>
</comments>
</file>

<file path=xl/comments6.xml><?xml version="1.0" encoding="utf-8"?>
<comments xmlns="http://schemas.openxmlformats.org/spreadsheetml/2006/main">
  <authors>
    <author>Catarina Perez Domingo</author>
  </authors>
  <commentList>
    <comment ref="E4" authorId="0" shapeId="0">
      <text>
        <r>
          <rPr>
            <b/>
            <sz val="9"/>
            <color indexed="81"/>
            <rFont val="Tahoma"/>
            <family val="2"/>
          </rPr>
          <t>Catarina Perez Domingo:</t>
        </r>
        <r>
          <rPr>
            <sz val="9"/>
            <color indexed="81"/>
            <rFont val="Tahoma"/>
            <family val="2"/>
          </rPr>
          <t xml:space="preserve">
Se debe de analizar la temporalidad y la magnitud de la visión</t>
        </r>
      </text>
    </comment>
  </commentList>
</comments>
</file>

<file path=xl/comments7.xml><?xml version="1.0" encoding="utf-8"?>
<comments xmlns="http://schemas.openxmlformats.org/spreadsheetml/2006/main">
  <authors>
    <author>Catarina Perez Domingo</author>
  </authors>
  <commentList>
    <comment ref="F28" authorId="0" shapeId="0">
      <text>
        <r>
          <rPr>
            <b/>
            <sz val="9"/>
            <color indexed="81"/>
            <rFont val="Tahoma"/>
            <family val="2"/>
          </rPr>
          <t>Catarina Perez Domingo:</t>
        </r>
        <r>
          <rPr>
            <sz val="9"/>
            <color indexed="81"/>
            <rFont val="Tahoma"/>
            <family val="2"/>
          </rPr>
          <t xml:space="preserve">
Presenta parcialmente la estrategias, pero hay algunos estan  planteados en negativo, aquí tiene que ser lo positivo</t>
        </r>
      </text>
    </comment>
  </commentList>
</comments>
</file>

<file path=xl/comments8.xml><?xml version="1.0" encoding="utf-8"?>
<comments xmlns="http://schemas.openxmlformats.org/spreadsheetml/2006/main">
  <authors>
    <author>Catarina Perez Domingo</author>
  </authors>
  <commentList>
    <comment ref="B9" authorId="0" shapeId="0">
      <text/>
    </comment>
  </commentList>
</comments>
</file>

<file path=xl/sharedStrings.xml><?xml version="1.0" encoding="utf-8"?>
<sst xmlns="http://schemas.openxmlformats.org/spreadsheetml/2006/main" count="2910" uniqueCount="1531">
  <si>
    <t xml:space="preserve">Proceso de Planificación y Programación Sectorial y Territorial </t>
  </si>
  <si>
    <t>HERRAMIENTAS DE APOYO SUGERIDAS PARA ANÁLISIS Y ELABORACION DE LOS INSTRUMENTOS DE PLANIFICACION:</t>
  </si>
  <si>
    <t>Plan Estratégico Institucional (PEI)</t>
  </si>
  <si>
    <t>Plan Operativo Multianual (POM)</t>
  </si>
  <si>
    <t>Plan Operativo Anual (POA)</t>
  </si>
  <si>
    <t>Ejercicio Fiscal 2022 y Multianual 2022-2026</t>
  </si>
  <si>
    <t xml:space="preserve">Secretaría de Planificación y Programación de la Presidencia </t>
  </si>
  <si>
    <t xml:space="preserve">Subsecretaría de Planificación y Programación para el Desarrollo SPPD </t>
  </si>
  <si>
    <t>Herramientas de apoyo del Proceso de Planificación  
Ejercicio Fiscal 2022 y multianual 2022-2026</t>
  </si>
  <si>
    <t>CONTENIDO MINIMO</t>
  </si>
  <si>
    <t>Haga click en el vinculo para ir a la herramienta</t>
  </si>
  <si>
    <t>PEI</t>
  </si>
  <si>
    <t>Introducción (se recomienda su lectura previo a ingresar a las herramientas)</t>
  </si>
  <si>
    <t>Ir a Introducción</t>
  </si>
  <si>
    <t>Análisis de Mandatos</t>
  </si>
  <si>
    <t>SPPD-01</t>
  </si>
  <si>
    <t>Análisis de Políticas</t>
  </si>
  <si>
    <t>SPPD-02</t>
  </si>
  <si>
    <t>Alineación - Vinculación Estratégica  Sectorial e Institucional</t>
  </si>
  <si>
    <t>SPDP-03</t>
  </si>
  <si>
    <t xml:space="preserve">Identificación, análisis y priorización de la Problemática </t>
  </si>
  <si>
    <t>SPPD-04</t>
  </si>
  <si>
    <t>Población</t>
  </si>
  <si>
    <t>SPPD-05</t>
  </si>
  <si>
    <t>Evidencias</t>
  </si>
  <si>
    <t>SPPD-06</t>
  </si>
  <si>
    <t xml:space="preserve">Matriz de Planificación Estratégica Institucional </t>
  </si>
  <si>
    <t>SPPD-07</t>
  </si>
  <si>
    <t>Ficha del indicador de Resultados</t>
  </si>
  <si>
    <t>SPPD-08</t>
  </si>
  <si>
    <t>Visión, misión, valores y principios</t>
  </si>
  <si>
    <t>SPPD-09</t>
  </si>
  <si>
    <t>Análisis Fortalezas, Oportunidades, Debilidades y Amenazas</t>
  </si>
  <si>
    <t>SPPD-10</t>
  </si>
  <si>
    <t>Análisis de Actores</t>
  </si>
  <si>
    <t>SPPD-11</t>
  </si>
  <si>
    <t>POM</t>
  </si>
  <si>
    <t>SPPD-12</t>
  </si>
  <si>
    <t>Ficha de seguimiento POM</t>
  </si>
  <si>
    <t>SPPD-13</t>
  </si>
  <si>
    <t>POA</t>
  </si>
  <si>
    <t>SPPD-14</t>
  </si>
  <si>
    <t>Programación Mensual: Productos-Subproductos-Acciones</t>
  </si>
  <si>
    <t>SPPD-15</t>
  </si>
  <si>
    <t>Ficha de seguimiento POA</t>
  </si>
  <si>
    <t>SPPD-16</t>
  </si>
  <si>
    <t>Anexos</t>
  </si>
  <si>
    <t>Ruta de Trabajo</t>
  </si>
  <si>
    <t>SPPD-ANEXO 1</t>
  </si>
  <si>
    <t>Clasificadores temáticos</t>
  </si>
  <si>
    <t>SPPD-ANEXO 2</t>
  </si>
  <si>
    <t>Criterios de Ponderación</t>
  </si>
  <si>
    <t>SPPD-ANEXO 3</t>
  </si>
  <si>
    <t xml:space="preserve">  HERRAMIENTAS  DE APOYO SUGERIDAS PARA ELABORACION DE LOS INSTRUMENTOS DE PLANIFICACIÓN  PEI-POM-POA                                                                                     </t>
  </si>
  <si>
    <t>INTRODUCCIÓN</t>
  </si>
  <si>
    <t>Objetivo:</t>
  </si>
  <si>
    <t>Las herramientas de planificación, tienen como objetivo apoyar  el proceso de análisis para la formulación de los instrumentos de planificación  institucional PEI, POM, POA, que permitan la identificación de las actividades que realizan las instituciones del sector público guatemalteco, tomando en consideración entre otros los artículos 2,8 ,17 Bis,30, 80 de la Ley Orgánica del Presupuesto y 3,4 ,11, 16,19 ,21, 24, 38 de su Reglamento. 
La Secretaria de Planificación y Programación de la Presidencia,  coordina las directrices necesarias para que el proceso de formulación de los instrumentos de planificación,  se oriente con el enfoque de gestión por resultados, para que se visibilicen los cambios sostenibles en la población, a través de las estrategias de análisis que permitan cumplir los  resultados institucionales y estratégicos.</t>
  </si>
  <si>
    <t xml:space="preserve">Estas herramientas de apoyo han sido elaborada en base a las buenas prácticas que se han detectado en el proceso a través de los años de implementación de la GpR. Las mismas están apoyando el uso de la "Guía Conceptual y de Planificación y Presupuesto por Resultados para el Sector Público en el marco de la- Gestión por Resultados", la cual esta normada para la elaboración de estos instrumentos  en el "Reglamento de la Ley Orgánica del Presupuesto" Artículo 11. </t>
  </si>
  <si>
    <t>http://www.minfin.gob.gt/images/downloads/leyes_manuales/manuales_dtp/guia_conceptual_gestion_resultados.pdf</t>
  </si>
  <si>
    <t>Los documentos PEI,POM POA,  deben estructurarse de  forma integrada y concordante, que  refleje la secuencia lógica de las actividades que la institución realiza para darle cumplimiento a las metas tanto físicas como financieras en un periodo de tiempo establecido.                                                                                                                                                                                  
Las herramientas contenidas en el presente documento facilitarán la elaboración y/o construcción del PEI, POM, POA de manera armonizada.</t>
  </si>
  <si>
    <t>Aspectos de forma:</t>
  </si>
  <si>
    <t>1) Entrega a las instituciones correspondientes según fechas establecidas en la "Ley Orgánica del Presupuesto" y su Reglamento. Artículo 2.</t>
  </si>
  <si>
    <t>2) Presentar CD que contenga las versiones digitales de los instrumentos y una impresión en ambas caras del papel.</t>
  </si>
  <si>
    <t>3) Referenciar todo documento, informe y cuadros con citas bibliográficas (fuentes de información)</t>
  </si>
  <si>
    <t>4) El oficio de entrega debe contener la firma de la máxima autoridad de la institución y dirigirlo a la Señora Secretaria de Segeplán: Luz Keila Virginia Gramajo Vílchez</t>
  </si>
  <si>
    <t>Recomendaciones</t>
  </si>
  <si>
    <t>El contenido presentado en el PEI no debe repetirse en el  POM y POA,  y viceversa.</t>
  </si>
  <si>
    <t xml:space="preserve">ANÁLISIS DE  MANDATOS </t>
  </si>
  <si>
    <t>NOMBRE DE LA INSTITUCIÓN:</t>
  </si>
  <si>
    <t>(1)</t>
  </si>
  <si>
    <t>(2)</t>
  </si>
  <si>
    <t>(3)</t>
  </si>
  <si>
    <t>FUNCIONES QUE DESARROLLA LA INSTITUCIÓN
 (principales funciones según mandato)</t>
  </si>
  <si>
    <t>BENEFICIO QUE RECIBE LA POBLACIÓN 
( al cumplir el mandato la institución)</t>
  </si>
  <si>
    <t>ANÁLISIS DE  POLÍTICAS</t>
  </si>
  <si>
    <r>
      <rPr>
        <b/>
        <i/>
        <sz val="12"/>
        <color theme="0"/>
        <rFont val="Candara"/>
        <family val="2"/>
      </rPr>
      <t>Instrucciones</t>
    </r>
    <r>
      <rPr>
        <i/>
        <sz val="12"/>
        <color theme="0"/>
        <rFont val="Candara"/>
        <family val="2"/>
      </rPr>
      <t>:</t>
    </r>
    <r>
      <rPr>
        <sz val="12"/>
        <color theme="0"/>
        <rFont val="Candara"/>
        <family val="2"/>
      </rPr>
      <t xml:space="preserve"> </t>
    </r>
  </si>
  <si>
    <t xml:space="preserve">Identificar las políticas directamente relacionadas  </t>
  </si>
  <si>
    <t xml:space="preserve">No. </t>
  </si>
  <si>
    <t>Nombre de la política pública</t>
  </si>
  <si>
    <t>Vigencia de la política</t>
  </si>
  <si>
    <t>Objetivo de la política</t>
  </si>
  <si>
    <t>Población beneficiaria que describe la política</t>
  </si>
  <si>
    <t>Meta de la política</t>
  </si>
  <si>
    <t>Vinculación institucional con la política (describir los productos, intervenciones o acciones que realiza la institución en el cumplimiento)</t>
  </si>
  <si>
    <t xml:space="preserve">ALINEACIÓN_ VINCULACION ESTRATEGICA A NIVEL SECTORIAL E INSTITUCIONAL </t>
  </si>
  <si>
    <t>POLÍTICA GENERAL DE GOBIERNO PGG 2020-2024</t>
  </si>
  <si>
    <t>Eje K'atun</t>
  </si>
  <si>
    <t>ODS</t>
  </si>
  <si>
    <t>Prioridad Nacional de Desarrollo -PND</t>
  </si>
  <si>
    <t>Meta Estratégica de Desarrollo - MED</t>
  </si>
  <si>
    <t>Resultado Estratégico de Desarrollo 
RED</t>
  </si>
  <si>
    <t xml:space="preserve">Coordinador RED </t>
  </si>
  <si>
    <t xml:space="preserve">Corresponsable RED </t>
  </si>
  <si>
    <t>Políticas Públicas</t>
  </si>
  <si>
    <t>Sector</t>
  </si>
  <si>
    <t>Pilar</t>
  </si>
  <si>
    <t>Meta PGG 2020-2024</t>
  </si>
  <si>
    <t xml:space="preserve">Coordinador META PGG </t>
  </si>
  <si>
    <t xml:space="preserve">Corresponsable META PGG </t>
  </si>
  <si>
    <t>Clasificación Meta PGG según enfoque GpR</t>
  </si>
  <si>
    <t xml:space="preserve">Indicador </t>
  </si>
  <si>
    <t>Linea de base</t>
  </si>
  <si>
    <t xml:space="preserve">Fuente de la proyección </t>
  </si>
  <si>
    <t>Riqueza para todas y todos</t>
  </si>
  <si>
    <t>8,9,16</t>
  </si>
  <si>
    <t>Empleo e inversión</t>
  </si>
  <si>
    <t>MED 6 - En 2032, el crecimiento del PIB real ha sido paulatino y sostenido, hasta alcanzar una tasa no menor del 5.4%: a) Rango entre 3.4 y 4.4% en el quinquenio 2015-2020, b) Rango entre 4.4 y 5.4% en el quinquenio 2021-2025, c) no menor del 5.4 en los siguientes años, hasta llegar a 2032.</t>
  </si>
  <si>
    <r>
      <rPr>
        <b/>
        <sz val="12"/>
        <rFont val="Candara"/>
        <family val="2"/>
      </rPr>
      <t>Aun sin programa presupuestario asignado</t>
    </r>
    <r>
      <rPr>
        <sz val="12"/>
        <rFont val="Candara"/>
        <family val="2"/>
      </rPr>
      <t xml:space="preserve">
RED 22 - Para el 2024, se ha incrementado en 3.5 puntos porcentuales, la tasa de crecimiento del PIB (De 3.1% en 2018 a 3.5% en 2024)</t>
    </r>
  </si>
  <si>
    <t xml:space="preserve">BANGUAT </t>
  </si>
  <si>
    <t>Gabinete Económico.</t>
  </si>
  <si>
    <t>Política Económica 2016-2021
Política Nacional de Competitividad 2018-2032
Política Nacional de Empleo Digno 2017-2032</t>
  </si>
  <si>
    <t xml:space="preserve">Económico </t>
  </si>
  <si>
    <t>Economía, Competitividad y Prosperidad</t>
  </si>
  <si>
    <t>M1-Para el año 2023 se ha incrementado en 2.60 puntos porcentuales la tasa de crecimiento del PIB real</t>
  </si>
  <si>
    <t xml:space="preserve">Gabinete Económico </t>
  </si>
  <si>
    <t>Banco de Guatemala (Banguat)</t>
  </si>
  <si>
    <t>Resultado</t>
  </si>
  <si>
    <t xml:space="preserve">Tasa de crecimiento anual del Producto Interno Bruto (PIB) Real </t>
  </si>
  <si>
    <t>Linea de base 2018
 (3.10)</t>
  </si>
  <si>
    <t>PGG 2020-2024</t>
  </si>
  <si>
    <t xml:space="preserve">Gabinete Económico. </t>
  </si>
  <si>
    <t xml:space="preserve">Política Nacional de Competitividad 2018-2032
Política Integrada de Comercio Exterior, Competitividad e Inversiones de Guatemala
</t>
  </si>
  <si>
    <t>M2-Para el año 2023 el país ocupa la posición 85 en el ranking del índice de competitividad global</t>
  </si>
  <si>
    <t>Instituto  Guatemalteco de Turismo (INGUAT)</t>
  </si>
  <si>
    <t xml:space="preserve">Resultado </t>
  </si>
  <si>
    <t>Posición Ranking de Competitividad Global</t>
  </si>
  <si>
    <t>Linea de base 2019
 (98)</t>
  </si>
  <si>
    <t>Política Integrada de Comercio Exterior,
Competitividad e Inversiones de Guatemala</t>
  </si>
  <si>
    <t>M3-Para el año 2023 el país ocupa la posición 88 en el ranking del Doing Business</t>
  </si>
  <si>
    <t xml:space="preserve">MINECO 
MCIV 
EMPORNAC 
EPQ
CHAMPERICO 
ZOLIC
MAGA </t>
  </si>
  <si>
    <t>Posición Ranking Doing Business</t>
  </si>
  <si>
    <t>MED 7 -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t>
  </si>
  <si>
    <t>RED 11 - Para el 2024, se ha incrementado la formalidad del empleo en 2.5 puntos porcentuales
(De 30.5% en 2018  a 36.30% en 2024)</t>
  </si>
  <si>
    <t>MINTRAB/ MIDES</t>
  </si>
  <si>
    <t>MINECO, IGSS, INTECAP</t>
  </si>
  <si>
    <t xml:space="preserve">Política Nacional de Empleo Digno 2017-2032
Política Económica 2016-2021
</t>
  </si>
  <si>
    <t>M4-Para el año 2023 se redujo la tasa de informalidad del empleo en 6 puntos porcentuales</t>
  </si>
  <si>
    <t>MINTRAB, MINECO, IGSS, INTECAP</t>
  </si>
  <si>
    <t>Tasa de informalidad / formalidad del empleo</t>
  </si>
  <si>
    <t>Linea de base 2018
 (69.5%)</t>
  </si>
  <si>
    <t>Recursos naturales hoy y para el futuro</t>
  </si>
  <si>
    <t>6, 7, 11, 12, 13, 14, 15</t>
  </si>
  <si>
    <t>Acceso al agua y gestión de los recursos naturales</t>
  </si>
  <si>
    <t>MED 4 - Para 2030, lograr la ordenación sostenible y el uso eficiente de los recursos naturales</t>
  </si>
  <si>
    <t xml:space="preserve">RED 9 - Para el 2024, se ha incrementado en 3.29 puntos porcentuales el índice de cobertura de energía eléctrica para uso domiciliar, a nivel nacional (De 92.96% en 2017 a 96.25% en 2024) </t>
  </si>
  <si>
    <t>Instituto Nacional de Electrificación INDE</t>
  </si>
  <si>
    <t xml:space="preserve">MEM </t>
  </si>
  <si>
    <t>Política Energética 2013-2027
Política Energética 2019-2050</t>
  </si>
  <si>
    <t xml:space="preserve">M5- Para el año 2023 se ha incrementado la proporción de la población con acceso a energía eléctrica a 93.50% </t>
  </si>
  <si>
    <t>MEM</t>
  </si>
  <si>
    <t xml:space="preserve">MEM; Comisión Nacional de Energía Eléctrica CNEE; </t>
  </si>
  <si>
    <t>Proporción de población con acceso a energía eléctrica</t>
  </si>
  <si>
    <t>Linea de Base
año 2017
(92.26%)</t>
  </si>
  <si>
    <t>PGG 2020-2024
RNV2019</t>
  </si>
  <si>
    <t>8,17</t>
  </si>
  <si>
    <t>Gabinete Económico</t>
  </si>
  <si>
    <t>Sin política</t>
  </si>
  <si>
    <t>M6- Para el año 2023 se mejoró en un punto porcentual el índice de solvencia del sistema bancario</t>
  </si>
  <si>
    <t>BANGUAT</t>
  </si>
  <si>
    <t>SIB</t>
  </si>
  <si>
    <t>Indice de solvencia del sistema bancario</t>
  </si>
  <si>
    <t>Linea de base 2019
 (15%)</t>
  </si>
  <si>
    <t>M7- Para el año 2023 se incrementó en 3.1 puntos porcentuales el margen de solvencia de las aseguradoras</t>
  </si>
  <si>
    <t>Indice de solvencia de las aseguradoras</t>
  </si>
  <si>
    <t>Linea de base 2019
 (66.90%)</t>
  </si>
  <si>
    <t>Guatemala urbana y rural</t>
  </si>
  <si>
    <t>1,2,10,12</t>
  </si>
  <si>
    <t>Reducción de la pobreza y protección social / Empleo e inversión</t>
  </si>
  <si>
    <t xml:space="preserve">MED 1 - Para 2030, potenciar y promover la inclusión social, económica y política de todos, independientemente de su edad, sexo, discapacidad, raza, etnia, origen, religión o situación económica u otra condición. 
</t>
  </si>
  <si>
    <t xml:space="preserve">RED 1 - Para el 2024, se ha disminuido la pobreza y pobreza extrema con énfasis en los departamentos priorizados, en 27.8 puntos porcentuales. 
</t>
  </si>
  <si>
    <t xml:space="preserve">MIDES, MINECO
</t>
  </si>
  <si>
    <t xml:space="preserve">MAGA </t>
  </si>
  <si>
    <t>Política Agraria
Politica Agropecuaria 2016 – 2020</t>
  </si>
  <si>
    <t>M8- Para el año 2023 se ha incrementado la cantidad de recursos destinados a seguro agrícola para pequeños parcelarios a Q 35,000,000.0</t>
  </si>
  <si>
    <t>MIDES/MAGA</t>
  </si>
  <si>
    <t>MINECO, CHN</t>
  </si>
  <si>
    <t>Insumo</t>
  </si>
  <si>
    <t>Reduccion de la pobreza y pobreza extrema</t>
  </si>
  <si>
    <t>Linea de Base
año 2014
(23.4%)</t>
  </si>
  <si>
    <t>22,4%</t>
  </si>
  <si>
    <t>21,4%</t>
  </si>
  <si>
    <t>20,0%</t>
  </si>
  <si>
    <t>18,4%</t>
  </si>
  <si>
    <t xml:space="preserve">RED 1 - Para el 2024, se ha disminuido la pobreza y pobreza extrema con énfasis en los departamentos priorizados, en 27.8 puntos porcentuales. 
</t>
  </si>
  <si>
    <t xml:space="preserve">MIDES, MINECO
</t>
  </si>
  <si>
    <t xml:space="preserve">
</t>
  </si>
  <si>
    <t>Política Nacional de Emprendimiento “GUATEMALA EMPRENDE”; Política Económica 2016-2021</t>
  </si>
  <si>
    <t>M9- Para el año 2023 se ha incrementado el monto de los créditos para emprendimientos de familias pobres a Q 200,000,000.0</t>
  </si>
  <si>
    <t>MIDES/MINECO</t>
  </si>
  <si>
    <t>CHN</t>
  </si>
  <si>
    <t>Bienestar para la gente</t>
  </si>
  <si>
    <t>Educación</t>
  </si>
  <si>
    <t>MED 13 - Para 2030, velar porque todas las niñas y todos los niños tengan una enseñanza primaria y secundaria completa, gratuita, equitativa y de calidad que produzca resultados de aprendizajes pertinentes y efectivos.</t>
  </si>
  <si>
    <t>Sin resultado Estratégico de Desarrollo</t>
  </si>
  <si>
    <t>MINEDUC</t>
  </si>
  <si>
    <t>Secretaría de Bienestar Social de la Presidencia  (SBS)</t>
  </si>
  <si>
    <t>Políticas Educativas (Cobertura) 
Política Nacional de Desarrollo</t>
  </si>
  <si>
    <t xml:space="preserve">Social </t>
  </si>
  <si>
    <t>Desarrollo Social</t>
  </si>
  <si>
    <t>M10-Para el año 2023 se ha incrementado la tasa neta de cobertura en el nivel preprimario en 12 puntos porcentuales</t>
  </si>
  <si>
    <t>Producto</t>
  </si>
  <si>
    <t xml:space="preserve">Tasa neta de cobertura en educación preprimaria </t>
  </si>
  <si>
    <t>62 en el año 2019</t>
  </si>
  <si>
    <t xml:space="preserve"> MED 13 - Para 2030, velar porque todas las niñas y todos los niños tengan una enseñanza primaria y secundaria completa, gratuita, equitativa y de calidad que produzca resultados de aprendizajes pertinentes y efectivos.</t>
  </si>
  <si>
    <t>RED 17. Para el 2024, se incrementó en 4.6 puntos porcentuales la población que alcanza el nivel de lectura y en 3.53 puntos porcentuales la población que alcanza el nivel de matemática en niños y niñas del sexto grado del nivel primario, (de 40.40% en lectura en 2014 a 45 % a 2024 y de 44.47% en matemática a 48% a 2024)</t>
  </si>
  <si>
    <t>M11-Para el año 2023 se ha incrementado la tasa neta de cobertura en el nivel primario en 17 puntos porcentuales</t>
  </si>
  <si>
    <t>Tasa de cobertura nivel primario</t>
  </si>
  <si>
    <t>Linea de base 2019
 (77.53%)</t>
  </si>
  <si>
    <t>RED 18. Para el 2024, se incrementó en 05 puntos porcentuales la población que alcanza el nivel de lectura y en 03 puntos porcentuales la población que alcanza el nivel de matemática en jóvenes del tercer grado del ciclo básico del nivel medio, (de 15% en lectura en 2013 a 20% a 2024 y de 18% en matemática a 21% a 2024)</t>
  </si>
  <si>
    <t>M12-Para el año 2023 se ha incrementado la tasa neta de cobertura en el nivel básico en 17 puntos porcentuales</t>
  </si>
  <si>
    <t>Tasa de cobertura nivel básico</t>
  </si>
  <si>
    <t>Linea de base 2018
 (43.24%)</t>
  </si>
  <si>
    <t>M13-Para el año 2023 se ha incrementado la tasa neta de cobertura en el nivel diversificado en 11 puntos porcentuales</t>
  </si>
  <si>
    <t xml:space="preserve">Tasa neta de cobertura en educación diversificada (secundaria superior) </t>
  </si>
  <si>
    <t>26 en el año 2019</t>
  </si>
  <si>
    <t>Reducción de la pobreza y protección social</t>
  </si>
  <si>
    <t>MED 1 Para 2030, potenciar y promover la inclusión social, económica y política de todos, independientemente de su edad, sexo, discapacidad, raza, etnia, origen, religión o situación económica u otra condición.</t>
  </si>
  <si>
    <t>RED 2. Para el 2024, se ha  reducido el analfabetismo en 9.3 puntos porcentuales  a nivel nacional (De 12.3% en 2016 a 3.0% en 2024) (CONALFA)</t>
  </si>
  <si>
    <t>CONALFA</t>
  </si>
  <si>
    <t xml:space="preserve">MINEDUC </t>
  </si>
  <si>
    <t>Políticas Educativas (Cobertura);                                                                                                                                        
Política Nacional de Desarrollo</t>
  </si>
  <si>
    <t>M14-Para el año 2023 se redujo el porcentaje de la población analfabeta en 5.09 puntos porcentuales</t>
  </si>
  <si>
    <t xml:space="preserve">CONALFA </t>
  </si>
  <si>
    <t>Reduccion del analfabetismo</t>
  </si>
  <si>
    <t>Linea de Base
año 2018
(19.19%)</t>
  </si>
  <si>
    <t>M15-Para el año 2023 se ha incrementado la cobertura de seguro médico escolar a 3 millones de niños</t>
  </si>
  <si>
    <t xml:space="preserve">CHN </t>
  </si>
  <si>
    <t xml:space="preserve">Número de niños en preprimaria y primaria cubiertos por seguro médico escolar (sector oficial) </t>
  </si>
  <si>
    <t xml:space="preserve">Inscritos 1era fase 2020: 1192660 </t>
  </si>
  <si>
    <t>Política Nacional de Desarrollo</t>
  </si>
  <si>
    <t>M16-Para el año 2023 se ha incrementado la inversión en servicios de alimentación escolar en Q 830.4 millones</t>
  </si>
  <si>
    <t xml:space="preserve">Inversión en servicios de alimentación escolar  </t>
  </si>
  <si>
    <t>M17-Para el año 2023 se ha incrementado la cantidad de becas escolares para estudiantes del nivel básico y diversificado en 19,579</t>
  </si>
  <si>
    <t xml:space="preserve">Número de estudiantes del nivel básico y diversificado cubiertos por becas escolares (sector oficial) </t>
  </si>
  <si>
    <t xml:space="preserve">34,260 al año 2020 </t>
  </si>
  <si>
    <t>Políticas Educativas (Recurso Humano);                                                                                                                                        
Política Nacional de Desarrollo</t>
  </si>
  <si>
    <t>M18-Para el año 2023 se ha incrementado el número de maestros graduados de licenciatura en 8,610</t>
  </si>
  <si>
    <t>Proceso de mejora</t>
  </si>
  <si>
    <t xml:space="preserve">Número de maestros egresados de la universidad por medio del Programa Académico de Desarrollo Profesional Docente </t>
  </si>
  <si>
    <t xml:space="preserve">I Cohorte 2017-2020: 6,390 </t>
  </si>
  <si>
    <t>Bienestar para la Gente</t>
  </si>
  <si>
    <t>M19-Para el año 2023 se ha incrementado en 8,000 el número de maestros</t>
  </si>
  <si>
    <t xml:space="preserve">Número de docentes en el sector oficial. </t>
  </si>
  <si>
    <t>144,196 al año 2019</t>
  </si>
  <si>
    <t>Acceso a servicios de salud</t>
  </si>
  <si>
    <t>MED 3 - Lograr la cobertura sanitaria universal, en particular la protección contra los riesgos financieros, el acceso a servicios de salud, esenciales de calidad y el acceso a medicamentos y vacunas seguras, eficaces, asequibles y de calidad para todos.</t>
  </si>
  <si>
    <t>RED 5. Para el 2024, se ha disminuido la razón de mortalidad materna en 90 muertes por cada cien mil nacidos vivos  (De 108 muertes en 2018, a 90 muertes por cada cien mil nacidos vivos en 2024) (MSPAS)</t>
  </si>
  <si>
    <t>MSPAS</t>
  </si>
  <si>
    <t>Política de Desarrollo Social y Población
Política Nacional de Desarrollo</t>
  </si>
  <si>
    <t>M20-Para el año 2023 se redujo la razón de mortalidad materna en 14.4 puntos porcentuales</t>
  </si>
  <si>
    <t xml:space="preserve">Razon de mortalidad materna </t>
  </si>
  <si>
    <t>Linea de Base
año 2018
(86/100,000)</t>
  </si>
  <si>
    <t>RED 6. Para el 2024, se ha disminuido la tasa de mortalidad en la niñez en 5 puntos por cada mil nacidos vivos; y, Para el 2024, se ha disminuido la prevalencia de desnutrición crónica en niñas y niños menores de cinco años en 13.23 puntos porcentuales.</t>
  </si>
  <si>
    <t xml:space="preserve">MIDES, SESAN, MAGA, IGSS </t>
  </si>
  <si>
    <t>M21-Para el año 2023 se redujo la tasa de mortalidad infantil en 10 puntos porcentuales</t>
  </si>
  <si>
    <t xml:space="preserve">Tasa de mortalidad en la niñez </t>
  </si>
  <si>
    <t>Linea de Base
año 2015
(28%)</t>
  </si>
  <si>
    <t>MED 3- Lograr la cobertura sanitaria universal, en particular la protección contra los riesgos financieros, el acceso a servicios de salud, esenciales de calidad y el acceso a medicamentos y vacunas seguras, eficaces, asequibles y de calidad para todos.</t>
  </si>
  <si>
    <t xml:space="preserve">MSPAS </t>
  </si>
  <si>
    <t>M22-Para el año 2023, se redujo el número de casos de morbilidad infantil en 5% anual</t>
  </si>
  <si>
    <t xml:space="preserve">Número de casos de morbilidad infantil (prevalencia) </t>
  </si>
  <si>
    <t>2018 línea base: 1.031,106</t>
  </si>
  <si>
    <t>M23-Para el año 2023 se ha incrementado el porcentaje de niñas y niños con esquema de vacunación completo en 9.6 puntos porcentuales</t>
  </si>
  <si>
    <t xml:space="preserve">Porcentaje de niños y niñas de 12-23 meses con esquema completo de vacunación </t>
  </si>
  <si>
    <t>ENSMI 2014-2015: 59</t>
  </si>
  <si>
    <t>1.3,16</t>
  </si>
  <si>
    <t xml:space="preserve">RED 5 - Para el 2024, se ha disminuido la razón de mortalidad materna en 90 muertes por cada cien mil nacidos vivos  (De 108 muertes en 2018, a 90 muertes por cada cien mil nacidos vividos en 2024).                                                      
RED 6-  Para el 2024, se ha disminuido la tasa de mortalidad en la niñez en 5 puntos por cada mil nacidos vivos  (De 25 muertes en 2018 a 20 muertes por cada mil nacidos vivos en 2024) </t>
  </si>
  <si>
    <t>M24-Para el año 2023, se ha incrementado en 4 unidades la red hospitalaria</t>
  </si>
  <si>
    <t>MICIVI</t>
  </si>
  <si>
    <t>Proyecto</t>
  </si>
  <si>
    <t xml:space="preserve">Número de hospitales </t>
  </si>
  <si>
    <t>46 al año 2019</t>
  </si>
  <si>
    <t>M25- Para el año 2023 se ha incrementado en 50 el número de centros de salud tipo A y B</t>
  </si>
  <si>
    <t xml:space="preserve">Número de centros de salud </t>
  </si>
  <si>
    <t>Centros de salud tipo B: 281 
Centros de salud tipo A: 56 al año 2016</t>
  </si>
  <si>
    <t>Seguridad alimentaria y nutricionalAcceso a servicios de salud/ Seguridad alimentaria y nutricional</t>
  </si>
  <si>
    <t>MED 3 - Lograr la cobertura sanitaria universal, en particular la protección contra los riesgos financieros, el acceso a servicios de salud, esenciales de calidad y el acceso a medicamentos y vacunas seguras, eficaces, asequibles y de calidad para todos.
MED 9 - Para el año 2032, reducir en no menos de 25 puntos porcentuales la desnutrición crónica en niños y niñas menores de cinco años de los pueblos Maya, Xinka y Garífuna, y la no indígena con énfasis en el área rural.</t>
  </si>
  <si>
    <t xml:space="preserve">RED 6. Para el 2024, se ha disminuido la tasa de mortalidad en la niñez en 5 puntos por cada mil nacidos vivos; y, Para el 2024, se ha disminuido la prevalencia de desnutrición crónica en niñas y niños menores de cinco años en 13.23 puntos porcentuales. 
</t>
  </si>
  <si>
    <t xml:space="preserve">MIDES, SESAN, MAGA, IGSS. </t>
  </si>
  <si>
    <t>Política de Seguridad Alimentaria y Nutricional
Política Nacional de Desarrollo</t>
  </si>
  <si>
    <t>M26-Para el año 2023 se redujo la tasa desnutrición crónica en 7 puntos porcentuales</t>
  </si>
  <si>
    <t>MSPAS, SESAN Y MAGA</t>
  </si>
  <si>
    <t>Porcentaje de niños menores de 5 años de edad, cuya talla para la edad es menor que menos dos (-2 ) desviaciones estándar (DE) de la mediana de talla internacional de referencia (OMS).</t>
  </si>
  <si>
    <t>Linea de Base
año 2014
(46.50%)</t>
  </si>
  <si>
    <t>1,2,11</t>
  </si>
  <si>
    <t>MED 1 - Para 2030, potenciar y promover la inclusión social, económica y política de todos, independientemente de su edad, sexo, discapacidad, raza, etnia, origen, religión o situación económica u otra condición.</t>
  </si>
  <si>
    <t>RED 3. Para el 2024, se ha disminuido el déficit habitacional en 18 por ciento 
(De 2.07 millones de viviendas, considerando el crecimiento del déficit habitacional de 5 años,  a 1.7 millones de viviendas en 2024)</t>
  </si>
  <si>
    <t>CIV</t>
  </si>
  <si>
    <t>M27-Para el año 2023 se han construido 100,000 viviendas sociales</t>
  </si>
  <si>
    <t>MICIVI/MIDES/FHA</t>
  </si>
  <si>
    <t xml:space="preserve">% de déficit habitacional </t>
  </si>
  <si>
    <t>Linea de base 2019
 (0)</t>
  </si>
  <si>
    <t xml:space="preserve">MED 2 -Implementar sistemas y medidas de protección social para todos nacionalmente apropiadas, incluidos pisos, y para el año 2030 lograr una cobertura sustancial de los pobres y los vulnerables </t>
  </si>
  <si>
    <t>M28-Para el año 2023 se ha creado el fondo de subsidios para la construcción de vivienda social por un monto de Q. 2,500.0 millones</t>
  </si>
  <si>
    <t>MICIVI/MIDES</t>
  </si>
  <si>
    <t xml:space="preserve">RED 1. Para el 2024, se ha disminuido la pobreza y pobreza extrema con énfasis en los departamentos priorizados, en 27.8 puntos porcentuales (Departamentos priorizados: Alta Verapaz, Sololá, Totonicapán, Huehuetenango, Quiché, Chiquimula) (MIDES-MINECO)    </t>
  </si>
  <si>
    <t>MIDES</t>
  </si>
  <si>
    <t>M29-Para el año 2023 se redujo la pobreza general en 9.3 puntos porcentuales</t>
  </si>
  <si>
    <t xml:space="preserve">Presidente/Vicepresidente </t>
  </si>
  <si>
    <t xml:space="preserve"> MIDES</t>
  </si>
  <si>
    <t>Linea de Base
año 2014
(59.3%)</t>
  </si>
  <si>
    <t>57,3%</t>
  </si>
  <si>
    <t>55,0%</t>
  </si>
  <si>
    <t>53,0%</t>
  </si>
  <si>
    <t>50,0%</t>
  </si>
  <si>
    <t>RED 1. Para el 2024, se ha disminuido la pobreza y pobreza extrema con énfasis en los departamentos priorizados, en 27.8 puntos porcentuales (Departamentos priorizados: Alta Verapaz, Sololá, Totonicapán, Huehuetenango, Quiché, Chiquimula) (MIDES-MINECO)</t>
  </si>
  <si>
    <t>M30-Para el año 2023 se redujo la pobreza extrema en 5 puntos porcentuales</t>
  </si>
  <si>
    <t xml:space="preserve">RED 4. Para el 2024,  se ha incrementado en 2,662,105 el número de personas con cobertura de programas sociales para personas en situación de pobreza y vulnerabilidad (De 734,181 en el 2018 a 2,662,105 a 2024). </t>
  </si>
  <si>
    <t>MINTRAB</t>
  </si>
  <si>
    <t>M31-Para el año 2023 se ha incrementado a 150,000 el número de familias atendidas por el programa de transferencias monetarias</t>
  </si>
  <si>
    <t xml:space="preserve">Número de familias atendidas en el programa de transferencias monetarias con énfasis en educación </t>
  </si>
  <si>
    <t>119,441 familias al año 2019</t>
  </si>
  <si>
    <t>RED 4. Para el 2024,  se ha incrementado en 2,662,105 el número de personas con cobertura de programas sociales para personas en situación de pobreza y vulnerabilidad (De 734,181 en el 2018 a 2,662,105 a 2024).</t>
  </si>
  <si>
    <t>M32- Para el año 2023, se ha incrementado a 4.0 millones el número de raciones (desayunos y almuerzos) servidos en comedores sociales</t>
  </si>
  <si>
    <t xml:space="preserve">Número de raciones servidas en comerdores sociales.  </t>
  </si>
  <si>
    <t>3.017,025 al año 2019</t>
  </si>
  <si>
    <t>Política de Adultos Mayores
Política Nacional de Desarrollo</t>
  </si>
  <si>
    <t>M33-Para el año 2023 se ha incrementado en 6,000 el número de adultos mayores atendidos por el programa de pensiones</t>
  </si>
  <si>
    <t xml:space="preserve">Gabinete de Desarrollo Social </t>
  </si>
  <si>
    <t xml:space="preserve">Número de adultos mayores en vulnerabilidad y/o pobreza que reciben aportes monetarios </t>
  </si>
  <si>
    <t>101,130 al año 2019</t>
  </si>
  <si>
    <t>Estado garante de los derechos humanos y conductor del desarrollo</t>
  </si>
  <si>
    <t>Reducción de la pobreza y protección social / Fortalecimiento Institucional, seguridad y justicia</t>
  </si>
  <si>
    <t>MED 2 -Implementar sistemas y medidas de protección social para todos nacionalmente apropiadas, incluidos pisos, y para el año 2030 lograr una cobertura sustancial de los pobres y los vulnerables 
MED 12- Crear instituciones eficaces, responsables y transparentes a todos los niveles</t>
  </si>
  <si>
    <t>RED 4. Para el 2024,  se ha incrementado en 2,662,105 el número de personas con cobertura de programas sociales para personas en situación de pobreza y vulnerabilidad (De 734,181 en el 2018 a 2,662,105 a 2024)</t>
  </si>
  <si>
    <t>Política Nacional para la Reducción de Riesgo a los Desastres en Guatemala
Política de Desarrollo Social  y Población</t>
  </si>
  <si>
    <t>Social y Politico institucional</t>
  </si>
  <si>
    <t>M34- Para el año 2023 se ha incrementado en Q 17.0 millones el monto asignado al fondo social para la atención a desastres</t>
  </si>
  <si>
    <t xml:space="preserve">CONRED </t>
  </si>
  <si>
    <t xml:space="preserve">Monto asignado al fondo social para la atención a desastres  </t>
  </si>
  <si>
    <t>Q 8.000,000 al año 2018</t>
  </si>
  <si>
    <t>Fortalecimiento Institucional, seguridad y justicia</t>
  </si>
  <si>
    <t>MED 12- Crear instituciones eficaces, responsables y transparentes a todos los niveles</t>
  </si>
  <si>
    <t>Sin resultado estratégico</t>
  </si>
  <si>
    <t>Política Criminal Democrática del Estado de Guatemala</t>
  </si>
  <si>
    <t>Político-Institucional</t>
  </si>
  <si>
    <t>Gobernabilidad y Seguridad de Desarrollo</t>
  </si>
  <si>
    <t>M35-Para el año 2023 se ha disminuido la incidencia criminal en 20 puntos de tasa</t>
  </si>
  <si>
    <t>MINGOB</t>
  </si>
  <si>
    <t>MP y OJ
(Todas las instituciones del sector de seguridad y justicia)</t>
  </si>
  <si>
    <t xml:space="preserve">Tasa de incidencia criminal por cada 100 mil habitantes </t>
  </si>
  <si>
    <t>101 al año 2019</t>
  </si>
  <si>
    <t>RED 12-Para el 2024, se ha disminuido la tasa de homicidios en 11 puntos (De 21.5 en 2019 a 10.5  por cada cien mil habitantes en 2024)</t>
  </si>
  <si>
    <t>Todas las instituciones del sector seguridad y justicia</t>
  </si>
  <si>
    <t xml:space="preserve">M36-Para el año 2023 se han disminuido los homicidios en 8.8 puntos de tasa  </t>
  </si>
  <si>
    <t>Tasa de homicidios</t>
  </si>
  <si>
    <t>Linea de base 2019
 (20.6%)</t>
  </si>
  <si>
    <t>Política Nacional de Reforma Penitenciaria 2014-2024</t>
  </si>
  <si>
    <t>M37- Para el año 2023 se ha incrementado en 4 el número de centros penitenciarios</t>
  </si>
  <si>
    <t>MICIV</t>
  </si>
  <si>
    <t xml:space="preserve">Número de centros penitenciarios </t>
  </si>
  <si>
    <t>22 al año 2019</t>
  </si>
  <si>
    <t>Política Nacional Prevención de la violencia y el delito, seguridad ciudadana y convivencia pacífica</t>
  </si>
  <si>
    <t xml:space="preserve">M38- Para el año 2023 se han conformado 340 organizaciones comunitarias, municipales y departamentales de prevención de la violencia y el delito </t>
  </si>
  <si>
    <t xml:space="preserve">Número organizaciones comunitarias de autoprotección </t>
  </si>
  <si>
    <t>317 al año 2020</t>
  </si>
  <si>
    <t xml:space="preserve">Política Nacional de Seguridad </t>
  </si>
  <si>
    <t xml:space="preserve">M39-Para el año 2023 se cuenta con un sistema de inteligencia reformado </t>
  </si>
  <si>
    <t>SIE (por la Ley Marco del Sistema Nacional de Seguridad es la SIE la que debe estar como responsable directo)</t>
  </si>
  <si>
    <t>MINGOB y MINDEF</t>
  </si>
  <si>
    <t xml:space="preserve">Sistema de inteligencia reformado </t>
  </si>
  <si>
    <t>M40-Para el año 2023 se ha incrementado en 5,000 el número de agentes de la Policía Nacional Civil</t>
  </si>
  <si>
    <t>PNC</t>
  </si>
  <si>
    <t xml:space="preserve">Número de agentes de la Policía Nacional Civil por cada 100,000 habitantes </t>
  </si>
  <si>
    <t>234* 100,000 habitantes al 2019</t>
  </si>
  <si>
    <t>Política Nacional de Datos Abiertos
Política Nacional de Desarrollo Científico y Tecnológico 2015-2032</t>
  </si>
  <si>
    <t>Estado Responsable, Transparente y Efectivo</t>
  </si>
  <si>
    <t>M41: Para el año 2023 los 14 ministerios del Estado cuentan con programa E-goverment</t>
  </si>
  <si>
    <t xml:space="preserve">Comisión Presidencial de Gestión Publica Abierta
</t>
  </si>
  <si>
    <t>INAP y los 14 ministerios</t>
  </si>
  <si>
    <t>Política Nacional de Descentralización del Organismo Ejecutivo</t>
  </si>
  <si>
    <t>M42 -Para el año 2023 se ha implementado la estrategia de descentralización en la gestión pública</t>
  </si>
  <si>
    <t>Presidencia / Vicepresidencia</t>
  </si>
  <si>
    <t>Consejos de Desarrollo y SCEP</t>
  </si>
  <si>
    <t xml:space="preserve">Porcentaje de implementación de la descentralización en la gestión pública  </t>
  </si>
  <si>
    <t>M43 - Para el año 2023 se ha implementado el Sistema Nacional de Planificación</t>
  </si>
  <si>
    <t>SEGEPLAN</t>
  </si>
  <si>
    <t xml:space="preserve">MINFIN, SGP </t>
  </si>
  <si>
    <t xml:space="preserve">Porcentaje de implementación del Sistema Nacional de Planificación </t>
  </si>
  <si>
    <t>9, 10, 11, 12</t>
  </si>
  <si>
    <t>Ordenamiento Territorial</t>
  </si>
  <si>
    <t xml:space="preserve">MED 15- El 100% de los municipios cuenta con planes de ordenamiento territorial integral que se implementan satisfactoriamente </t>
  </si>
  <si>
    <t>Ministerio de Ambiente y Recursos Naturales MARN; Ministerio de Agricultura, Ganadería y Alimentación MAGA</t>
  </si>
  <si>
    <t xml:space="preserve">SEGEPLAN; SCEP, RIC, INAB, CONAP, CONRED, </t>
  </si>
  <si>
    <t xml:space="preserve">ambiental* </t>
  </si>
  <si>
    <t>M44-Para el año 2023 la totalidad de municipios implementan su plan de ordenamiento territorial</t>
  </si>
  <si>
    <t xml:space="preserve">SEGEPLAN, RIC </t>
  </si>
  <si>
    <t xml:space="preserve">MARN, MAGA (Como rectores del OT coordinar con SEGEPLAN, SCEP y generar la propuesta de abordaje con las municipalidades). </t>
  </si>
  <si>
    <t xml:space="preserve">Número de municipios que implementan su plan de desarrollo municipal y ordenamiento territorial </t>
  </si>
  <si>
    <t>M45- Para el año 2023 se implementado la agenda legislativa en apoyo de la Política General de Gobierno (58 iniciativas de Ley presentadas al Congreso de la República)</t>
  </si>
  <si>
    <t xml:space="preserve">Gabinete General 
</t>
  </si>
  <si>
    <t>SGP,</t>
  </si>
  <si>
    <t>Proceso de Mejora</t>
  </si>
  <si>
    <t xml:space="preserve">Número de iniciativas de Ley presentadas al Congreso de la República </t>
  </si>
  <si>
    <t>Disponibilidad y acceso al agua y gesión de lo RRNN</t>
  </si>
  <si>
    <t>MED 5-Para 2020, promover la ordenación sostenible de todos los tipos de bosques, poner fin a la deforestación, recuperar los bosques degradados e incrementar la forestación y la reforestación a nivel de país.</t>
  </si>
  <si>
    <t>RED 8- Para el 2024, se ha incrementado la cobertura forestal a 33.7 por ciento a nivel nacional  (33.0% en 2016)</t>
  </si>
  <si>
    <t xml:space="preserve">INAB, CONAP </t>
  </si>
  <si>
    <t>MAGA, MEM, MARN, MINGOB/DIPRONA, MINDEF, AMSA, AMSCLAE, CONRED</t>
  </si>
  <si>
    <t>Política Forestal de Guatemala
Política de Áreas Protegidas</t>
  </si>
  <si>
    <t xml:space="preserve">Ambiental* </t>
  </si>
  <si>
    <t>M46- Para el año 2023 la superficie terrestre cubierta con cobertura forestal se ubica en 33.7%</t>
  </si>
  <si>
    <t>MAGA, INAB</t>
  </si>
  <si>
    <t>CONAP, MEM, MARN, MINGOB/DIPRONA, MINDEF, AMSA, AMSCLAE, CONRED</t>
  </si>
  <si>
    <t xml:space="preserve">15.1.1. Superficie forestal como proporción de la superficie total 
</t>
  </si>
  <si>
    <t>Linea de Base
año 2016
(33.0%)</t>
  </si>
  <si>
    <t>Marco General de la Política Exterior de Guatemala
Política Nacional de Promoción y Desarrollo Integral de las Mujeres 2008-2023
Política Pública contra la Trata de Personas y de Protección Integral a las Víctimas 2014-2024
Política Nacional de Desarrollo</t>
  </si>
  <si>
    <t>Relaciones con el Mundo</t>
  </si>
  <si>
    <t>M47 -Para el año 2023 se ha implementado la estrategia de atención a migrantes en Estados Unidos</t>
  </si>
  <si>
    <t>Instituto Guatemalteco del Migrante IGM</t>
  </si>
  <si>
    <t xml:space="preserve">CONAMIGUA, MINEX </t>
  </si>
  <si>
    <t xml:space="preserve">Porcentaje de implementación de la política de atención a migrantes en Estados Unidos </t>
  </si>
  <si>
    <t>Marco General de la Política Exterior de Guatemala</t>
  </si>
  <si>
    <t>M48-Para el 2023 se ha incrementado en 8 el número de consulados en Estados Unidos</t>
  </si>
  <si>
    <t>MINEX</t>
  </si>
  <si>
    <t xml:space="preserve">Número de consulados operando en Estados Unidos de America </t>
  </si>
  <si>
    <t>20 en 2019</t>
  </si>
  <si>
    <t>1,10,11,16</t>
  </si>
  <si>
    <t>MED 8 - Para 2030, elaborar y poner en práctica políticas encaminadas a promover un turismo sostenible que cree puestos de trabajo y promueva la cultura y los productos locales.</t>
  </si>
  <si>
    <t>RED 10 - Para el 2024, se ha mantenido en 3.5 de calificación del índice de competitividad turística 
(de 3.5 en la edición 2017 del foro de económico mundial).</t>
  </si>
  <si>
    <t xml:space="preserve">INGUAT </t>
  </si>
  <si>
    <t xml:space="preserve">MICUDE </t>
  </si>
  <si>
    <t>Política Nacional para el Desarrollo Turístico 
Sostenible de Guatemala 2012-2022</t>
  </si>
  <si>
    <t>M49-Para el año 2023 se ha completado el impulso de la marca país</t>
  </si>
  <si>
    <t>INGUAT</t>
  </si>
  <si>
    <t xml:space="preserve">MINEX </t>
  </si>
  <si>
    <t>Indicadores de marca pais</t>
  </si>
  <si>
    <t>Linea de Base
año 2019
(0.0%)</t>
  </si>
  <si>
    <t>M50-Para el año 2023 se ha mejorado la calificación el índice de competitividad turística en 0.6 puntos porcentuales</t>
  </si>
  <si>
    <t xml:space="preserve">INGUAT/MINEX </t>
  </si>
  <si>
    <t xml:space="preserve">Calificación indice de competitividad turística </t>
  </si>
  <si>
    <t>Linea de Base
año 2019
(3.4)</t>
  </si>
  <si>
    <t>1, 6</t>
  </si>
  <si>
    <t xml:space="preserve">RED 7. Para el 2024, se ha incrementado en 10.8 puntos porcentuales el acceso a agua potable domiciliar en los hogares guatemaltecos (De 76.3% en 2014 a 87.1% en 2024).                                                                                                                                                                </t>
  </si>
  <si>
    <t xml:space="preserve">Instituto de Fomento Municipal INFOM;
</t>
  </si>
  <si>
    <t xml:space="preserve">Ministerio de Salud Pública y Asistencia Social MSPAS; 
Ministerio de Ambiente y Recursos Naturales MARN;
Autoridad para el Manejo Sustentable de la Cuenca y del Lago de Amatitlán AMSA; 
Autoridad para el Manejo Sustentable de la Cuenca del Lago de Atitlán y su Entorno AMSCLAE; 
Sistema de Consejos de Desarrollo; Municipalidades; 
</t>
  </si>
  <si>
    <t>DESARROLLO SOCIAL</t>
  </si>
  <si>
    <t>Social</t>
  </si>
  <si>
    <t>Sin meta PGG 2020-2024</t>
  </si>
  <si>
    <r>
      <rPr>
        <b/>
        <sz val="12"/>
        <rFont val="Candara"/>
        <family val="2"/>
      </rPr>
      <t>No Presupuestable</t>
    </r>
    <r>
      <rPr>
        <sz val="12"/>
        <rFont val="Candara"/>
        <family val="2"/>
      </rPr>
      <t xml:space="preserve">
RED 20.Para el 2024, se ha incrementado en 21 puntos porcentuales el  acceso a saneamiento básico en los hogares guatemaltecos  
(De 53.3% en 2014 a 74.3% en 2024).</t>
    </r>
  </si>
  <si>
    <t>No cuenta con entidad coordinadora en separata (en matriz *MSPAS)</t>
  </si>
  <si>
    <t xml:space="preserve">*MSPAS (según la otra matriz); Instituto de Fomento Municipal INFOM, Sistema de Consejos de Desarrollo </t>
  </si>
  <si>
    <t>7. Fortalecimiento Institucional, seguridad y justicia</t>
  </si>
  <si>
    <t>RED 13- Para el 2024, se ha disminuido en 26 puntos la tasa de delitos cometidos contra el patrimonio de las personas</t>
  </si>
  <si>
    <t>GOBERNABILIDAD Y SEGURIDAD EN DESARROLLO</t>
  </si>
  <si>
    <t>Resultado intermedio de MINGOB, actualizar modelo para hacerlo desde una visión sectorial.</t>
  </si>
  <si>
    <t xml:space="preserve">RED 14-Para el 2024, se ha disminuido el porcentaje de  hechos de tránsito en 16 puntos porcentuales 
(De 87% de hechos de tránsito en 2019 a 71% en 2024)
</t>
  </si>
  <si>
    <t>RED 15-Para el 2024, se ha disminuido el porcentaje de  extorsiones  en 5 puntos porcentuales</t>
  </si>
  <si>
    <t>Resultado intermedio de MINGOB, actualizar modelo para hacerlo desde una vision sectorial.</t>
  </si>
  <si>
    <t xml:space="preserve">RED 16-Para el 2024, se ha disminuido la violencia intrafamiliar en 20 puntos porcentuales  </t>
  </si>
  <si>
    <t>1. Reducción de la pobreza y protección social</t>
  </si>
  <si>
    <r>
      <rPr>
        <b/>
        <sz val="12"/>
        <rFont val="Candara"/>
        <family val="2"/>
      </rPr>
      <t>No Presupuestable</t>
    </r>
    <r>
      <rPr>
        <sz val="12"/>
        <rFont val="Candara"/>
        <family val="2"/>
      </rPr>
      <t xml:space="preserve">
RED 19 -Para el 2024, se han disminuido en 7 puntos porcentuales los embarazos en niñas y adolescentes (De 18% en 2016 a 11% en 2032).</t>
    </r>
  </si>
  <si>
    <t>En la separata no tiene coordinador (en la matriz con Prog, presupuestario indica MIDES/ MINEDUC/ MSPAS/ SEPREM*</t>
  </si>
  <si>
    <t>En la separata no tiene corresponsable (en la matriz con Prog. Presupuest indica *DEMI,CONJUVE/SVET. El tema para su abordaje se encuentra activa la Mesa Técnica Interinstitucional del Plan Nacional de Prevención de Embarazos en Adolescentes en Guatemala.</t>
  </si>
  <si>
    <t>Generación del Modelo Lógico de la Estrategia. Considerando el Plan Nacional de Prevención de embarazo en Adolescentes.</t>
  </si>
  <si>
    <t>3. Acceso al agua y gestión de los recursos naturales</t>
  </si>
  <si>
    <t>MED 5- Para 2020, promover la ordenación sostenible de todos los tipos de bosques, poner fin a la deforestación, recuperar los bosques degradados e incrementar la forestación y la reforestación a nivel de país.</t>
  </si>
  <si>
    <r>
      <rPr>
        <b/>
        <sz val="12"/>
        <rFont val="Candara"/>
        <family val="2"/>
      </rPr>
      <t>No Presupuestable</t>
    </r>
    <r>
      <rPr>
        <sz val="12"/>
        <rFont val="Candara"/>
        <family val="2"/>
      </rPr>
      <t xml:space="preserve">
RED 21- Para el 2024 se ha disminuido en 25 por cientos el consumo excedente de leña a nivel nacional (De 5,725,290 toneladas en 2018 a 4,293,967.5 toneladas en 2024).</t>
    </r>
  </si>
  <si>
    <t>Ministerio de Energía y Minas MEM,</t>
  </si>
  <si>
    <t>Ministerio de Agricultura, Ganadería y Alimentación MAGA; 
Ministerio de Energía y Minas MEM; 
Ministerio de Ambiente y Recursos Naturales MARN; 
Ministerio de Gobernación MINGOB/ DIPRONA; 
Autoridad para el Manejo Sustentable de la Cuenca y del Lago de Amatitlán -AMSA- 
Autoridad para el Manejo Sustentable de la Cuenca del Lago de Atitlán y su Entorno -AMSCLAE-; 
Instituto Nacional de Electrificación INDE; 
Comisión Nacional de Energía Eléctrica CNEE;</t>
  </si>
  <si>
    <t xml:space="preserve"> Política Energética 2013-2027; </t>
  </si>
  <si>
    <t xml:space="preserve">La reducción en el consumo queda a nivel de Insumo estratégica, por lo que desde el Centro de Gobierno se debe de realizar la coordinación para definir a la institución rectora y su posterior vinculación con el PEI del INDE, MEM, INAB </t>
  </si>
  <si>
    <t>9. Reforma fiscal integral</t>
  </si>
  <si>
    <t>MED 14 -Reforma fiscal integral: La carga tributaria ha superado el nivel observado en 2017 (12.1%), y el gasto social ha superado el nivel del 7% del PIB, obtenido en 2010.</t>
  </si>
  <si>
    <r>
      <rPr>
        <b/>
        <sz val="12"/>
        <rFont val="Candara"/>
        <family val="2"/>
      </rPr>
      <t xml:space="preserve">No Presupuestable </t>
    </r>
    <r>
      <rPr>
        <sz val="12"/>
        <rFont val="Candara"/>
        <family val="2"/>
      </rPr>
      <t xml:space="preserve">
RED 23. Para el 2024, se ha incrementado la carga tributaria en 0.8 puntos porcentuales y el gasto social en 0.4 puntos porcentuales (de 10.2 en 2018 a 11.0 en 2024).</t>
    </r>
  </si>
  <si>
    <t>Sin responsable</t>
  </si>
  <si>
    <t>Gabinete Económico, SAT</t>
  </si>
  <si>
    <t>Sin meta PGG 2020-2024
“Es necesario alcanzar un nivel de carga tributaria cercana al 14% del PIB” (PGG 2020-2024. Pág. 15)</t>
  </si>
  <si>
    <t>• Mejorar la recaudación por parte de la SAT
• Revisar los procesos administrativos de la recaudación para contribuir con su incremento.
• No presupuestable, se deben construir estrategias políticas para poder alcanzar el resultado (Acciones del Centro de Gobierno).</t>
  </si>
  <si>
    <t>9, 10, 11, 13</t>
  </si>
  <si>
    <t>10. Ordenamiento Territorial</t>
  </si>
  <si>
    <t>MED 16- En 2032, los gobiernos municipales alcanzan una mayor capacidad de gestión para atender las necesidades y demandas de la ciudadania.</t>
  </si>
  <si>
    <r>
      <rPr>
        <b/>
        <sz val="12"/>
        <rFont val="Candara"/>
        <family val="2"/>
      </rPr>
      <t>No Presupuestable</t>
    </r>
    <r>
      <rPr>
        <sz val="12"/>
        <rFont val="Candara"/>
        <family val="2"/>
      </rPr>
      <t xml:space="preserve">
RED 24. Para el 2024, se ha incrementado en 36 puntos porcentuales los gobiernos locales que mejoran la gestión municipal en función de sus competencias (De 14% en categorías media a alta en 2016 a 50% en 2024, según el Ranking de la gestión municipal).</t>
    </r>
  </si>
  <si>
    <t xml:space="preserve">Instituto de Fomento Municipal INFOM; </t>
  </si>
  <si>
    <t>Secretaría de Planificación y Programación de la Presidencia SEGEPLAN; 
Secretaría de Coordinación Ejecutiva de la Presidencia SCEP</t>
  </si>
  <si>
    <t xml:space="preserve">Política de Fortalecimiento de las Municipalidades </t>
  </si>
  <si>
    <t xml:space="preserve">Por ser un proceso de mejora, no puede presupuestarse en la red programática insitucional. </t>
  </si>
  <si>
    <t xml:space="preserve">IDENTIFICACIÓN Y PRIORIZACIÓN DE LA PROBLEMÁTICA </t>
  </si>
  <si>
    <t>Institución :</t>
  </si>
  <si>
    <t>CRITERIOS PARA LA PRIORIZACIÓN DE PROBLEMAS</t>
  </si>
  <si>
    <t xml:space="preserve">NOTA: VER CRITERIOS DE PONDERACIÓN AL PIE DE PÁGINA </t>
  </si>
  <si>
    <t xml:space="preserve">Relevancia </t>
  </si>
  <si>
    <t xml:space="preserve">Respaldo </t>
  </si>
  <si>
    <t>Capacidad</t>
  </si>
  <si>
    <t>CALIFICACIÓN</t>
  </si>
  <si>
    <t xml:space="preserve">Ir a SPP-Anexo 3 Criterios ponderación </t>
  </si>
  <si>
    <t>No</t>
  </si>
  <si>
    <t xml:space="preserve">Problemas identificados </t>
  </si>
  <si>
    <t>El problema  se vincula con su mandato institucional.</t>
  </si>
  <si>
    <t>El problema se contempla dentro de  las prioridades nacionales (Plan Nacional de Desarrollo y ODS)  u otro instrumento estratégico equivalente de largo plazo o compromisos nacionales e internacionales suscritos por el Estado, en materia de derechos humanos.</t>
  </si>
  <si>
    <t>La magnitud e incidencia del problema es tal, que requiere la intervención urgente e inmediata de la institución.</t>
  </si>
  <si>
    <t>La solución del problema contribuye significativamente a la transformación de la situación que afecta a la población atendida por la institución.</t>
  </si>
  <si>
    <t>TOTAL RELEVANCIA</t>
  </si>
  <si>
    <t>La atención del problema tendrá el apoyo de las autoridades y personal de la institución.</t>
  </si>
  <si>
    <t>La atención del problema contará con el apoyo de otros actores involucrados.</t>
  </si>
  <si>
    <t xml:space="preserve">Se cuenta con evidencia académica, registros estadísticos. </t>
  </si>
  <si>
    <t>TOTAL RESPALDO</t>
  </si>
  <si>
    <r>
      <t>L</t>
    </r>
    <r>
      <rPr>
        <sz val="9"/>
        <color rgb="FF000000"/>
        <rFont val="Candara"/>
        <family val="2"/>
      </rPr>
      <t>a institución cuenta con los recursos financieros  para atender la solución del problema.</t>
    </r>
  </si>
  <si>
    <t>La institución tiene  capacidad para articular el esfuerzo de otros actores involucrados  en la solución de la problemática.</t>
  </si>
  <si>
    <t>La institución tiene capacidad para articular esfuerzos o generar alianzas con otros actores involucrados, en la solución de la problemática</t>
  </si>
  <si>
    <t>TOTAL CAPACIDAD</t>
  </si>
  <si>
    <t>Problemas priorizados</t>
  </si>
  <si>
    <t xml:space="preserve">Posición </t>
  </si>
  <si>
    <t xml:space="preserve">RESUMEN </t>
  </si>
  <si>
    <t>RESUMEN</t>
  </si>
  <si>
    <t>Problema priorizado por orden de importancia</t>
  </si>
  <si>
    <t xml:space="preserve">Calificación </t>
  </si>
  <si>
    <t>SIMBOLOGÍA DE PRIORIZACIÓN DE PROBLEMAS</t>
  </si>
  <si>
    <t>Alta Prioridad</t>
  </si>
  <si>
    <t>Problemas con Resultados mayores a 6.50</t>
  </si>
  <si>
    <t>Mediana  Prioridad</t>
  </si>
  <si>
    <t>Problemas con resultados mayores a 4.00 y menores o iguales a 6.50</t>
  </si>
  <si>
    <t>Baja Prioridad</t>
  </si>
  <si>
    <t>Problemas con Resultados menores o iguales a 4.00</t>
  </si>
  <si>
    <t xml:space="preserve">La valoración de las características de cada interacción, se realiza en un rango de 1 a 10, pero solo evaluando con los siguientes valores y en consideración con los criterios expuestos en la tabla siguiente: </t>
  </si>
  <si>
    <r>
      <t xml:space="preserve">Se deduce que el valor de la </t>
    </r>
    <r>
      <rPr>
        <b/>
        <sz val="11"/>
        <color theme="1"/>
        <rFont val="Calibri"/>
        <family val="2"/>
        <scheme val="minor"/>
      </rPr>
      <t>importancia</t>
    </r>
    <r>
      <rPr>
        <sz val="11"/>
        <color theme="1"/>
        <rFont val="Calibri"/>
        <family val="2"/>
        <scheme val="minor"/>
      </rPr>
      <t xml:space="preserve"> de un problema, fluctúa entre un máximo de 10 y un mínimo de 1. Se considera a un problema que ha recibido la calificación de 10, como un problema de total trascendencia. </t>
    </r>
    <r>
      <rPr>
        <b/>
        <sz val="11"/>
        <color theme="1"/>
        <rFont val="Calibri"/>
        <family val="2"/>
        <scheme val="minor"/>
      </rPr>
      <t>Los valores de importancia que sean similares al valor de 1</t>
    </r>
    <r>
      <rPr>
        <sz val="11"/>
        <color theme="1"/>
        <rFont val="Calibri"/>
        <family val="2"/>
        <scheme val="minor"/>
      </rPr>
      <t xml:space="preserve">, denotan poca trascendencia. </t>
    </r>
  </si>
  <si>
    <t xml:space="preserve">La categorización de las problemáticas identificadas y evaluadas, se realizan con base al valor de la importancia determinada en el proceso, estableciendo tres categorías: </t>
  </si>
  <si>
    <t>* Alto: resultados mayores a 6.50</t>
  </si>
  <si>
    <t xml:space="preserve">* Medio: resultados de mayor a 3.00 y menor de 6.50 </t>
  </si>
  <si>
    <t>* Bajo: resultados ponderados hasta 2.59</t>
  </si>
  <si>
    <t>ANÁLISIS DE POBLACIÓN</t>
  </si>
  <si>
    <t xml:space="preserve">Descripción de la población objetivo que por mandato debe atender la institución: </t>
  </si>
  <si>
    <t xml:space="preserve">Problema central </t>
  </si>
  <si>
    <t>*Causa</t>
  </si>
  <si>
    <t>**Población general</t>
  </si>
  <si>
    <t>**Población objetivo</t>
  </si>
  <si>
    <t>**Población elegible</t>
  </si>
  <si>
    <t xml:space="preserve">***Sexo </t>
  </si>
  <si>
    <t xml:space="preserve">Rango de edad </t>
  </si>
  <si>
    <t>Ubicación geográfica de la población elegible</t>
  </si>
  <si>
    <t xml:space="preserve">Territorialización </t>
  </si>
  <si>
    <t xml:space="preserve">Pueblo al que pertenece la población </t>
  </si>
  <si>
    <t xml:space="preserve">Comunidad Lingüística </t>
  </si>
  <si>
    <t>Urbana</t>
  </si>
  <si>
    <t>Rural</t>
  </si>
  <si>
    <t>Departamento</t>
  </si>
  <si>
    <t>Municipio</t>
  </si>
  <si>
    <t>Hombres</t>
  </si>
  <si>
    <t>Mujeres</t>
  </si>
  <si>
    <t xml:space="preserve"> </t>
  </si>
  <si>
    <t xml:space="preserve">*  Según Modelo Conceptual </t>
  </si>
  <si>
    <t xml:space="preserve">** Con base en el numeral  2.5 Análisis de la Población, de la Guía para elaboración de PEI  </t>
  </si>
  <si>
    <t xml:space="preserve">***  Aplica cuando el problema bajo análisis afecta a personas </t>
  </si>
  <si>
    <t>PUEBLO</t>
  </si>
  <si>
    <t>COMUNIDAD LINGÜÍSTICA</t>
  </si>
  <si>
    <t>Garifuna</t>
  </si>
  <si>
    <t>Achi'</t>
  </si>
  <si>
    <t>Maya</t>
  </si>
  <si>
    <t>Akateko</t>
  </si>
  <si>
    <t>Meztizo</t>
  </si>
  <si>
    <t>Awakateko</t>
  </si>
  <si>
    <t>Xinca</t>
  </si>
  <si>
    <t>Castellano</t>
  </si>
  <si>
    <t>Chalchiteka</t>
  </si>
  <si>
    <t>Ch'orti’</t>
  </si>
  <si>
    <t>Chuj</t>
  </si>
  <si>
    <t>Itza’</t>
  </si>
  <si>
    <t>Ixil</t>
  </si>
  <si>
    <t>Jakalteca</t>
  </si>
  <si>
    <t>Kaqchikel</t>
  </si>
  <si>
    <t>K'iche'</t>
  </si>
  <si>
    <t>Mam</t>
  </si>
  <si>
    <t>Mopán</t>
  </si>
  <si>
    <t>Poqomam</t>
  </si>
  <si>
    <t>Poqomchi'</t>
  </si>
  <si>
    <t>Q'anjob'al</t>
  </si>
  <si>
    <t>Q'eqchi'</t>
  </si>
  <si>
    <t>Sakapulteko</t>
  </si>
  <si>
    <t>Sipakapense</t>
  </si>
  <si>
    <t>Tektiteko</t>
  </si>
  <si>
    <t>Tz'utujil</t>
  </si>
  <si>
    <t>Uspanteko</t>
  </si>
  <si>
    <t>BUSQUEDA Y SISTEMATIZACIÓN DE EVIDENCIAS (MODELO EXPLICATIVO)</t>
  </si>
  <si>
    <t>No.</t>
  </si>
  <si>
    <t xml:space="preserve">Nombre del documento </t>
  </si>
  <si>
    <t xml:space="preserve">Tipo de documento </t>
  </si>
  <si>
    <t>Autor y año de publicación</t>
  </si>
  <si>
    <t xml:space="preserve">Ubicación geográfica </t>
  </si>
  <si>
    <t xml:space="preserve">Aporte del documento a los factores causales </t>
  </si>
  <si>
    <t>Opinión de expertos</t>
  </si>
  <si>
    <t>Revista especializada en la temática</t>
  </si>
  <si>
    <t>Documentos o estudios académicos</t>
  </si>
  <si>
    <t>Libros</t>
  </si>
  <si>
    <t>Otros. Especifique</t>
  </si>
  <si>
    <t>Municipal</t>
  </si>
  <si>
    <t>Departamental</t>
  </si>
  <si>
    <t>Nacional</t>
  </si>
  <si>
    <t>Internacional</t>
  </si>
  <si>
    <t xml:space="preserve">       </t>
  </si>
  <si>
    <t>RESUMEN DE RESULTADOS, INDICADORES Y METAS</t>
  </si>
  <si>
    <t xml:space="preserve">VINCULACIÓN INSITUCIONAL </t>
  </si>
  <si>
    <t>RESULTADO INSTITUCIONAL</t>
  </si>
  <si>
    <t>NOMBRE DEL INDICADOR</t>
  </si>
  <si>
    <t>LINEA BASE *</t>
  </si>
  <si>
    <t>FÓRMULA DE CÁLCULO</t>
  </si>
  <si>
    <t>MAGNITUD DEL INDICADOR (meta a alcanzar)</t>
  </si>
  <si>
    <t>Descripción de Resultado</t>
  </si>
  <si>
    <t>Nivel de Resultado</t>
  </si>
  <si>
    <t>Prioridad Nacional de Desarrollo</t>
  </si>
  <si>
    <t>Meta Estratégica de Desarrollo</t>
  </si>
  <si>
    <t>Metas de la Política General de Gobierno 2020-2024</t>
  </si>
  <si>
    <t xml:space="preserve">RED  </t>
  </si>
  <si>
    <t>Final</t>
  </si>
  <si>
    <t>Intermedio</t>
  </si>
  <si>
    <t>Inmediato</t>
  </si>
  <si>
    <t>Año</t>
  </si>
  <si>
    <t>Dato absoluto</t>
  </si>
  <si>
    <t>Dato Relativo %</t>
  </si>
  <si>
    <t>Dato relativo %</t>
  </si>
  <si>
    <t xml:space="preserve">Pilar </t>
  </si>
  <si>
    <t xml:space="preserve">Objetivo Sectorial </t>
  </si>
  <si>
    <t xml:space="preserve">Acción Estratégica </t>
  </si>
  <si>
    <t xml:space="preserve">Meta </t>
  </si>
  <si>
    <t>Nota:</t>
  </si>
  <si>
    <t xml:space="preserve">*Línea base: 
Dato de comparación con el que cuenta la institución, puede ser como mínimo uno o dos años antes de la formulación.  
Debe presentarse en datos absolutos. </t>
  </si>
  <si>
    <t>Pilar de la Política General de Gobierno 2020-2024</t>
  </si>
  <si>
    <t>Acción Estratégica</t>
  </si>
  <si>
    <t>Meta Estratégica</t>
  </si>
  <si>
    <t xml:space="preserve"> FICHA DEL INDICADOR (SEGUIMIENTO)</t>
  </si>
  <si>
    <t>Nombre del Indicador</t>
  </si>
  <si>
    <t>Categoría del Indicador</t>
  </si>
  <si>
    <t>Meta de la Política General de Gobierno asociada</t>
  </si>
  <si>
    <t>Política Pública Asociada</t>
  </si>
  <si>
    <t>Descripción del Indicador</t>
  </si>
  <si>
    <t>Interpretación</t>
  </si>
  <si>
    <t>Regional</t>
  </si>
  <si>
    <t>Frecuencia de la medición</t>
  </si>
  <si>
    <t>Mensual</t>
  </si>
  <si>
    <t>Cuatrimestral</t>
  </si>
  <si>
    <t>Semestral</t>
  </si>
  <si>
    <t>Anual</t>
  </si>
  <si>
    <t>Tendencia del Indicador</t>
  </si>
  <si>
    <t>Años</t>
  </si>
  <si>
    <t>Valor  del indicador (en datos absolutos y relativos )</t>
  </si>
  <si>
    <t>Meta en datos absolutos</t>
  </si>
  <si>
    <t>Medios de Verificación</t>
  </si>
  <si>
    <t>Procedencia de los datos</t>
  </si>
  <si>
    <t>Unidad Responsable</t>
  </si>
  <si>
    <t>Metodología de Recopilación</t>
  </si>
  <si>
    <t>Producción asociada al cumplimiento de la meta</t>
  </si>
  <si>
    <t>Está parte se  podrá llenar cuando se trabaje el POM</t>
  </si>
  <si>
    <t>Listar los productos (bienes o servicios generados por la institución que contribuyen de manera directa o indirecta al cumplimiento de la meta</t>
  </si>
  <si>
    <t xml:space="preserve">Listar los indicadores que corresponden a los productos identificados 
</t>
  </si>
  <si>
    <t>Listar los subproductos (bienes o servicios generados por la institución que contribuyen de manera directa o indirecta al cumplimiento de la meta</t>
  </si>
  <si>
    <t>Listar los indicadores que corresponden a los subproductos identificados</t>
  </si>
  <si>
    <t xml:space="preserve"> VISIÓN, MISIÓN, VALORES</t>
  </si>
  <si>
    <t xml:space="preserve">Nombre de la entidad y cuál es el horizonte de la institución </t>
  </si>
  <si>
    <t xml:space="preserve">Imagen externa </t>
  </si>
  <si>
    <t xml:space="preserve">Posicionamiento futuro/ temporalidad </t>
  </si>
  <si>
    <t xml:space="preserve">Formulación de la visión </t>
  </si>
  <si>
    <t>PREGUNTAS GENERADORAS</t>
  </si>
  <si>
    <t>Valores (principios)</t>
  </si>
  <si>
    <t>Describir brevemente como aplican los valores enunciados</t>
  </si>
  <si>
    <t>Describir  como los  valores institucionales se aplican también  hacia la población objetivo o elegible</t>
  </si>
  <si>
    <t>Matriz de Análisis FODA- INICIATIVAS ESTRATÉGICAS</t>
  </si>
  <si>
    <r>
      <rPr>
        <sz val="14"/>
        <rFont val="Candara"/>
        <family val="2"/>
      </rPr>
      <t xml:space="preserve">Herramienta de análisis, que permite sintetizar las fortalezas y debilidades internas de la institución como las oportunidades y amenazas que plantea el entorno y que ayuda a combinar dichos elementos para encontrar formas de potenciar el quehacer institucional. </t>
    </r>
    <r>
      <rPr>
        <sz val="14"/>
        <color theme="1"/>
        <rFont val="Candara"/>
        <family val="2"/>
      </rPr>
      <t xml:space="preserve">
</t>
    </r>
  </si>
  <si>
    <t>NOTA:  En el CD que se entrega en la socialización de transferencia de información normativa se adjunta presentación con información detallada.</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</si>
  <si>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</si>
  <si>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</si>
  <si>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</si>
  <si>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</si>
  <si>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</si>
  <si>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</si>
  <si>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</si>
  <si>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</si>
  <si>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</si>
  <si>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</si>
  <si>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</si>
  <si>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</si>
  <si>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</si>
  <si>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</si>
  <si>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</si>
  <si>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</si>
  <si>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</si>
  <si>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</si>
  <si>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</si>
  <si>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</si>
  <si>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</si>
  <si>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</si>
  <si>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</si>
  <si>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</si>
  <si>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O1</t>
  </si>
  <si>
    <t>FO1</t>
  </si>
  <si>
    <t>DO1</t>
  </si>
  <si>
    <t>O2</t>
  </si>
  <si>
    <t>O3</t>
  </si>
  <si>
    <t>FO2</t>
  </si>
  <si>
    <t>DO2</t>
  </si>
  <si>
    <t>O4</t>
  </si>
  <si>
    <t>O5</t>
  </si>
  <si>
    <t>FO3</t>
  </si>
  <si>
    <t>DO3</t>
  </si>
  <si>
    <t>O6</t>
  </si>
  <si>
    <t>O7</t>
  </si>
  <si>
    <t>FO4</t>
  </si>
  <si>
    <t>DO4</t>
  </si>
  <si>
    <t>O8</t>
  </si>
  <si>
    <t>O9</t>
  </si>
  <si>
    <t>FO5</t>
  </si>
  <si>
    <t>DO5</t>
  </si>
  <si>
    <t>O10</t>
  </si>
  <si>
    <t>AMENZAS</t>
  </si>
  <si>
    <t>FA1</t>
  </si>
  <si>
    <t>DA1</t>
  </si>
  <si>
    <t>A2</t>
  </si>
  <si>
    <t>FA2</t>
  </si>
  <si>
    <t>DA2</t>
  </si>
  <si>
    <t>A3</t>
  </si>
  <si>
    <t>A4</t>
  </si>
  <si>
    <t>FA3</t>
  </si>
  <si>
    <t>DA3</t>
  </si>
  <si>
    <t>A5</t>
  </si>
  <si>
    <t>A6</t>
  </si>
  <si>
    <t>FA4</t>
  </si>
  <si>
    <t>DA4</t>
  </si>
  <si>
    <t>A7</t>
  </si>
  <si>
    <t>A8</t>
  </si>
  <si>
    <t>A9</t>
  </si>
  <si>
    <t>ANÁLISIS DE ACTORES</t>
  </si>
  <si>
    <t>Actor nombre y descripción</t>
  </si>
  <si>
    <t>(4)</t>
  </si>
  <si>
    <t xml:space="preserve">Recursos </t>
  </si>
  <si>
    <t xml:space="preserve">Acciones Principales y como puede influir en la gestión institucional del problema </t>
  </si>
  <si>
    <t>Ubicación geográfica  y área de influencia</t>
  </si>
  <si>
    <t>Rol</t>
  </si>
  <si>
    <t>Importancia</t>
  </si>
  <si>
    <t>Poder</t>
  </si>
  <si>
    <t>Interés</t>
  </si>
  <si>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</si>
  <si>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</si>
  <si>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</si>
  <si>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</si>
  <si>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</si>
  <si>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</si>
  <si>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t>
  </si>
  <si>
    <t>Alto interés</t>
  </si>
  <si>
    <t>Aliado</t>
  </si>
  <si>
    <t>Indeciso/indiferente</t>
  </si>
  <si>
    <t>Medio</t>
  </si>
  <si>
    <t>Bajo Interés</t>
  </si>
  <si>
    <t>Oponente</t>
  </si>
  <si>
    <t>En contra</t>
  </si>
  <si>
    <t>Bajo</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</si>
  <si>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</si>
  <si>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</si>
  <si>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 xml:space="preserve">PLAN OPERATIVO MULTIANUAL </t>
  </si>
  <si>
    <t xml:space="preserve">VINCULACIÓN INSTITUCIONAL </t>
  </si>
  <si>
    <t>PRODUCTO  / SUBPRODUCTO</t>
  </si>
  <si>
    <t>UNIDAD DE MEDIDA</t>
  </si>
  <si>
    <t>META POR AÑO</t>
  </si>
  <si>
    <t>Nivel</t>
  </si>
  <si>
    <t>Metas Política General de Gobierno PGG 2020-2024</t>
  </si>
  <si>
    <t>Meta física</t>
  </si>
  <si>
    <t>Meta financiera</t>
  </si>
  <si>
    <t>Objetivo Sectorial</t>
  </si>
  <si>
    <t>Accion Estratégica</t>
  </si>
  <si>
    <t>Meta</t>
  </si>
  <si>
    <t>Producto 1:</t>
  </si>
  <si>
    <t>Subproducto 1</t>
  </si>
  <si>
    <t>Subproducto 2</t>
  </si>
  <si>
    <t>Subproducto n</t>
  </si>
  <si>
    <t>Producto 2:</t>
  </si>
  <si>
    <t>Producto 3:</t>
  </si>
  <si>
    <t>Producto 4:</t>
  </si>
  <si>
    <t>Producto 5:</t>
  </si>
  <si>
    <t>Producto 6:</t>
  </si>
  <si>
    <t>Producto 7:</t>
  </si>
  <si>
    <t>Producto n:</t>
  </si>
  <si>
    <t xml:space="preserve">TOTAL </t>
  </si>
  <si>
    <t xml:space="preserve">FICHA DE SEGUIMIENTO MULTIANUAL </t>
  </si>
  <si>
    <t>SEGUIMIENTO A NIVEL MULTIANUAL DEL RESULTADO</t>
  </si>
  <si>
    <t>RESULTADO 
(ESTRATEGICO Y/O INSTITUCIONAL)</t>
  </si>
  <si>
    <t xml:space="preserve"> INDICADOR DE RESULTADO (descripción)</t>
  </si>
  <si>
    <t>INDICADORES DE RESULTADO</t>
  </si>
  <si>
    <t xml:space="preserve">FÓRMULA DEL INDICADOR
(descripción) </t>
  </si>
  <si>
    <t>LINEA DE BASE</t>
  </si>
  <si>
    <t>AÑO</t>
  </si>
  <si>
    <t>META</t>
  </si>
  <si>
    <t>Datos Absolutos</t>
  </si>
  <si>
    <t xml:space="preserve">Datos Relativos </t>
  </si>
  <si>
    <t xml:space="preserve"> Ejecución Estimada  </t>
  </si>
  <si>
    <t>Nota:  información a completar al termino de cada año</t>
  </si>
  <si>
    <t xml:space="preserve">SEGUIMIENTO A NIVEL MULTIANUAL DE LOS PRODUCTOS </t>
  </si>
  <si>
    <t xml:space="preserve">PRODUCTOS </t>
  </si>
  <si>
    <t xml:space="preserve"> UNIDAD DE MEDIDA </t>
  </si>
  <si>
    <t>INDICADORES DE PRODUCTO</t>
  </si>
  <si>
    <t xml:space="preserve">INDICADOR DE PRODUCTO Y FORMULA </t>
  </si>
  <si>
    <t>Ejecución Estimada</t>
  </si>
  <si>
    <t xml:space="preserve">PLAN OPERATIVO ANUAL </t>
  </si>
  <si>
    <t>VINCULACIÓN INSTITUCIONAL</t>
  </si>
  <si>
    <t xml:space="preserve">Nivel </t>
  </si>
  <si>
    <t>Cuatrimestre 1</t>
  </si>
  <si>
    <t>Cuatrimestre 2</t>
  </si>
  <si>
    <t>Cuatrimestre 3</t>
  </si>
  <si>
    <t>Total anual</t>
  </si>
  <si>
    <t>PROGRAMACION MENSUAL PRODUCTO-SUBPRODUCTO-ACCIONES</t>
  </si>
  <si>
    <t>SPP-15</t>
  </si>
  <si>
    <t xml:space="preserve">PROGRAMACIÓN DE INSUMOS DE LAS ACCIONES </t>
  </si>
  <si>
    <t>PROGRAMA</t>
  </si>
  <si>
    <t>SUBPROGRAMA</t>
  </si>
  <si>
    <t>PROYECTO</t>
  </si>
  <si>
    <t>ACTIVIDAD</t>
  </si>
  <si>
    <t>OBRA</t>
  </si>
  <si>
    <t>CODIGO SNIP</t>
  </si>
  <si>
    <t>PRODUCTO  / SUBPRODUCTO /ACCIONES</t>
  </si>
  <si>
    <t>Cuantificación de metas  2022</t>
  </si>
  <si>
    <t xml:space="preserve">INSUMO </t>
  </si>
  <si>
    <t>CANTIDAD</t>
  </si>
  <si>
    <t>RENGLÓN</t>
  </si>
  <si>
    <t>CÓDIGO DE INSUMO</t>
  </si>
  <si>
    <t>FUENTE DE FINANCIAMIENTO</t>
  </si>
  <si>
    <t>PRECIO UNITARIO</t>
  </si>
  <si>
    <t>PRECIO TOTAL</t>
  </si>
  <si>
    <t>PROGRAMACION POR CUATRIMESTRE</t>
  </si>
  <si>
    <t>Responsable</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</si>
  <si>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</si>
  <si>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</si>
  <si>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</si>
  <si>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</si>
  <si>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</si>
  <si>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</si>
  <si>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</si>
  <si>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</si>
  <si>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</si>
  <si>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</si>
  <si>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</si>
  <si>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META FISICA Y FINANCIERA</t>
  </si>
  <si>
    <t>Cuatr. 1</t>
  </si>
  <si>
    <t>Cuatr..2</t>
  </si>
  <si>
    <t>Cuatr. 3</t>
  </si>
  <si>
    <t>TOTAL  INSTITUCIONAL</t>
  </si>
  <si>
    <t xml:space="preserve">FICHA DE SEGUIMIENTO ANUAL </t>
  </si>
  <si>
    <t>SEGUIMIENTO A NIVEL ANUAL DEL PRODUCTO</t>
  </si>
  <si>
    <t>PRODUCTO</t>
  </si>
  <si>
    <t xml:space="preserve">LINEA DE BASE </t>
  </si>
  <si>
    <t>Cuatrimestre 1 2022</t>
  </si>
  <si>
    <t>Cuatrimestre 2 2022</t>
  </si>
  <si>
    <t>Cuatrimestre 3 2022</t>
  </si>
  <si>
    <t>TOTAL 2022</t>
  </si>
  <si>
    <t>Nota:  información a completar al termino de cada cuatrimestre</t>
  </si>
  <si>
    <t>Nota:  información a completar al termino del año.</t>
  </si>
  <si>
    <t xml:space="preserve">SEGUIMIENTO A NIVEL ANUAL DE LOS SUBPRODUCTOS </t>
  </si>
  <si>
    <t>SUBPRODUCTO</t>
  </si>
  <si>
    <t>INDICADORES DE SUBPRODUCTO</t>
  </si>
  <si>
    <t xml:space="preserve">INDICADOR DE SUBPRODUCTO Y FORMULA </t>
  </si>
  <si>
    <t>RUTA DE TRABAJO</t>
  </si>
  <si>
    <t xml:space="preserve"> ANEXO SPPD-01</t>
  </si>
  <si>
    <t>Mes 1</t>
  </si>
  <si>
    <t>Mes n</t>
  </si>
  <si>
    <t xml:space="preserve">RESPONSABLE </t>
  </si>
  <si>
    <t>RECURSOS NECESARIOS</t>
  </si>
  <si>
    <t>Semana 1</t>
  </si>
  <si>
    <t>Semana 2</t>
  </si>
  <si>
    <t>Semana 3</t>
  </si>
  <si>
    <t>Semana 4</t>
  </si>
  <si>
    <t>DESCRIPCIÓN DE LA ACTIVIDAD A DESARROLLAR</t>
  </si>
  <si>
    <t>DÍAS</t>
  </si>
  <si>
    <t>HORAS</t>
  </si>
  <si>
    <t>%</t>
  </si>
  <si>
    <t>Lun</t>
  </si>
  <si>
    <t>Mar</t>
  </si>
  <si>
    <t>Mie</t>
  </si>
  <si>
    <t>Jue</t>
  </si>
  <si>
    <t>Vie</t>
  </si>
  <si>
    <t>TOTAL</t>
  </si>
  <si>
    <t>TOTAL PARCIAL HORAS</t>
  </si>
  <si>
    <t>TOTAL PARCIAL (%)</t>
  </si>
  <si>
    <t>TOTAL ACUMULADO HORAS</t>
  </si>
  <si>
    <t>TOTAL ACUMULADO (%)</t>
  </si>
  <si>
    <t>CLASIFICADORES TEMÁTICOS</t>
  </si>
  <si>
    <t xml:space="preserve"> ANEXO SPPD-02</t>
  </si>
  <si>
    <t xml:space="preserve"> NOMBRE DEL CLASIFICADOR TEMATICO</t>
  </si>
  <si>
    <t>PRODUCTO / SUBPRODUCTO QUE SE ASOCIA AL CLASIFICADOR TEMÁTICO</t>
  </si>
  <si>
    <t>Física</t>
  </si>
  <si>
    <t xml:space="preserve">Financiera </t>
  </si>
  <si>
    <t>*Nota: según corresponda de acuerdo a  la Ley Orgánica del  Presupuesto (Artículo 17 Quater , ejecución presupuestaria por clasificador temático)</t>
  </si>
  <si>
    <t xml:space="preserve">CRITERIOS DE PRIORIZACIÓN DE PROBLEMAS </t>
  </si>
  <si>
    <t xml:space="preserve"> ANEXO SPPD-03</t>
  </si>
  <si>
    <t xml:space="preserve">* Medio: resultados de mayor a 3.00 hasta 6.49  </t>
  </si>
  <si>
    <t>Metas al 2022</t>
  </si>
  <si>
    <t>MUNICIPIOS PRIORIZADOS</t>
  </si>
  <si>
    <t>(Ejemplo Municipio de Tactic)….</t>
  </si>
  <si>
    <t>Plan Nacional para la Prevención y Erradicación de la Violencia contra las Mujeres</t>
  </si>
  <si>
    <t>2020-2029</t>
  </si>
  <si>
    <t>Sentar las bases para la erradicación de la VCM en todas sus manifestaciones y ámbitos, e institucionalizar estas acciones de política pública en el Estado. generar gobernanza33 en las acciones de política pública que realiza el Estado en función de la problemática de
violencia contra las mujeres, niñas y adolescentes.</t>
  </si>
  <si>
    <t>Mujeres, niñas y adolescentes.</t>
  </si>
  <si>
    <t>Plan Nacional de desarrollo K’atun: Nuestra Guatemala 2032</t>
  </si>
  <si>
    <t>2014-2032</t>
  </si>
  <si>
    <t>El Plan nacional de desarrollo K’atun: nuestra Guatemala 2032 es la agenda de largolazo de la que dispone el Estado de Guatemala para la conducción del desarrollo en el país. Es el mecanismo que ordena y orienta la conducción del desarrollo para hacer más eficientes los recursos y plazos para el cumplimiento de metas de corto, mediano y largo plazos.Delinea la ruta para el desarrollo integral, tomando en cuenta las dinámicas sociales, económicas, políticas y ambientales, así como la implementación de acciones encaminadas al fortalecimiento del Estado de derecho y de la institucionalidad pública.</t>
  </si>
  <si>
    <t>Todos los sectores de la población a través de la consideración de variables transversales en la gestión de políticas públicas, tales como la equidad, aspectos demográficos y la gestión de riesgos.</t>
  </si>
  <si>
    <t>La finalidad delos procesos de seguimiento es realizar los ajustes o cambios pertinentes y oportunos en el proceso de ejecución de las accionesoperativas institucionales</t>
  </si>
  <si>
    <t xml:space="preserve"> La Defensoria de la Mujer Indígenas es vinculante con el plan katun  ya que en lo referente a las acciones de atención, prevención y acciones de visibilizacion en las politicas públicas    define acciones de corto, mediano y largo plazo y simultáneamente revitaliza las lineas de trabajo y estrategias par la defensa, protección y el restablecimiento de los derechos de las mujeres indígenas mayas, garífunas y xinkas de Guatemala y  establecer si los
resultados esperados se han producido de
manera oportuna y con la calidad requerida
para atender las demandas o carencias
que le dieron origen a la intervencion, y si han
cumplido o no con esta finalidad además si  efectivamente se crearon mecanismos   de cambio en la condicion de vida de las
 mujeres indígenas.</t>
  </si>
  <si>
    <t>Política Nacional de Promoción y Desarrollo Integral de las Mujeres 2008-
2023 (PNPDIM 2008-2023)</t>
  </si>
  <si>
    <t>2008-2023</t>
  </si>
  <si>
    <t>Promover el desarrollo integral de las mujeres mayas, garífunas, xinkas y mestizas en todas las essferas de la vida económica, social, política y cultural</t>
  </si>
  <si>
    <t>Mujeres, niñas y adolescentes y para el cierre debrechas entre hombres y mujeres</t>
  </si>
  <si>
    <t>Erradicar estructuras que perjudican a las mujeres, su contenido se concentra en la generación de condiciones que garanticen sus derechos, fortalezcan sus capacidades, procuren su bienestar y eliminen prácticas que vulneren y transgredan su integridad física y emocional.                                        Generar medidas que integralmente aseguren el desarrollo de las
mujeres, niñas y adolescentes; plantea, además, mecanismos para deconstruir prácticas,
tradiciones, costumbres y normas que han vulnerado y violado los derechos de esta
población y, por consiguiente, han relegado la importancia de su rol en la sociedad.</t>
  </si>
  <si>
    <t xml:space="preserve"> La Defensoria de la  Mujer indígena    organiza su accionar mediante areas programáticas y  quienes en el marco de sus funciones realizan acciones de atención y prevención de violencia con el proposito de   tranformar la realidad   y contribuir en la disminición del ejercicio de violencia normalizada siendo los  grupos objetivos, las mujeres, niñas y adolescentes mayas, garifunas </t>
  </si>
  <si>
    <t>Política de desarrollo social y población (2002)</t>
  </si>
  <si>
    <t>Crear y promover las condiciones sociales, culturales, políticas, económicas y jurídicas que faciliten el acceso de toda la población a los beneficios del desarrollo en condiciones de igualdad y equidad de acuerdo con la dinámica y características propias de la población guatemalteca presente y futura.</t>
  </si>
  <si>
    <t xml:space="preserve">Todos los sectores de la población </t>
  </si>
  <si>
    <t>Generar condiciones de equidad e igualdad de los grupos priorizados, así como un marco de protección para su integridad y de reducción de vulnerabilidades.</t>
  </si>
  <si>
    <t xml:space="preserve">   En area sustantiva de desarrollo politico y legal proueve  mediante la agenda articulada de la Mujeres mayas, garífunas y xinkas de Guatemala promueve acciones para la visiblización e incorporación de acciones en las agendas, planes, programas y proyectos de las instancias de los organismos de  Estado.</t>
  </si>
  <si>
    <t>Política Pública de Protección Integral de la Niñez y la Adolescencia</t>
  </si>
  <si>
    <t xml:space="preserve"> 2017-2032</t>
  </si>
  <si>
    <t xml:space="preserve"> asegurar el pleno ejercicio de los derechos de esta   población y dar respuesta a las diferentes problemáticas que enfrentan los niños, niñas y adolescentes, principalmente los que viven en condiciones de pobreza y falta de oportunidades</t>
  </si>
  <si>
    <t xml:space="preserve"> niños, niñas y adolescentes,</t>
  </si>
  <si>
    <t>Al año 2032 las niñas, niños y adolescentes vivan mejor y las instituciones encargadas de brindarles protección cuenten con presupuestos para la implementación de acciones integrales que logren la plena vigencia de sus derechos y libertades.</t>
  </si>
  <si>
    <t xml:space="preserve"> La Defensoria de la  Mujer indígena   en la area  programatica de atención integral de casos brinda atencion, asesoría y acompañamiento intregal  a la niñez y adolescencia indígena, maya, garifuna y xinka  asegurando el interés superior. En las acciones de prevención de violencia, las y los niños y adolescente  constituyen  el grupo objetivo más importante  que  permita la reconstrucción de nuevas formas de vida, basada en el respeto y armonía  entre hombres y mujeres, de socialización y reflexión crítica sobre la construcción e identidades de género, de tal forma que se reconozca como ésta produce las formas de violencia que  crea desigualdades en las relaciones de poder entre hombres y mujeres y vulnera las relaciones interpersonales. </t>
  </si>
  <si>
    <t xml:space="preserve">Política Nacional de Juventud </t>
  </si>
  <si>
    <t>2012-2020</t>
  </si>
  <si>
    <t>generar las intervenciones que se requieren para atender las necesidades específicas de la juventud, de tal forma que las y los jóvenes cuenten con las capacidades para ser agentes de su propio desarrollo</t>
  </si>
  <si>
    <t>juventud,</t>
  </si>
  <si>
    <t>Potenciar
las capacidades de un segmento de la población que representa alrededor del 70%
en el país,</t>
  </si>
  <si>
    <t xml:space="preserve">En las acciones de prevención de violencia coordinadas por la DEMI; la  juventud  constituye UN grupo objetivo muy importante  que  permita la reconstrucción de nuevas formas de vida, basada en el respeto y armonía  entre hombres y mujeres, de socialización y reflexión crítica sobre la construcción e identidades de género, de tal forma que se reconozca como  produce las formas de violencia que  crea desigualdades en las relaciones de poder entre hombres y mujeres y vulnera las relaciones interpersonales. </t>
  </si>
  <si>
    <t xml:space="preserve">Política Nacional de Comadronas de los Cuatro Pueblos de Guatemala </t>
  </si>
  <si>
    <t>2015-2025</t>
  </si>
  <si>
    <t>Mejorar la salud materna neonatal por medio del fortalecimiento del sistema de salud, a partir del reconocimiento y la contribución de las comadronas de los cuatro pueblos de Guatemala, con sus conocimientos y prácticas en favor de la salud materna neonatal en la comunidad, con base a un relacionamiento efectivo y respetuoso de los derechos culturales de los pueblos indígenas con el sistema de salud.</t>
  </si>
  <si>
    <t>Mejorar la salud materna neonatal comunitaria a partir del conocimiento y reconocimiento de los proveedores de salud de los saberes y prácticas de las comadronas y su articulación funcional y estructurada con el sistema de salud.</t>
  </si>
  <si>
    <t xml:space="preserve"> La Defensoría alinea acciones con la politica nacional de comadronas realizando acciones de fortalecimiento y visiblización de su acciones ante los organismos de Estado, mismas que  se desarrollan a través de  las áreas programticas de de desarrollo político y legal y  formación.</t>
  </si>
  <si>
    <t>Plan de Prevención de Embarazos en Adolescentes 2018-2022 (Planea)</t>
  </si>
  <si>
    <t xml:space="preserve">2018-2022 </t>
  </si>
  <si>
    <t>Contribuir al desarrollo integral de niñas y adolescentes de Guatemala, mediante la reducción de embarazos en estas etapas de la vida, bajo un marco de cumplimiento de los derechos humanos.coordinar la respuesta intersectorial y establecer las líneas de acción o
intervenciones, que deberán cumplir las diferentes instancias involucradas del sector público a nivel
nacional, para disminuir el embarazo en adolescentes en el país, tomando como base las recomendaciones
sustentadas en evidencia científi ca.</t>
  </si>
  <si>
    <t>mujeres, niñas y adolescentes,</t>
  </si>
  <si>
    <t>Reducir ea cantidad de embarazos en adolescentes en Guatemala al 2022, en
un marco de respeto a los derechos humanos, que permita contribuir al desarrollo integral de las y los
adolescentes.Desarrollo de destrezas y habilidades para la vida.
 - Servicios integrales y diferenciados de salud para adolescentes según los estándares de calidad y
 Educación Integral en Sexualidad (EIS).
 - Participación juvenil, ciudadana y multisectorial con un eje transversal, que es la coordinación
 interinstitucional</t>
  </si>
  <si>
    <t xml:space="preserve">   En las acciones de prevencion de violencia la niñez y adolescencia es un  grupo meta  priorizado que conlleva la realizaciónde acciones  para  la existencia de oportunidades y medios  para el establecimiento de planes de vida de corto, mediano y largo plazo.  </t>
  </si>
  <si>
    <t xml:space="preserve">Políticas Públicas Contra la Trata de Personas y Protección Integral a las Víctimas </t>
  </si>
  <si>
    <t>2014-2024</t>
  </si>
  <si>
    <t>Armonizar y optimizar los recursos y accionar de los distintos sectores del Estado, para garantizar la protección y atención integral a las víctimas de trata de personas, así como para promover la prevención, detección, persecución y sanción de este delito.</t>
  </si>
  <si>
    <t> Garantizar la protección y atención integral a las víctimas de trata de personas, así como para promover la prevención, detección, persecución y sanción de este delito</t>
  </si>
  <si>
    <t xml:space="preserve">En cumplimiento de la presente politica la DEMI,  la DEMI dentro  de las acciones de prevención de violencia  desarrolla dentro de las distintas modalidades  de educación la tematica del Prevención del delito de trata de personas, violencia sexual y explotación  con los grupos metas priorzados. Así tambien conforma   conforma la  Comisión Interinstitucional contra la trata de personas que aglutina a  representantes de instancias del organismo ejecutivo, sociedad civil, y organismo internacional con la finalidad de armonizar  acciones contra el flajelo. Asimismo en la sedes regionales de DEMI; mediante diversas redes  de la misma forma se organizan   para realizar acciones al momendo de la identificacion de victimas así como las referidas acciones de información para la prevención. </t>
  </si>
  <si>
    <t>Política criminal democrática del Estado de Guatemala 2015-2035</t>
  </si>
  <si>
    <t>2015-2035</t>
  </si>
  <si>
    <t>Disminuir los índices de criminalidad y violencia social, mediante la implementación y creación de estrategias de prevención, investigación, sanción y reinserción social, que permita el desarrollo integral, la convivencia social armónica y seguridad ciudadana para las y los guatemaltecos. generar
articulación entre las instituciones del sector justicia y seguridad para el tratamiento de
problemáticas relacionadas con la violencia y la criminalidad. Crear  estrategias articuladas que permitan a las instituciones del sector justicia y seguridad ciudadana, el abordaje de los principales hechos de violencia y criminalidad que ocurren en el país y que afectan los bienes jurídicos</t>
  </si>
  <si>
    <t>Todos los sectores de la población</t>
  </si>
  <si>
    <t>Enfrentar de mejor manera con una estrategia regionalizada los fenómenos criminales, en los términos que prevé la Convención de Naciones Unidas contra la Delincuencia Organizada Transnacional, conocida como la Convención de Palermo y sus tres protocolos</t>
  </si>
  <si>
    <t xml:space="preserve"> La presente  política  es un referente orientados  de la  Defensoría del a Mujer Indigena  para dar respuesta a las acciones de violencia contra las mujeres indígenas mayas, garifuans y xinaks de Guatemala  y demanda rde las instancias  vinculadas con el restablecimiento de los derechos, ser garante de los los mismos.</t>
  </si>
  <si>
    <t>Política Nacional de Prevención de la Violencia y el Delito Seguridad, Ciudadana y Convivencia Pacífica 2014-2034</t>
  </si>
  <si>
    <t>2014-2034</t>
  </si>
  <si>
    <t>Asentar las bases de una cultura de prevención por convicción de la violencia y el delito, orientada a la participación de la población en el marco de la seguridad ciudadana y la convivencia pacífica, que incida en la reducción objetiva de la violencia y el delito, así como el temor de las personas a ser víctimas de la violencia</t>
  </si>
  <si>
    <t>Población guatemalteca.</t>
  </si>
  <si>
    <t>Reducir objetivamente  la violencia y el delito, así como el temor de las personas a ser víctimas de la violencia”</t>
  </si>
  <si>
    <t>LA DEMI alinea sus acciones  de conformidad con la presente politica definiendo   la realización de acciones de prevención en espacios comunitarios denominado  Implementación de la Estrategia de Prevención de Violencia contra las mujeres indígenas y su familia, "dialogo social comunitario",  para la desnaturalización de la violencia  contra las mujeres indígenas y su familia.</t>
  </si>
  <si>
    <t>Plan Nacional para la Prevención y Erradicación de laViolencia contra las Mujeres -Planovi-</t>
  </si>
  <si>
    <t>2020-2029-.</t>
  </si>
  <si>
    <t>El Planovi es un instrumento de planificación dirigido a generar gobernanza3 en lasacciones de política pública que realiza el Estado en función de la problemática de violencia contra las mujeres, niñas y adolescentes. Es un instrumento de planificación para la gestión de políticas de protección a mujeres
víctimas/sobrevivientes de VCM</t>
  </si>
  <si>
    <t>institucionalización de acciones gubernamentales para gestionar
políticas públicas destinadas a cubrir este desempeño y a dar respuesta estandarizada,
con calidad y calidez, así como especializar el seguimiento de casos. orientar sus acciones a la restitución
de los derechos humanos violentados en la niña o adolescente víctima de VCM y a
la recuperación de su proyecto de vida.</t>
  </si>
  <si>
    <t xml:space="preserve"> EL presente plan es una referente de alineacion de las acciones que la Defensoría deber realizar  relacionada la roblemática de violencia contra las mujeres, niñas y adolescentes</t>
  </si>
  <si>
    <t>X</t>
  </si>
  <si>
    <t>Mujeres Indígenas y Derechos en Guatemala –Compendio Jurídico–</t>
  </si>
  <si>
    <t xml:space="preserve">Josefi na Ramos Mendoza, Ada Esperanza Silva Pérez y Nina Lucía Monje Navarro. Comisión Europea, el
Gobierno de Guatemala a través de la Comisión Presidencial Coordinadora de la Política del Ejecutivo
de Derechos Humanos –COPREDEH–, el Programa Lucha contra las Exclusiones –PLCE– y el Contrato
de Fortalecimiento Institucional –CFI– Contrato EuropeAid/123081/D/SER/GR EURADIA Internacional
SL. 2008
</t>
  </si>
  <si>
    <t>Analisis sobre los marcos juridicos nacionales e internacionales que atañen   a las mujeres indígenas , mayas, garifunas y xinkas de Guatemala.  Contienens instrumentos
normativos, tanto nacionales como internacionales, que fundamentan la formulación e implementación de nuevas políticas, programas y experiencias</t>
  </si>
  <si>
    <t>Las mujeres indígenas y sus derechos humanos en las Américas</t>
  </si>
  <si>
    <t xml:space="preserve"> Comisión Interamericana de los Derechos Humanos -CIDH 2017 </t>
  </si>
  <si>
    <t>Examinan retos y se plantea la necesidad de realizar más estudios y análisis de las violaciones de derechos humanos que enfrentan las mujeres indígenas en particular, y de las normas y los principios en materia de derechos humanos que deben guiar la respuesta de los Estados a sus preocupaciones. Este informe abarca la perspectiva de las mujeres indígenas en el análisis de las violaciones de derechos humanos que sufren, las normas en materia de derechos humanos aplicables a su realidad, y las recomendaciones de la Comisión Interamericana para los Estados Miembros de la Organización de Estados Americanos (en adelante la “OEA”) a fin de ayudarles a abordar los grandes retos que enfrentan.</t>
  </si>
  <si>
    <t>Mujeres indígenas en América Latina: dinámicas demográficas y sociales en el marco de los  derechos humanos. Centro Latinoamericano y Caribeño de
Demografía (CELADE)-División de Población
y División de Asuntos de Género de la CEPAL</t>
  </si>
  <si>
    <t>Comisión Económica para América Latina y el Caribe (CEPAL). octubre de 2013</t>
  </si>
  <si>
    <t>constituye una herramienta fundamental para el diseño y el seguimiento de políticas de igualdad y para la promoción de los derechos humanos. De allí que la demanda por visibilizar a las mujeres y los pueblos indígenas sea un reclamo recurrente en la región, tanto de parte de los Estados como de las propias
organizaciones de mujeres indígenas</t>
  </si>
  <si>
    <t>Informe sobre Desarrollo Humano 2015/2016</t>
  </si>
  <si>
    <t xml:space="preserve">Equipo del Informe sobre
Desarrollo Humano 2016
</t>
  </si>
  <si>
    <t>x</t>
  </si>
  <si>
    <t xml:space="preserve">La última medición de la pobreza en Guatemala, realizada en 2014, evidencia que seis de cada 10 guatemaltecos se encuentran en condición de pobreza general; ello implica que si bien logran cubrir los gastos de consumo en alimentos, no pueden cubrir la totalidad de gastos en servicios personales y del hogar. Aún más crítica es la situación cuando se observa que tres de cada 10 personas viven en condición de pobreza extrema, es decir que no son capaces de cubrir el costo del consumo mínimo de alimentos necesarios para tener una adecuada nutrición. Estos datos son alarmantes y llevan a concluir que en el país no existen las condiciones sociales y económicas mínimas para procurar el bienestar de las personas. Además, evidencian cómo el modelo económico guatemalteco es excluyente y generador de desigualdad.  </t>
  </si>
  <si>
    <t>MUJERES INDÍGENAS:nuevas protagonistas para nuevas políticas</t>
  </si>
  <si>
    <t>Centro Latinoamericano y Caribeño de Demografía (CELADE)-División de Población y la División de  Asuntos de Género de la CEPAL, en el marco del Observatorio de Igualdad de Género de América Latina y el Caribe. 2014</t>
  </si>
  <si>
    <t>aborda de manera sintética diversos ámbitos de información de las mujeres indígenas y es una contribución al seguimiento de los avances en la superación de las desigualdades que realiza el Observatorio de Igualdad de Género de América Latina y el Caribe.Se entrega un panorama regional actualizado sobre las mujeres indígenas en relación a su autonomía física, socioeconómica y en la adopción de decisiones, procurando abordar las principales dimensiones que inciden en la autonomía de las mujeres indígenas. Se analizan sus dinámicas demográficas particulares, su situación de vulnerabilidad demográfica, así como su distribución territorial y sus migraciones; análisis que pone en evidencia que a las desigualdadesn étnicas, de clase y de género se suman los riesgos que puede implicar la migración, como la ruptura de vínculos familiares, comunitarios y territoriales, y la exposición a la explotación sexual, la trata de personas y el comercio de niños y niñas. Este panorama obliga a los Estados a considerar, en sus distintas políticas, la heterogeneidad de los pueblos indígenas de la región y sus necesidades diferenciadas.</t>
  </si>
  <si>
    <t>Estrategia de seguimiento a la Convención sobre la Eliminación de Todas las Formas de Discriminación contra la Mujer (CEDAW, por sus siglas en inglés)</t>
  </si>
  <si>
    <t>SEPREM. Guatemala, septiembre de 2018</t>
  </si>
  <si>
    <t>Seprem, siguiendo un proceso de control de convencionalidad y con la finalidad de institucionalizar y dar seguimiento al marco normativo de la Convención para la Eliminación de Todas las Formas de Discriminación contra la Mujer (CEDAW, por sus siglas en inglés), ha definido una estrategia de seguimiento a la convención para el período 2018-2021.</t>
  </si>
  <si>
    <t>EL PROGRESO DE LAS MUJERES EN EL MUNDO 2019-2020, FAMILIAS EN UN
MUNDO CAMBIANTE</t>
  </si>
  <si>
    <t>ONU Mujeres 2019. Elaborado en los Estados Unidos de América</t>
  </si>
  <si>
    <t xml:space="preserve">El presente informe propone una agenda integral de políticas dirigidas a las y los principales hacedores y hacedoras de políticas, activistas, gobiernos nacionales y organismos internacionales para garantizar que todas las mujeres y niñas gocen plenamente de sus derechos humanos sin importar el modelo de familia en el que vivan.
</t>
  </si>
  <si>
    <t>El acceso  de las mujeres indígenas al sistema de justicia oficial de Guatemala Segundo Informe</t>
  </si>
  <si>
    <t>Defensoria de la Mujer Indigena , 2007</t>
  </si>
  <si>
    <t xml:space="preserve">   El presente informe temático realiza un análisis exhaustivo de la situación de las mujeres indigenas ante el sistema de justicia en Guatemala.   </t>
  </si>
  <si>
    <t xml:space="preserve"> Resultados de XII Censo Nacional de Población y VII Censo Nacional de Vivienda.censo nacional 2018</t>
  </si>
  <si>
    <t>Instituto Nacional de Estadistica INE 2018</t>
  </si>
  <si>
    <t>El presente documento proporcionar datos censales de la población generales,  por pueblos.</t>
  </si>
  <si>
    <t xml:space="preserve">Estado Responsable, transparente y efectivo </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</si>
  <si>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</si>
  <si>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</si>
  <si>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Sin meta </t>
  </si>
  <si>
    <t xml:space="preserve">Gobernabilidad y seguridad en desarrollo </t>
  </si>
  <si>
    <t xml:space="preserve">Propiciar la disminución de la comisión de delitos mediante programas de prevención e instancias de resolución de conflictos </t>
  </si>
  <si>
    <t xml:space="preserve">Impulsar una estrategia para la prevención de la violencia sexual y eliminación de todas las formas de violencia contra todas las mujeres y las niñas en los ámbitos público y privado, incluidas la trata y explotación sexual y otros tipos de explotación. </t>
  </si>
  <si>
    <t xml:space="preserve"> La Defensoría de la Mujer Indígena no responde a ninguna meta de la política actual de Gobierno. Únicamente tiene  vinculación insitucional estratégica debido a su mandato en cuanto a la defensa, protección y restablecimiento de  derecho vulnerados.</t>
  </si>
  <si>
    <t>Fórmula de Cálculo</t>
  </si>
  <si>
    <t>Ámbito Geográfico</t>
  </si>
  <si>
    <t>Municipio**</t>
  </si>
  <si>
    <t>Línea Base 2017</t>
  </si>
  <si>
    <t>PLAN OPERATIVO MULTIANUAL</t>
  </si>
  <si>
    <t>PRODUCTOS</t>
  </si>
  <si>
    <t>INDICADORES</t>
  </si>
  <si>
    <t>SUBPRODUCTOS</t>
  </si>
  <si>
    <t xml:space="preserve">Dirección y Coordinación </t>
  </si>
  <si>
    <t xml:space="preserve">Número de documentos elaborados con relación a lo programado </t>
  </si>
  <si>
    <t xml:space="preserve"> Mujeres indígenas con servicios de atención integral </t>
  </si>
  <si>
    <t>Número de mujeres indígenas con servicios de atención jurídica, social y psicológica</t>
  </si>
  <si>
    <t xml:space="preserve">Subproducto 1: Mujeres indígenas violentadas en sus derechos reciben atencion jurídica </t>
  </si>
  <si>
    <t xml:space="preserve">Número de Mujeres indígenas violentadas en sus derechos reciben atencion jurídica </t>
  </si>
  <si>
    <t xml:space="preserve">Subproducto 2: Mujeres indígenas violentadas en sus derechos reciben atencion social </t>
  </si>
  <si>
    <t xml:space="preserve">Número de Mujeres indígenas violentadas en sus derechos reciben atencion social </t>
  </si>
  <si>
    <t>Subproducto 3: Mujeres indígenas violentadas en sus derechos reciben atencion psicológico</t>
  </si>
  <si>
    <t xml:space="preserve">Número de Mujeres indígenas violentadas en sus derechos reciben atencion psicológica </t>
  </si>
  <si>
    <t>Subproducto 4:Personas informadas y capacitadas en derechos humanos para la prevención de la violencia contra  las mujeres indígenas.</t>
  </si>
  <si>
    <t xml:space="preserve"> Número de Personas informadas y capacitadas en derechos humanos para la prevención de la violencia contra  las mujeres indígenas.</t>
  </si>
  <si>
    <t>Defensoría de la Mujer Indígena,  ser una instancia rectora dentro los organismos de  Estado que  posee las facultades para dirigir, organizar, recomendar, asesorar las acciones  para la  defensa y protección  de los derechos de los mujeres mayas, garífunas y xinkas de Guatemala y por ende su desarrollo integral.</t>
  </si>
  <si>
    <t xml:space="preserve">Contruibuir en la erradicación de las formas de violencias  en contra de las mujeres indígenas </t>
  </si>
  <si>
    <t>Posicionar a la DEMI en los 22 departamentos del país fortaleciendo  el recurso humano técnico, administrativo y financiero.</t>
  </si>
  <si>
    <t xml:space="preserve"> Ser una  institución pública rectora, fortalecida y de reconocida referencia  a nivel naciona e internacional en materia de la defensa de los derechos de las mujeres indpifgenas con pertinencia cultural </t>
  </si>
  <si>
    <r>
      <t xml:space="preserve">¿QUIÉNES SOMOS? 
</t>
    </r>
    <r>
      <rPr>
        <b/>
        <i/>
        <sz val="14"/>
        <color theme="1"/>
        <rFont val="Candara"/>
        <family val="2"/>
      </rPr>
      <t xml:space="preserve">
</t>
    </r>
  </si>
  <si>
    <t>¿QUÉ BUSCAMOS?
 Función principal, razón de ser</t>
  </si>
  <si>
    <t>¿QUÉ PRODUCIMOS?
 Principales productos (bienes y servicios) que se generan</t>
  </si>
  <si>
    <t>FORMULACIÓN DE  LA  MISIÓN</t>
  </si>
  <si>
    <t>Somos una Institución pública que defiende los derechos de las mujeres indígenas</t>
  </si>
  <si>
    <t>1. Promovemos acciones de prevención de violencia para su desnaturalización.                               2. Realizamos acciones de atencion, asesoría, acompañamientoy gestión a mujeres indígenas víctimas/sobrevivientes de violencia y su grupo familiar.</t>
  </si>
  <si>
    <t>Promover, defender y proteger  el pleno ejercicio de los derechos  de las mujeres indígenas, para  contribuir  a la erradicación de todas las formas de violencia y discriminación en los distintos ámbitos de la sociedad guatemalteca</t>
  </si>
  <si>
    <t>¿POR QUÉ LO HACEMOS?</t>
  </si>
  <si>
    <t>¿PARA QUÉ?  / ¿PARA QUIÉNES?</t>
  </si>
  <si>
    <t>Para garantizar el ejercicio pleno de los derechos de las mujeres mayas, garifunas y xinkas de Guatemala asegurando el restablecimiento de sus derechos vulnerados.</t>
  </si>
  <si>
    <t xml:space="preserve">la calidad de vida de …Para contribuir  en la erradicación de todas las formas de violencia y discriminación en contra de las mujeres indígenas en los distintos ámbitos de la sociedad guatemalteca, que  permita la tranformación de su situación y mejorar su calidad de vida. </t>
  </si>
  <si>
    <t xml:space="preserve"> Trabajar en equipo con personal de DEMI  con el fin de alcanzar los objetivos</t>
  </si>
  <si>
    <t xml:space="preserve"> Brindar un servicio personalizado a las usuarias  comprendiendo  que  es necesario ser sororarias  y hacer todos los esfuerzos paratranformar lsu realidad </t>
  </si>
  <si>
    <t xml:space="preserve"> La acciones a realizar con cada una de las mujeres indígenas víctimas de violencia son abordadas y consensuadas con el equipo profesional  para la tomas de decisiones.  </t>
  </si>
  <si>
    <t xml:space="preserve">Es la única entidad que promueve, protege y defiende los derechos de las mujeres indígenas a nivel nacional y que es una institución instalada y constituida legalmente. </t>
  </si>
  <si>
    <t xml:space="preserve">Ausencia de Definición de acciones  estratégicas y de seguimiento en los diferentes niveles </t>
  </si>
  <si>
    <t>En cuanto a la atencion, asesoría, acompañamiento y gestión social a mujeres mayas  garifunas y xinkas la Defensoría cuenta con unidades de atención social, jurídica y psicológica  con  personal profesional  especializado y plurilingüe.</t>
  </si>
  <si>
    <t xml:space="preserve">  Insuficiente presupuesto para la realización de acciones  para la defensa, protección y restablecimiento de los derechos de las mujeres indígenas, mayas garífunas y xinkas de Guatemala. </t>
  </si>
  <si>
    <t xml:space="preserve">Administra su propios recursos financieros asignados </t>
  </si>
  <si>
    <t>La Demi no es reconocida como la instancia rectora de la defensa, protección, restablecimiento de los derechos de las mujeres indígenas en Guatemala. Maás bien unicamente la que atiende  las problemáticas relacionadas a la irresponsabilidad paterna y violencia contra a mujer</t>
  </si>
  <si>
    <t xml:space="preserve">Cuenta con recurso humano permanente y que habla su idioma materno (Maya, Garífuna y Xinka). </t>
  </si>
  <si>
    <t>Desactualizada la estructura organizacional de la DEMI que permita reestructurar sus acciones en la defensa promocion y restablecimiento de derecho.</t>
  </si>
  <si>
    <t xml:space="preserve">Contar con recurso humano permanente y que habla su idioma materno (Maya, Garífuna y Xinka). </t>
  </si>
  <si>
    <t>Ausencia de cobertura  geografica y lingüística a mujeres indígenas, mayas, garifunas y xinkas de Guatemala</t>
  </si>
  <si>
    <t xml:space="preserve"> Existencia de manual de atención y procoloque permite contar con  lineamientos  para  la atención especializada de las mujeres indígenas </t>
  </si>
  <si>
    <t>Creación de DEMI mediante acuerdo gubernativo</t>
  </si>
  <si>
    <t xml:space="preserve">    Existe permanente coordinación  intra e interinstitucional permanente</t>
  </si>
  <si>
    <t>Desactualización de los manuales administrativos y técnicos, reglamentos y manuales existentes</t>
  </si>
  <si>
    <t>Contar con informes cuantitativo de casos que permite visualizar que tipología y numero de acciones  se realizan alrededor de determinada problemática.</t>
  </si>
  <si>
    <t>Ausencia de manuales  para el abordaje de la Educación en prevencion en sus diversas modalidades y grupo etarios.</t>
  </si>
  <si>
    <t>Se cuenta con una agenda articulada que contiene las demandas, necesidades e intereses de las mujeres mayas, garifunas y xinkas  siendo este un instrumento de negocación y cabildeo.</t>
  </si>
  <si>
    <t xml:space="preserve">Desconocimiento  del quehacer de la DEMI, de los  Organismos del Estado así como de las organizaciones locales y de la sociedad civil. </t>
  </si>
  <si>
    <t>La DEMI cuenta con  informes temáticos que contextualizan  la condición y situación de las mujeres mayas garifunas y xinkas de Guatemala</t>
  </si>
  <si>
    <t>Ausencia de acciones politicas, cabildeo y negociacion a alto  nivel que visibilice a las mujeres mayas, garifunas y xinkas en todos los espacios</t>
  </si>
  <si>
    <t xml:space="preserve">La Defensoría cuenta con herramientas,y manuales admistrativos que apoyan el cumplimiento del mandato de DEMI </t>
  </si>
  <si>
    <t>D11</t>
  </si>
  <si>
    <t xml:space="preserve"> No contar con un instrumento de seguimiento y evaluación que permita revisar y medir los impactos el cumplimiento del Mandato de la Defensoría de la Mujer Indígena</t>
  </si>
  <si>
    <t xml:space="preserve"> En educación se cuenta con modulos de capacitacion sobre derechos y ciudadanía de las mujeres siendo una guia para las y los facilitdores a determinados grupos priorizados.</t>
  </si>
  <si>
    <t>D12</t>
  </si>
  <si>
    <t>No contar con una  linea de base tecnica  certera y objetiva que permita medir  las acciones que desarrolla la Defensoría</t>
  </si>
  <si>
    <t>F11</t>
  </si>
  <si>
    <t>La Demi se ha fortalecido organizacionalmente ya que cuenta areas programáticas sustantivas y de consolidación institucional lo que permite dar cumplimiento a las demandas  y ampliar la cobertura.</t>
  </si>
  <si>
    <t>D13</t>
  </si>
  <si>
    <t>Desinterés de elevar a politica pública acciones de concertación y de negociación, necesidades intereses de las  mujeres  indígenas y orgnazaciones de mujeres indígenas mayas, Garifunas y xinkas. Por ejemplo la agenda articulada</t>
  </si>
  <si>
    <t>D14</t>
  </si>
  <si>
    <t>La Agenda Articulada de Mujeres Mayas, Garífunas y Xinkas de Guatemala, no cuenta con una línea de base, un plan operativo, ni un sistema de monitoreo y evaluación.</t>
  </si>
  <si>
    <t>D15</t>
  </si>
  <si>
    <t xml:space="preserve">La DEMI no cuenta con un Plan de Incidencia que oriente las acciones politicas  en todos los ámbitos </t>
  </si>
  <si>
    <t>D16</t>
  </si>
  <si>
    <t xml:space="preserve">Ausencia de especialización del personal técnico y admistrativo y directivo de  la Defensoría  para que exista calidad de propuesta, representación y desarrollo de acciones </t>
  </si>
  <si>
    <t>D17</t>
  </si>
  <si>
    <t>Mujeres indígenas mayas garifunas y xinkas de Guatemala  requieren atencion, apoyo y seguimiento a sus problemáticas pero también requieren acciones derivado del inacceso a servicios básicos y a vivir libres de violencia  e integralmente mismas que no se prioriza su analisis y defición de acciones.</t>
  </si>
  <si>
    <t xml:space="preserve">Necesidad de mayor número de Recurso Humano en Atención de casos de las 13 oficinas regionales y sede central. </t>
  </si>
  <si>
    <t>D20</t>
  </si>
  <si>
    <t xml:space="preserve">Contrato corto de las Profesionales y rotación de personal </t>
  </si>
  <si>
    <t>D21</t>
  </si>
  <si>
    <t xml:space="preserve">Falta de privacidad en la atención,  </t>
  </si>
  <si>
    <t>D22</t>
  </si>
  <si>
    <t xml:space="preserve">Falta de una base de datos funcional para la atención integral de casos. </t>
  </si>
  <si>
    <t>ESTRATEGIAS FO ( potencialidades)</t>
  </si>
  <si>
    <t xml:space="preserve">ESTRATEGIAS DO (Limitaciones) </t>
  </si>
  <si>
    <t>  Contar con el reconocimiento de las instancias operadoras de justicia, instancias gubernamentales y no gubernamentales  en la atención a mujeres indígenas</t>
  </si>
  <si>
    <t>Conocimiento  del personal permanente</t>
  </si>
  <si>
    <t xml:space="preserve">  Que la DEMI no sea reconocida como la instancia rectora el  defensa, protección y restablecimiento de derecho de mujeres indígenas.</t>
  </si>
  <si>
    <t xml:space="preserve">Contar con un Plan de equidad de Equidad de Oportunidades PNPDIM- Política  Nacional del Promoción y Desarrollo Integral de las Mujeres  y PEO, que permite  tener  lineamientos respecto de prevención de la violencia contra la mujer        </t>
  </si>
  <si>
    <t xml:space="preserve"> Cooperantes  interesados en fortalecer la institucionalidad de la DEMI </t>
  </si>
  <si>
    <t>El mandato institucional es amplio y   da las posibilidades de realizar acciones estratégicas</t>
  </si>
  <si>
    <t xml:space="preserve">No realice acciones políticas  estratógicas en favor de las mujeres indígenas de Guatemala </t>
  </si>
  <si>
    <t>Contar con un marco jurídico nacional e internacional a favor de las mujeres.</t>
  </si>
  <si>
    <t xml:space="preserve">Coincidencia en con el mandato de DEMI y  el plan de gobierno actual  en particular que conlleva a la continuidad de acciones de prevención de violencia contra de las mujeres indígenas </t>
  </si>
  <si>
    <t>Hay conformación de equipo multidiciplinario en DEMI</t>
  </si>
  <si>
    <t xml:space="preserve"> Instancias del Ejecutivo, judicial y legislativo  aliadas de DEMI.</t>
  </si>
  <si>
    <t xml:space="preserve">Que la DEMi este adscrita a la Presidencia de la República de Guatemala. </t>
  </si>
  <si>
    <t xml:space="preserve">Que la DEMi este adscrita a la Presidencia de la Repúlbica de Guatemala. </t>
  </si>
  <si>
    <t xml:space="preserve">Que la DEMi  tenga oficinas regionales en catorce regiones, lo que permite llegar a mujeres indígenas sobrevivientes de violencia. </t>
  </si>
  <si>
    <t xml:space="preserve">ESTRATEGIAS FA Niveles de riesgo </t>
  </si>
  <si>
    <t>ESTRATEGIAS DA Desafíos</t>
  </si>
  <si>
    <r>
      <t>ü</t>
    </r>
    <r>
      <rPr>
        <sz val="12"/>
        <color rgb="FF7030A0"/>
        <rFont val="Times New Roman"/>
        <family val="1"/>
      </rPr>
      <t xml:space="preserve">  </t>
    </r>
    <r>
      <rPr>
        <sz val="12"/>
        <rFont val="Calibri"/>
        <family val="2"/>
      </rPr>
      <t xml:space="preserve">Se considere a la DEMI como  un ente que duplica funciones de atención si n considerar  su especialidad como ente rector en materia de Derechos Humanos de las Mujeres Indígenas. </t>
    </r>
  </si>
  <si>
    <t xml:space="preserve">Que en corto o mediano plazo se  considere la disolución del acuerdo gubernativo de DEMI o se adhiera a otra instancia </t>
  </si>
  <si>
    <t xml:space="preserve"> Que la DEMi, se encamine de una acuerdo gubernativo a un decreto legislativo </t>
  </si>
  <si>
    <r>
      <t>ü</t>
    </r>
    <r>
      <rPr>
        <sz val="12"/>
        <rFont val="Times New Roman"/>
        <family val="1"/>
      </rPr>
      <t xml:space="preserve">   </t>
    </r>
    <r>
      <rPr>
        <sz val="12"/>
        <rFont val="Calibri"/>
        <family val="2"/>
      </rPr>
      <t>No se reflejan todas las actividades conexas en la Dirección Técnica del Presupuesto ya que los campos varían y no se comprende la complejidad que conlleva la atención de la problemática de la usuaria, lo que lleva a invisibilizar todas las acciones alrededor de un caso concreto.</t>
    </r>
  </si>
  <si>
    <r>
      <t>ü</t>
    </r>
    <r>
      <rPr>
        <sz val="12"/>
        <rFont val="Times New Roman"/>
        <family val="1"/>
      </rPr>
      <t xml:space="preserve">   </t>
    </r>
    <r>
      <rPr>
        <sz val="12"/>
        <rFont val="Calibri"/>
        <family val="2"/>
      </rPr>
      <t>Mayor demanda de mujeres indígenas  pero escaso recurso humano   sin compromiso, expencia y conocimiento.</t>
    </r>
  </si>
  <si>
    <t>Que existan demandas recurrentes y no se incremente sustancialmente el presupuesto de DEMI</t>
  </si>
  <si>
    <t xml:space="preserve"> Que se redefinan  las acciones y se reestructure el oganigrama fucional de DEMI, con la finalidad de  alcanzar los resultados integrales yde impacto  dirigido a mujeres mayas, garifunas y xinkas de Guatemala</t>
  </si>
  <si>
    <r>
      <t>D</t>
    </r>
    <r>
      <rPr>
        <sz val="12"/>
        <color theme="1"/>
        <rFont val="Calibri"/>
        <family val="2"/>
      </rPr>
      <t>erogación y/o modificación del acuerdo Gubernativo de DEMI</t>
    </r>
  </si>
  <si>
    <t xml:space="preserve">Que  el personal no cuente  con procesos permanentes de fortalecimiento académico y personal que fortalezca el cumplimiento de sus funciones </t>
  </si>
  <si>
    <t xml:space="preserve">Se actualice la agenda articulada de las mujeres indigenas mayas, garifunas y xinkas y se eleve la misma a una politica púlbica </t>
  </si>
  <si>
    <t>Que continúe   siendo la instancia que atiende casos/ problemáticas de mujeres indegenas.</t>
  </si>
  <si>
    <t>Que la DEMI  tenga el estatus de  rectora y asesora de las acciones políticas y de defensa de derechos de las mujeres  mayas garífunas y xinkas de Guatemala</t>
  </si>
  <si>
    <t xml:space="preserve"> Secretaría Privada de la Presidencia de la República de Guatemala </t>
  </si>
  <si>
    <t xml:space="preserve">Político </t>
  </si>
  <si>
    <t>Fcilitar acciones administrativas y técnicas para  el fortalecimiento de la institución en materia de fortalecimiento humano.</t>
  </si>
  <si>
    <t xml:space="preserve">Nacional </t>
  </si>
  <si>
    <t>Presidencia de la RepÚblica de Guatemala</t>
  </si>
  <si>
    <t xml:space="preserve">Proporcionar el respaldo político en la realización de acciones en favor de las mujeres mayas, garífunas y xinkas de Guatemala </t>
  </si>
  <si>
    <t>Jusnta Coordinadora de DEMI</t>
  </si>
  <si>
    <t>Político</t>
  </si>
  <si>
    <t>Respaldar las acciones  de  corto y mediano plazo, programads por la DEMI</t>
  </si>
  <si>
    <t xml:space="preserve">Instancias del Organismo Ejecutivo </t>
  </si>
  <si>
    <t>Técnico</t>
  </si>
  <si>
    <t>Coordinación técnicas, administrativas y de atencion a mujeres indígenas mayas, garifunas y xinkas de Guatemala.</t>
  </si>
  <si>
    <t>Orgnanizaciones de la sociedad civil</t>
  </si>
  <si>
    <t xml:space="preserve"> La articulación con las sociedad civil,/organizaciones de mujeres y mujeres indígenas permite lograr la armonización de acciones.  </t>
  </si>
  <si>
    <t xml:space="preserve">Departamental. </t>
  </si>
  <si>
    <t xml:space="preserve">Líderes y liedezas </t>
  </si>
  <si>
    <t xml:space="preserve">el liderazgo en guatemala constituye    el repaldo politico y comunitario y el enlace con los terriotorios </t>
  </si>
  <si>
    <t xml:space="preserve">Oganismo legislativo  </t>
  </si>
  <si>
    <t>Respaldo politico  en el accionar institucional</t>
  </si>
  <si>
    <t xml:space="preserve">Orgnaismo Judicial </t>
  </si>
  <si>
    <t xml:space="preserve">Técnico, legales </t>
  </si>
  <si>
    <t xml:space="preserve"> Proteger  y restablecer los derechos violentados de las mujeres  mayas, garífunas y xinkas de Guatemala </t>
  </si>
  <si>
    <t>Nacional/ departalmental</t>
  </si>
  <si>
    <t>Personal de DEMI</t>
  </si>
  <si>
    <t xml:space="preserve">Tecnico, operativos, logísticos, directivos </t>
  </si>
  <si>
    <t>Desarrollar las acciones en el  marco de sus funciones  para la defensa, protección y restablecimiento de derechos de las mujeres indígenas de Guatemala</t>
  </si>
  <si>
    <t xml:space="preserve">Nacional, Departamental </t>
  </si>
  <si>
    <t>s/r</t>
  </si>
  <si>
    <t>Para el 2024 se ha disminuido la violencia intrafamiliar en 20 puntos porcentuales  (De 84% de casos en 2019 a 64% en 2024)  MINGOB</t>
  </si>
  <si>
    <t>Para eñ 2021. se ha incrementado el número de mujeres indígenas beneficiadas con servicios de prevención y atención jurídica, social y psicológica  en un 7.4% (10,799 a 11;582 en 2021)</t>
  </si>
  <si>
    <t>Documento</t>
  </si>
  <si>
    <t xml:space="preserve">Direccion y coordinación </t>
  </si>
  <si>
    <t>Número de  Mujeres Indígenas con sevicios de atención integral que incluye atención social, jurídico,  psicológico y  prevención de violencia contra las mujeres indígenas</t>
  </si>
  <si>
    <t xml:space="preserve">Número de mujeres indígenas con servicios de atención integral divido datos absolutos de linea base menos 1 </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</si>
  <si>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</si>
  <si>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</si>
  <si>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Dirección y Coordinación</t>
  </si>
  <si>
    <t>Mujeres Indígenas con Servicios de Atención Integral</t>
  </si>
  <si>
    <t>Mujeres Indígenas Violentadas en sus Derechos, Reciben Atención Social</t>
  </si>
  <si>
    <t>Mujeres Indígenas Violentadas en sus Derechos, Reciben Atención Psicológica</t>
  </si>
  <si>
    <t>Personas Informadas y Capacitadas en Derechos Humanos para la Prevención de la Violencia Contra las Mujeres Indígenas</t>
  </si>
  <si>
    <t>Mujeres Indígenas Violentadas en sus Derechos, Reciben Atención Juridica.</t>
  </si>
  <si>
    <t xml:space="preserve">Sede Central, Alta Verapaz, Baja Verapaz , Huehuetenango, Izabal, Petén,  Quetzaltenango,  Quiché, San Marcos, Santa Rosa,   Sololá, Suchitepéquez, Totonicapán, Chimaltenango.  </t>
  </si>
  <si>
    <t xml:space="preserve">Guatemala, </t>
  </si>
  <si>
    <t>Subproducto  1. Dirección y Coordinación</t>
  </si>
  <si>
    <t>Producto 1:
Dirección y Coordinación</t>
  </si>
  <si>
    <t>Documentos</t>
  </si>
  <si>
    <t>RRHH</t>
  </si>
  <si>
    <t>Nómina</t>
  </si>
  <si>
    <t>Sin insumo</t>
  </si>
  <si>
    <t>UDAF</t>
  </si>
  <si>
    <t>Servicios</t>
  </si>
  <si>
    <t>Mes</t>
  </si>
  <si>
    <t>011,      012, 013, 014, 015, 071, 072,      073</t>
  </si>
  <si>
    <t>Unidad de promociòn y Desarrollo Polìtico Legal</t>
  </si>
  <si>
    <t>Almuerzo</t>
  </si>
  <si>
    <t>Unidad</t>
  </si>
  <si>
    <t>eventos</t>
  </si>
  <si>
    <t>Combustible</t>
  </si>
  <si>
    <t>Cupones</t>
  </si>
  <si>
    <t>Unidad de Auditoría Interna de la Defensoría de la Mujer Indígena</t>
  </si>
  <si>
    <t>Unidad de promociòn y Desarrollo Polìtico Legal de la Defensoría de la Mujer Indígena</t>
  </si>
  <si>
    <t>unidad</t>
  </si>
  <si>
    <t>Víaticos en el interior ( defensora y piloto)</t>
  </si>
  <si>
    <t>Reconocimiento de gastos (peronal 029 y 183)</t>
  </si>
  <si>
    <t>Servicio de atencion a protocolo</t>
  </si>
  <si>
    <t xml:space="preserve">UNIDAD DE INFORMATICA </t>
  </si>
  <si>
    <t>DIRECCION EJECUTIVA</t>
  </si>
  <si>
    <t xml:space="preserve">Combustible </t>
  </si>
  <si>
    <t>unidades</t>
  </si>
  <si>
    <t>Ene</t>
  </si>
  <si>
    <t>Publicacion en el Diario Oficial</t>
  </si>
  <si>
    <t>Sin Insumo</t>
  </si>
  <si>
    <t xml:space="preserve">Silla  Ejecutiva Alto de respaldo: 60 Centímetro(s); Ancho de asiento: 47 Centímetro(s); Ancho de respaldo: 50 Centímetro(s); Diseño: Ergonómica con apoyabrazos; </t>
  </si>
  <si>
    <t xml:space="preserve">   </t>
  </si>
  <si>
    <t>Producto 2. Mujeres Indígenas con Servicios de Atención Integral</t>
  </si>
  <si>
    <t>Persona</t>
  </si>
  <si>
    <t>Subproducto 1. Mujeres Indígenas Violentadas en sus Derechos, Reciben Atención Jurídica</t>
  </si>
  <si>
    <t>Unidad Jurídica</t>
  </si>
  <si>
    <t>11,        012, 013, 014, 015, 071, 072,      073</t>
  </si>
  <si>
    <r>
      <rPr>
        <b/>
        <sz val="11"/>
        <color theme="1"/>
        <rFont val="Candara"/>
        <family val="2"/>
      </rPr>
      <t xml:space="preserve">Acción 1. </t>
    </r>
    <r>
      <rPr>
        <sz val="11"/>
        <color theme="1"/>
        <rFont val="Candara"/>
        <family val="2"/>
      </rPr>
      <t>Nómina de Sueldos  de personal permanente (011).  Que realiza atención social: 1 Trabajadora social y 1 asistente en la sede central , 11 trabajadoras sociales  y 2 asistentes en sedes regionales incluye ingreso nominal mensual, Bono 14, Aguinaldo y Bono vacacional.</t>
    </r>
  </si>
  <si>
    <t>Subproducto 3. Mujeres Indígenas Violentadas en sus Derechos, Reciben Atención Psicológica</t>
  </si>
  <si>
    <r>
      <rPr>
        <b/>
        <sz val="11"/>
        <color theme="1"/>
        <rFont val="Candara"/>
        <family val="2"/>
      </rPr>
      <t>Acción 1</t>
    </r>
    <r>
      <rPr>
        <sz val="11"/>
        <color theme="1"/>
        <rFont val="Candara"/>
        <family val="2"/>
      </rPr>
      <t>. Nómina de Sueldos  de personal permanente (011) que brindan atención psicológica a usuarias de DEMI. 1 psicológa en sede central  y 4 psicológas en sedes regionales incluye ingreso nominal mensual, Bono 14, Aguinaldo y Bono vacacional.</t>
    </r>
  </si>
  <si>
    <t>Psicologa</t>
  </si>
  <si>
    <t>Subproducto 4. Personas Informadas y Capacitadas en Derechos Humanos para la Prevención de la Violencia Contra las Mujeres Indígenas</t>
  </si>
  <si>
    <t>personas</t>
  </si>
  <si>
    <t>Combustible   Reuniones para tratar asuntos relacionados con la Unidad Psicológica</t>
  </si>
  <si>
    <t>Viaticos.  Reuniones para tratar asuntos relacionados con la Unidad Psicológica</t>
  </si>
  <si>
    <t>Personas</t>
  </si>
  <si>
    <t>Viáticos para piloto, en procuraciones y evacuación de audiencias. 2 persola Jurudico y piloto</t>
  </si>
  <si>
    <t>Viáticos para procurar y evacuar audiencias en Guatemala y sus municipios;  Sacatepequez y sus municipios. 2 personalJuridico y piloto</t>
  </si>
  <si>
    <t xml:space="preserve">Combustible para evacuación de audiencias y procuración </t>
  </si>
  <si>
    <t>Unidad juridica</t>
  </si>
  <si>
    <t>metas fisicas</t>
  </si>
  <si>
    <t>meta fisica</t>
  </si>
  <si>
    <t>Unidad de Educación y Formación</t>
  </si>
  <si>
    <t xml:space="preserve">Impresión del Informe de Memoria de Labores 2021 </t>
  </si>
  <si>
    <r>
      <t xml:space="preserve">Acción 1: Unidad de recursos Humanos:                                                          </t>
    </r>
    <r>
      <rPr>
        <sz val="11"/>
        <color theme="1"/>
        <rFont val="Candara"/>
        <family val="2"/>
      </rPr>
      <t>Nómina de Sueldos  de personal permanente (011). 39 personas de la sede central y (11) de las sedes regionales (Delegadas), incluye ingreso nominal mensual, Bono 14, Aguinaldo y Bono vacacional.</t>
    </r>
  </si>
  <si>
    <t>certificado SSL para pagina web</t>
  </si>
  <si>
    <t>113</t>
  </si>
  <si>
    <t>Espuma limpiadora Aplicador:Spray;Uso:Circuitos electricos Envase ;590 milimetro</t>
  </si>
  <si>
    <t>Aire ;Envase : Metalico; Tipo:Comprimido; Uso de refrencia Limpieza de computo;envase:590 milimetro</t>
  </si>
  <si>
    <t>Limpia contactos Aplicador: Spray;Uso:Computadora y Equipos Electricos;Envase:590 milimetros</t>
  </si>
  <si>
    <t>Aplicador: Spray;  Consistencia: Líquida;  Envase 250 milimetros</t>
  </si>
  <si>
    <t>Wipe:Color Blanco;Tipo:Bola</t>
  </si>
  <si>
    <t>Pasta térmica, Material:silicona térmica y oxido de zinc;uso, Disipación de calor</t>
  </si>
  <si>
    <t>Mantenimiento de Aire Acondicionado</t>
  </si>
  <si>
    <t>N/A</t>
  </si>
  <si>
    <t>Licencias de Antivirus(por un año)</t>
  </si>
  <si>
    <t>Viaticospara AL INTERIOIR</t>
  </si>
  <si>
    <t>Combustibles y Lubricantes</t>
  </si>
  <si>
    <t>Licencias de alojamiento de correo</t>
  </si>
  <si>
    <t>Unidad de Comunicación Social</t>
  </si>
  <si>
    <t>Viaticos al interior</t>
  </si>
  <si>
    <t xml:space="preserve">Refaccion </t>
  </si>
  <si>
    <t>Refaccion</t>
  </si>
  <si>
    <t xml:space="preserve">Curso de Información publica </t>
  </si>
  <si>
    <t xml:space="preserve">Curso de Trasparencia </t>
  </si>
  <si>
    <t xml:space="preserve">curso de Derechos de las Mujeres </t>
  </si>
  <si>
    <t>Cursos Liderazgo y trabajo en equipo</t>
  </si>
  <si>
    <t>Dietas</t>
  </si>
  <si>
    <t>veladoras</t>
  </si>
  <si>
    <t>Autorización de hojas móviles para Actas ( Sesiones de la Junta Coordinadora, Consejo Consultivo y Asambleas L.)</t>
  </si>
  <si>
    <t>Impresión de hojas móviles para Actas</t>
  </si>
  <si>
    <t xml:space="preserve">Reunion </t>
  </si>
  <si>
    <t>Sin  insumo</t>
  </si>
  <si>
    <t>Transporte para las integrantes del Consejo consultivo.</t>
  </si>
  <si>
    <t>servicios</t>
  </si>
  <si>
    <t>Arreglos florales</t>
  </si>
  <si>
    <t xml:space="preserve">Veladoras </t>
  </si>
  <si>
    <t>Agendas</t>
  </si>
  <si>
    <t xml:space="preserve">Refacción para las participantes de las Asambleas Lingüísticas </t>
  </si>
  <si>
    <t>Almuerzo para las participantes de las Asambleas Lingüísitcas</t>
  </si>
  <si>
    <t>Transporte para las participantes de las Asambleas Lingüísticas.</t>
  </si>
  <si>
    <t>Impresión de Libretas de apuntes con logo de DEMI</t>
  </si>
  <si>
    <t>bolírgrafos con logo DEMI y el número 1529</t>
  </si>
  <si>
    <t>arreglos florales</t>
  </si>
  <si>
    <t xml:space="preserve">combustible </t>
  </si>
  <si>
    <t xml:space="preserve">Viaticos </t>
  </si>
  <si>
    <t>Reconocimiento de Gasto</t>
  </si>
  <si>
    <t>impresión de manual de empoderamiento económico</t>
  </si>
  <si>
    <t>impresión de trifoliares informativos</t>
  </si>
  <si>
    <t>refaccion para participantes</t>
  </si>
  <si>
    <t>Impresión de libretas para apuntes</t>
  </si>
  <si>
    <t>lapiceros</t>
  </si>
  <si>
    <t xml:space="preserve">Reconocimiento de gastos </t>
  </si>
  <si>
    <t>Viaticos,     sedes regionales de Huehuetenango, San Marcos, Quetzalhtenango, Quiche, Alta Verepaz, Baja Verapaz, Sololá, Suchitepequez y Totonicapan</t>
  </si>
  <si>
    <t>Viaticos,  sedes regionales de: Peten, Sayajché Petén, Izabal</t>
  </si>
  <si>
    <t>Viaticos, sedes regionales: Santa Rosa</t>
  </si>
  <si>
    <t xml:space="preserve">Viaticos, sedes regionales: Chimaltenango </t>
  </si>
  <si>
    <t xml:space="preserve">Posicionamiento institucional </t>
  </si>
  <si>
    <t>Posicionamiento Institucional,                                                             Canalizacion de denuncias,</t>
  </si>
  <si>
    <t xml:space="preserve">Empoderamiento de los derechos humanos y específicos de las mujeres indígenas </t>
  </si>
  <si>
    <t>Representar a DEMI para el acceso a la Justicia a la mujeres indígenas con pertinencia cultural</t>
  </si>
  <si>
    <t>Cargo de Subcoordinación de La Red de Derivación</t>
  </si>
  <si>
    <t>PARTICIPACION UNIDAD TECNICA DE DESARROLLO-UTD</t>
  </si>
  <si>
    <t>Sede Regional de Huehuetenango</t>
  </si>
  <si>
    <t>Sede Regional de Izabal.</t>
  </si>
  <si>
    <t>500 casos nuevos en el área de atención integral de casos en la sede regional</t>
  </si>
  <si>
    <t>acciones realizadas para resolución de situaciones administrativas para el adecuado servicio en la sede regional</t>
  </si>
  <si>
    <t>Ejecutar los planes, programas y proyectos emanados de la Defensora</t>
  </si>
  <si>
    <t>Cumplimiento al mandato institucional</t>
  </si>
  <si>
    <t>Mujeres empoderadas en sus derechos individuales y colectivos</t>
  </si>
  <si>
    <t>incidir y defender las propuestas de las organizaciones de mujeres coordinación interinstitucional</t>
  </si>
  <si>
    <t>Coordinación interinstitucional</t>
  </si>
  <si>
    <t>Suchitepequez</t>
  </si>
  <si>
    <t>Participar en los diferentes espacios de representación</t>
  </si>
  <si>
    <t>Subproducto 2. Mujeres Indígenas Violentadas en sus Derechos, Reciben Atención Social</t>
  </si>
  <si>
    <r>
      <t xml:space="preserve">Acción 2: </t>
    </r>
    <r>
      <rPr>
        <sz val="11"/>
        <color theme="1"/>
        <rFont val="Candara"/>
        <family val="2"/>
      </rPr>
      <t>Nómina de honorarios de personal de apoyo  técnico y profesional en atención social  (otras remuneraciones de personal temporal 029). Cuatro trabajadoras sociales para: sede Central, Chimaltenango, Totonicapán, Quetzaltenango y 1 apoyo técncio sede central.</t>
    </r>
  </si>
  <si>
    <t>Viáticos</t>
  </si>
  <si>
    <t>Unidad de atención social de la Defensoría de la Mujer Indígena, en las sede  central y sedes regionales</t>
  </si>
  <si>
    <t>Reconocimiento de gastos</t>
  </si>
  <si>
    <t>veladoras  Clase: Color; Tamaño: Mediana; Uso: Ceremonial;</t>
  </si>
  <si>
    <t xml:space="preserve">Unidad de poder ininterrumpido (ups) Alarma: Audible;  Capacidad de carga: 800 Voltiamperio;  Frecuencia: 50 a 60 hercios;  Incluye: Regulador de voltaje;  Número de tomas: 4 ;  Tiempo de respaldo de batería: 3.5 a 11.5 minuto;  Topología: Línea interactiva;  Voltaje de entrada: 120 Voltio;  Voltaje de salida: 120 Voltio; </t>
  </si>
  <si>
    <t xml:space="preserve">Equipo de Oficina (Silla Ejecutiva) Alto de respaldo: 60 Centímetro(s); Ancho de asiento: 47 Centímetro(s); Ancho de respaldo: 50 Centímetro(s); Diseño: Ergonómica con apoyabrazos; </t>
  </si>
  <si>
    <t xml:space="preserve">Fotocopíadoras multifuncionales:  Bandejas: 2;  Capacidad por bandeja: Bandeja 1 100 hojas y bandeja 2 550 hojas;  Ciclo de trabajo mensual: 150,000 hojas;  Conectividad: 1 puerto usb 2.0, fast ethernet 10base-t/100base-tx, gigabit ethernet 1000base-t integrado;  Memoria estándar: 512 Megabyte;  Pantalla: Lcd;  Resolución: 1200 x 1200 puntos por pulgada (ppp);  Tecnología: Láser;  Velocidad de impresión: 45 páginas por minuto;  Velocidad del procesador: 1.2 GigaHercio; </t>
  </si>
  <si>
    <t xml:space="preserve">Refacción </t>
  </si>
  <si>
    <t>Servicios de logística para capacitación en sus distintas modalidades 2 noches de hospedaje y alimentación (dia 1: almuerzo, refaccion y cena, dia 2: desayuno, refaccion am, almuerzo, refaccion pm, cena, dia 3: desayuno, salon para reuniones Por dos días, incluye sonido.</t>
  </si>
  <si>
    <t>S/R</t>
  </si>
  <si>
    <t>S/P</t>
  </si>
  <si>
    <t>012, 015, 071,072,073</t>
  </si>
  <si>
    <t>NOMBRE DE LA INSTITUCIÓN: Defensoría de la Mujer Indígena</t>
  </si>
  <si>
    <t>Defensoría de la Mujer Indígena</t>
  </si>
  <si>
    <r>
      <rPr>
        <b/>
        <sz val="11"/>
        <color theme="1"/>
        <rFont val="Candara"/>
        <family val="2"/>
      </rPr>
      <t xml:space="preserve"> Accion 9. Bienes y servicios para fortalecimiento institucional en la Unidad de Informatica.                                                                               </t>
    </r>
    <r>
      <rPr>
        <sz val="11"/>
        <color theme="1"/>
        <rFont val="Candara"/>
        <family val="2"/>
      </rPr>
      <t>Insumos requeridos para el funcionamiento,  mantenimiento preventivo, limpieza de equipo de computo general  en los siguientes meses y sedes: Mayo (San Marcos,  Quetzaltenango, Santa Rosa, Chimaltenango), Junio (Huehuetenango, Totonicapan, Quiche, Solola), Julio y agosto (Peten, Izabal, Alta Verapaz,Baja Verapaz) 3 personas, estancia de 5 días en cada regional.</t>
    </r>
  </si>
  <si>
    <r>
      <t xml:space="preserve"> Accion 10:  Unidad de Información Pública,                                                                                - 1.   </t>
    </r>
    <r>
      <rPr>
        <sz val="11"/>
        <color theme="1"/>
        <rFont val="Candara"/>
        <family val="2"/>
      </rPr>
      <t xml:space="preserve">Compra de mobiliari y -equipoo de oficina para el funcionamiento de la unidad de Información Pública.                                    </t>
    </r>
    <r>
      <rPr>
        <b/>
        <sz val="11"/>
        <color theme="1"/>
        <rFont val="Candara"/>
        <family val="2"/>
      </rPr>
      <t>-2.</t>
    </r>
    <r>
      <rPr>
        <sz val="11"/>
        <color theme="1"/>
        <rFont val="Candara"/>
        <family val="2"/>
      </rPr>
      <t xml:space="preserve">   Elaborar y publicar el informe anual de funcionamiento y finalidad del archivo, sus sistemas de registro y categorías de información.</t>
    </r>
  </si>
  <si>
    <r>
      <rPr>
        <b/>
        <sz val="11"/>
        <color theme="1"/>
        <rFont val="Candara"/>
        <family val="2"/>
      </rPr>
      <t>Acción 13:</t>
    </r>
    <r>
      <rPr>
        <sz val="11"/>
        <color theme="1"/>
        <rFont val="Candara"/>
        <family val="2"/>
      </rPr>
      <t xml:space="preserve"> </t>
    </r>
    <r>
      <rPr>
        <b/>
        <sz val="11"/>
        <color theme="1"/>
        <rFont val="Candara"/>
        <family val="2"/>
      </rPr>
      <t xml:space="preserve">Unidad de Desarrollo Politico y Legal:  </t>
    </r>
    <r>
      <rPr>
        <sz val="11"/>
        <color theme="1"/>
        <rFont val="Candara"/>
        <family val="2"/>
      </rPr>
      <t>Coordinación de actividades de empoderamiento económico a mujeres indígenas, usuarias de la Defensoría de la Mujer Indígena.</t>
    </r>
  </si>
  <si>
    <r>
      <rPr>
        <b/>
        <sz val="11"/>
        <color theme="1"/>
        <rFont val="Candara"/>
        <family val="2"/>
      </rPr>
      <t>Acción 2</t>
    </r>
    <r>
      <rPr>
        <sz val="11"/>
        <color theme="1"/>
        <rFont val="Candara"/>
        <family val="2"/>
      </rPr>
      <t>. Creacion de 9 plazas para  personal permanente (011) que brindaran atención psicológica a usuarias de DEMI. 9 psicológas en sedes regionales incluye ingreso nominal mensual, Bono 14, Aguinaldo y Bono vacacional.</t>
    </r>
  </si>
  <si>
    <r>
      <rPr>
        <b/>
        <sz val="11"/>
        <color theme="1"/>
        <rFont val="Candara"/>
        <family val="2"/>
      </rPr>
      <t>Acción 3</t>
    </r>
    <r>
      <rPr>
        <sz val="11"/>
        <color theme="1"/>
        <rFont val="Candara"/>
        <family val="2"/>
      </rPr>
      <t>. Nómina de Sueldos  de personal temporal (029) que brindan atención psicológica a usuarias de DEMI. psicológas en sede central y en sedes regionales incluye ingreso nominal mensual.</t>
    </r>
  </si>
  <si>
    <t>n/a</t>
  </si>
  <si>
    <t xml:space="preserve">NOMBRE DE LA INSTITUCIÓN: Defensoría de la Mujer Indígena </t>
  </si>
  <si>
    <t>Las mujeres indígenas; mayas, garífunas, xinkas, Afrodescendiente/Creole/Afromestizo;</t>
  </si>
  <si>
    <t>Mujeres Indigenas</t>
  </si>
  <si>
    <t>Cultura de violencia/ normalizacion de la violencia</t>
  </si>
  <si>
    <t>Exsión</t>
  </si>
  <si>
    <t>Relaciones de poder</t>
  </si>
  <si>
    <t>Sistema colonialista y racista</t>
  </si>
  <si>
    <t>Desigualdad</t>
  </si>
  <si>
    <t xml:space="preserve">Las mujeres indígenas; mayas, garífunas, xinkas, Afrodescendiente/Creole/Afromestizo; de 13 a 60 años del nivel primario.        </t>
  </si>
  <si>
    <t>13 a 60 años</t>
  </si>
  <si>
    <t>Las mujeres indígenas; mayas, garífunas, xinkas, Afrodescendiente/Creole/Afromestizo; en condiciones de vulnerabilidad e indefensión</t>
  </si>
  <si>
    <t xml:space="preserve">Los municipios de cobertura  de los departamentos donde se encuentran ubicadas las Sedes Regionales </t>
  </si>
  <si>
    <t xml:space="preserve">Mujeres indígenas violentadas en sus derechos individuales y colectivos en la sociedad guatemalteca </t>
  </si>
  <si>
    <t>Discriminación etnica, violenta y machista</t>
  </si>
  <si>
    <t>Donde están localizadas las sedes regionales. Alta Verapaz, Baja Verapaz, Chimaltenango, Huehuetenango, Izabal, Quetzaltenango, Quiche, San Marcos, Sololá, Suchitepéquez, Totonicapán, Peten, Santa Rosa, Guatemala</t>
  </si>
  <si>
    <t>Mayas, garífunas, xinkas, Afrodescendiente/Creole/Afromestizo;</t>
  </si>
  <si>
    <t>Achi, Akateko, Chorti', Chuj, Itza, Ixil, Jakalteko, Qánjob'al, Kaqchikel, K'iche', Mam, Mopan, Poqomam, Poqomchi, Q'eqchi', Sakapulteko, Sipakapense, Tektiteko, Tz'utujil y Uspanteko; más el Xinka y el Garífuna.</t>
  </si>
  <si>
    <t>NOMBRE Y DESCRIPCIÓN  DEL MANDATO Y NORMATIVA RELACIONADA CON LA INSTITUCION
( base legal, reglamentos, etc. )</t>
  </si>
  <si>
    <t>Constitución Política de la República de Guatemala</t>
  </si>
  <si>
    <t>Constitución Política de la República de Guatemala
Artículo 183, literal e.</t>
  </si>
  <si>
    <r>
      <rPr>
        <b/>
        <sz val="9"/>
        <color theme="1"/>
        <rFont val="Arial"/>
        <family val="2"/>
      </rPr>
      <t>Articulo 1</t>
    </r>
    <r>
      <rPr>
        <sz val="9"/>
        <color theme="1"/>
        <rFont val="Arial"/>
        <family val="2"/>
      </rPr>
      <t>. Se crea la Defensoría de la Mujer Indígena como dependencia de la Presidencia de la República, con capacidad de gestión y ejecución administrativa, tècnica y financiera, con el fin de atender las particulares situaciones de vulnerabilidad, indefensión y discriminación de la mujer indígena, para lo cual deberá promover las acciones en la defensa y pleno ejercicio de sus derechos.</t>
    </r>
  </si>
  <si>
    <t>Defensa y atención  a mujeres indígenas en situaciones de vulnerabilidad, indefensiòn y discriminación, para garantizar el pleno ejercicio de sus derechos.
Promoción de las acciones de defensa de la Defensoría y divulgación de los derechos de las mujeres indígenas para el pleno ejercicio de sus derechos.</t>
  </si>
  <si>
    <r>
      <t xml:space="preserve">Constitución Política de la República de Guatemala, </t>
    </r>
    <r>
      <rPr>
        <b/>
        <sz val="9"/>
        <rFont val="Arial"/>
        <family val="2"/>
      </rPr>
      <t>artículo 1. Protección a la persona</t>
    </r>
    <r>
      <rPr>
        <sz val="9"/>
        <rFont val="Arial"/>
        <family val="2"/>
      </rPr>
      <t>. El Estado de Guatemala se organiza para proteger a la persona y a la familia; su fin supremo es la realización del bien común.</t>
    </r>
  </si>
  <si>
    <r>
      <rPr>
        <b/>
        <sz val="10"/>
        <color theme="1"/>
        <rFont val="Candara"/>
        <family val="2"/>
      </rPr>
      <t xml:space="preserve">Art 3 Atrrubuciones de la defensoria de la Mujer Indigena.   </t>
    </r>
    <r>
      <rPr>
        <sz val="10"/>
        <color theme="1"/>
        <rFont val="Candara"/>
        <family val="2"/>
      </rPr>
      <t xml:space="preserve">              1. Promover y desarrollar con entidades gubernamentales y no gubernamentales, acciones tendientes a la propuesta de politicas publicas, planes y programas parra la prevencion, defensa y erradicacion de todas las formas de violencia y discriminacion contra la mujer indigena;</t>
    </r>
  </si>
  <si>
    <t xml:space="preserve">Atención y divulgación de sus derechos atraves de acciones a la protección de  las mujeres mayas, garífunas y xinkas como sujetas de derechos.                                 </t>
  </si>
  <si>
    <r>
      <t xml:space="preserve"> Constitución Política de la República de Guatemala, </t>
    </r>
    <r>
      <rPr>
        <b/>
        <sz val="9"/>
        <rFont val="Arial"/>
        <family val="2"/>
      </rPr>
      <t>artículo 2. Deberes del Estad</t>
    </r>
    <r>
      <rPr>
        <sz val="9"/>
        <rFont val="Arial"/>
        <family val="2"/>
      </rPr>
      <t>o. Es deber del Estado garantizarle a los habitantes de la República la vida, la libertad, la justicia, la seguridad, la paz y el desarrollo integral de la persona.</t>
    </r>
  </si>
  <si>
    <t xml:space="preserve">Las mujeres indígenas pueden acudir a una insituición especifica para que le de seguimiento a sus demandas. </t>
  </si>
  <si>
    <r>
      <t xml:space="preserve">Constitución Política de la República de Guatemala, artículo </t>
    </r>
    <r>
      <rPr>
        <b/>
        <sz val="9"/>
        <rFont val="Arial"/>
        <family val="2"/>
      </rPr>
      <t>4. Libertad e igualdad</t>
    </r>
    <r>
      <rPr>
        <sz val="9"/>
        <rFont val="Arial"/>
        <family val="2"/>
      </rPr>
      <t>. En Guatemala todos los seres humanos son libres e iguales en dignidad y derechos. El hombre y la mujer, cualquiera que sea su estado civil, tienen iguales oportunidades y responsabilidades. Ninguna persona puede ser sometida a servidumbre ni a otra condición que menoscabe su dignidad. Los seres humanos deben guardar conducta fraternal entre sí.</t>
    </r>
  </si>
  <si>
    <t>propuesta de politicas publicas, planes y programas parra la prevencion, defensa y erradicacion de todas las formas de violencia y discriminacion contra la mujer indigena;</t>
  </si>
  <si>
    <r>
      <t>Constitución Política de la República de Guatemala,</t>
    </r>
    <r>
      <rPr>
        <b/>
        <sz val="9"/>
        <rFont val="Arial"/>
        <family val="2"/>
      </rPr>
      <t xml:space="preserve"> artículo  44. Derechos inherentes a la persona humana.</t>
    </r>
    <r>
      <rPr>
        <sz val="9"/>
        <rFont val="Arial"/>
        <family val="2"/>
      </rPr>
      <t xml:space="preserve"> Los derechos y garantías que otorga la Constitución no excluyen otros que, aunque no figuren expresamente en ella, son inherentes a la persona humana. El interés social prevalece sobre el interés particular.
</t>
    </r>
    <r>
      <rPr>
        <b/>
        <sz val="9"/>
        <rFont val="Arial"/>
        <family val="2"/>
      </rPr>
      <t>Serán nulas ipso jure las leyes y las disposiciones gubernativas o de cualquier otro orden que disminuyan, restrinjan o tergiversen los derechos que la Constitución garantiza.</t>
    </r>
  </si>
  <si>
    <r>
      <rPr>
        <b/>
        <sz val="9"/>
        <rFont val="Arial"/>
        <family val="2"/>
      </rPr>
      <t xml:space="preserve">CONSIERANDO: </t>
    </r>
    <r>
      <rPr>
        <sz val="9"/>
        <rFont val="Arial"/>
        <family val="2"/>
      </rPr>
      <t>Que en el Acuerdo de Identidad y Derechos de los Pueblos Indígenas se comprometió en promover la divulgación y el cumplimiento de la Convención sobre la Eliminación de Todas las Formas de Discriminación Contra la Mujer, y otros instrumentos internacionales relativos a los Derechos de los Pueblos Indígenas, ratificados por Guatemala, asi mismo, la creación de una Defensoría de la Mujer Indígena que se materializó a traves del acuerdo gubernativo 525-99 y sus reformas, en donde participan representantes de las mujeres y en el que se prestan ademas de otros servcicios, la asesoría Jurdíca y Social.</t>
    </r>
  </si>
  <si>
    <t>Mayor alcance del respeto y cumplimineto de los derechos de las mujeres indígenas por todas las instancias públicas.</t>
  </si>
  <si>
    <r>
      <t>Constitución Política de la República de Guatemala, artículo 46.</t>
    </r>
    <r>
      <rPr>
        <b/>
        <sz val="9"/>
        <rFont val="Arial"/>
        <family val="2"/>
      </rPr>
      <t xml:space="preserve"> Preeminencia del Derecho Internacional</t>
    </r>
    <r>
      <rPr>
        <sz val="9"/>
        <rFont val="Arial"/>
        <family val="2"/>
      </rPr>
      <t>. Se establece el principio general de que en materia de derechos humanos, los tratados y convenciones aceptados y ratificados por Guatemala, tienen preeminencia sobre el derecho interno.</t>
    </r>
  </si>
  <si>
    <t xml:space="preserve">Ampliación del conocimiento sobre los derechos de los pueblos indígenas para la exigencia de su cumplimiento anta las instancias públicas. </t>
  </si>
  <si>
    <r>
      <t xml:space="preserve">Constitución Política de la República de Guateala, </t>
    </r>
    <r>
      <rPr>
        <b/>
        <sz val="9"/>
        <rFont val="Arial"/>
        <family val="2"/>
      </rPr>
      <t>artículo 58. Identidad cultural</t>
    </r>
    <r>
      <rPr>
        <sz val="9"/>
        <rFont val="Arial"/>
        <family val="2"/>
      </rPr>
      <t>. Se reconoce el derecho de las personas y de las comunidades a su identidad cultural de acuerdo a sus valores, su lengua y sus costumbres.</t>
    </r>
  </si>
  <si>
    <r>
      <rPr>
        <b/>
        <sz val="10"/>
        <rFont val="Arial"/>
        <family val="2"/>
      </rPr>
      <t>Art. 3, numeral 5.</t>
    </r>
    <r>
      <rPr>
        <sz val="10"/>
        <rFont val="Arial"/>
        <family val="2"/>
      </rPr>
      <t xml:space="preserve"> Diseñar, coordinar, y ejectura programas educativos de formación y divulgación de los derechos de la mujer indígena..</t>
    </r>
  </si>
  <si>
    <t xml:space="preserve">Conocimiento de sus derechos y la exigencias del respeto y cumplimiento de los mismos, en todos los espacios. Por consiguiente el fortalecimiento de la identidad  y la persevación de las culturas en Guatemala. </t>
  </si>
  <si>
    <r>
      <t xml:space="preserve">Constitución Política de la República de Guatemala, </t>
    </r>
    <r>
      <rPr>
        <b/>
        <sz val="9"/>
        <rFont val="Arial"/>
        <family val="2"/>
      </rPr>
      <t>artículo 66. Protección a grupos étnicos</t>
    </r>
    <r>
      <rPr>
        <sz val="9"/>
        <rFont val="Arial"/>
        <family val="2"/>
      </rPr>
      <t>. Guatemala está formada por diversos grupos étnicos entre los que figuran los grupos indígenas de ascendencia maya. El Estado reconoce, respeta y promueve sus formas de vida, costumbres, tradiciones, formas de organización social, el uso del traje indígena en hombres y mujeres, idiomas y dialectos.</t>
    </r>
  </si>
  <si>
    <t xml:space="preserve">Obtienen Servicio de atención jurídica:  
Civil, Penal, laboral, constitucional, niñez, administrativo.  
</t>
  </si>
  <si>
    <r>
      <t xml:space="preserve">Constitución Política de la República de Guatemala, </t>
    </r>
    <r>
      <rPr>
        <b/>
        <sz val="9"/>
        <rFont val="Arial"/>
        <family val="2"/>
      </rPr>
      <t>artículo 76. Sistema educativo y enseñanza bilingüe</t>
    </r>
    <r>
      <rPr>
        <sz val="9"/>
        <rFont val="Arial"/>
        <family val="2"/>
      </rPr>
      <t>. La administración del sistema educativo deberá ser descentralizada y regionalizada. En las  escuelas establecidas en zonas de predominante población indígena la enseñanza deberá impartirse preferentemente en forma bilingüe.</t>
    </r>
  </si>
  <si>
    <r>
      <rPr>
        <b/>
        <sz val="9"/>
        <rFont val="Arial"/>
        <family val="2"/>
      </rPr>
      <t>Art 3, numeral 1.</t>
    </r>
    <r>
      <rPr>
        <sz val="9"/>
        <rFont val="Arial"/>
        <family val="2"/>
      </rPr>
      <t xml:space="preserve"> Promover y desarrollar con entidades gubernamentales y no gubernamentales, acciones tendientes a la propuesta de politicas publicas, planes y programas parra la prevencion, defensa y erradicacion de todas las formas de violencia y discriminacion contra la mujer indigena;</t>
    </r>
  </si>
  <si>
    <t xml:space="preserve">El cumplimiento de su derecho y persevación de los idiomas Maya, Garífunas y Xinka. </t>
  </si>
  <si>
    <t xml:space="preserve">Derecho o legislación internacional en materia de Derechos Humanos </t>
  </si>
  <si>
    <r>
      <rPr>
        <b/>
        <sz val="9"/>
        <rFont val="Arial"/>
        <family val="2"/>
      </rPr>
      <t>Declaración Universal de los Derechos Humanos. Artículo 7.</t>
    </r>
    <r>
      <rPr>
        <sz val="9"/>
        <rFont val="Arial"/>
        <family val="2"/>
      </rPr>
      <t xml:space="preserve"> Todos son iguales ante la ley y tienen, sin distinción, derecho a igual protección de la ley. </t>
    </r>
    <r>
      <rPr>
        <b/>
        <sz val="9"/>
        <rFont val="Arial"/>
        <family val="2"/>
      </rPr>
      <t xml:space="preserve">Todos tienen derecho igual protección contra toda discriminación </t>
    </r>
    <r>
      <rPr>
        <sz val="9"/>
        <rFont val="Arial"/>
        <family val="2"/>
      </rPr>
      <t xml:space="preserve">que infrinja esta Declaración y contra toda provocación a tal discriminación. </t>
    </r>
  </si>
  <si>
    <t xml:space="preserve">El derecho al acceso a la justicia ante los órganos competente ante los derechos violentados.  La DEMI brinda atiende  (atención integral de casos)  todo tipo de casos de discriminación contra las mujeres indígenas. </t>
  </si>
  <si>
    <r>
      <t>Declaracion universal de Derechos Humanos. Art. 2 numeral 1</t>
    </r>
    <r>
      <rPr>
        <sz val="9"/>
        <rFont val="Arial"/>
        <family val="2"/>
      </rPr>
      <t xml:space="preserve"> Todas las personas tiene sus derechos y libertades proclamados en esta Declarachion, sin distincion alguna de raza, color, sexo,idioma, religion, opinion politica o de cualquier otra indole, origen nacional o social, posicion economica, nacimiento o cualquier otra condición,  </t>
    </r>
    <r>
      <rPr>
        <b/>
        <sz val="9"/>
        <rFont val="Arial"/>
        <family val="2"/>
      </rPr>
      <t xml:space="preserve"> Art 3 </t>
    </r>
    <r>
      <rPr>
        <sz val="9"/>
        <rFont val="Arial"/>
        <family val="2"/>
      </rPr>
      <t xml:space="preserve"> todo individuo tiene derecho a la vida, a la livertad y a la seguridadde sus personas                                                                                      </t>
    </r>
  </si>
  <si>
    <r>
      <rPr>
        <b/>
        <sz val="9"/>
        <color theme="1"/>
        <rFont val="Arial"/>
        <family val="2"/>
      </rPr>
      <t xml:space="preserve">Articulo 1. </t>
    </r>
    <r>
      <rPr>
        <sz val="9"/>
        <color theme="1"/>
        <rFont val="Arial"/>
        <family val="2"/>
      </rPr>
      <t>Se crea la Defensoría de la Mujer Indígena como dependencia de la Presidencia de la República, con capacidad de gestión y ejecución administrativa, tècnica y financiera, con el fin de atender las particulares situaciones de vulnerabilidad, indefensión y discriminación de la mujer indígena, para lo cual deberá promover las acciones en la defensa y pleno ejercicio de sus derechos.</t>
    </r>
  </si>
  <si>
    <t xml:space="preserve"> Se crea la DEMI para la defensa de los derechos de las Mujeres Indigenas, quienes esta suseptibles de cualquier forma de Violencia o discriminacion.  Para garantizar el pleno ejercicio de sus Derechos.</t>
  </si>
  <si>
    <r>
      <rPr>
        <b/>
        <sz val="9"/>
        <rFont val="Arial"/>
        <family val="2"/>
      </rPr>
      <t xml:space="preserve"> Declaración Universal de los Derechos Humanos</t>
    </r>
    <r>
      <rPr>
        <sz val="9"/>
        <rFont val="Arial"/>
        <family val="2"/>
      </rPr>
      <t xml:space="preserve">. </t>
    </r>
    <r>
      <rPr>
        <b/>
        <sz val="9"/>
        <rFont val="Arial"/>
        <family val="2"/>
      </rPr>
      <t>Artículo 22</t>
    </r>
    <r>
      <rPr>
        <sz val="9"/>
        <rFont val="Arial"/>
        <family val="2"/>
      </rPr>
      <t xml:space="preserve">.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 </t>
    </r>
  </si>
  <si>
    <r>
      <rPr>
        <b/>
        <sz val="9"/>
        <rFont val="Arial"/>
        <family val="2"/>
      </rPr>
      <t>Art 11 Funcionamiento y presupuesto</t>
    </r>
    <r>
      <rPr>
        <sz val="9"/>
        <rFont val="Arial"/>
        <family val="2"/>
      </rPr>
      <t xml:space="preserve">, El Ministerio de Finanzas Publicas y la oficina Nacional de servicio Civil Efectuaran las acciones con forme a la ley Organixa del Presupuesto que sean necesarias para garantizar el funcionamiento de la Defensoria de la Mujer Indigena.  
 </t>
    </r>
    <r>
      <rPr>
        <b/>
        <sz val="9"/>
        <rFont val="Arial"/>
        <family val="2"/>
      </rPr>
      <t>Art 12  Recursos La Defensoria de la Mujer</t>
    </r>
    <r>
      <rPr>
        <sz val="9"/>
        <rFont val="Arial"/>
        <family val="2"/>
      </rPr>
      <t xml:space="preserve"> Indigena podrá gestionar nacional o internacionalmente  los recursos tecnicos y financieros que sean necesarios para el logro de su objetivo de conformidad con el articulo uno del presente acuerdo.         </t>
    </r>
  </si>
  <si>
    <t xml:space="preserve">Atraves de los recursos se promueve, defiende y protege los derechos de las mujeres Indigenas, Garifunas y Xincas. </t>
  </si>
  <si>
    <r>
      <t xml:space="preserve"> </t>
    </r>
    <r>
      <rPr>
        <b/>
        <sz val="9"/>
        <rFont val="Arial"/>
        <family val="2"/>
      </rPr>
      <t>Pacto internacional de Derechos Económicos, Sociales y Culturale</t>
    </r>
    <r>
      <rPr>
        <sz val="9"/>
        <rFont val="Arial"/>
        <family val="2"/>
      </rPr>
      <t>s</t>
    </r>
    <r>
      <rPr>
        <b/>
        <sz val="9"/>
        <rFont val="Arial"/>
        <family val="2"/>
      </rPr>
      <t>, artículo 1</t>
    </r>
    <r>
      <rPr>
        <sz val="9"/>
        <rFont val="Arial"/>
        <family val="2"/>
      </rPr>
      <t xml:space="preserve">. Todos los pueblos tienen el derecho de libre determinación. En virtud de este derecho establecen libremente su condición política y proveen asimismo a su desarrollo económico, social y cultural. </t>
    </r>
  </si>
  <si>
    <r>
      <rPr>
        <b/>
        <sz val="10"/>
        <rFont val="Arial"/>
        <family val="2"/>
      </rPr>
      <t>PRIMER CONSIERANDO</t>
    </r>
    <r>
      <rPr>
        <sz val="10"/>
        <rFont val="Arial"/>
        <family val="2"/>
      </rPr>
      <t>: Que en el Acuerdo de Identidad y Derechos de los Pueblos Indígenas se comprometió en promover la divulgación y el cumplimiento de la Convención sobre la Eliminación de Todas las Formas de Discriminación Contra la Mujer, y otros instrumentos internacionales relativos a los Derechos de los Pueblos Indígenas, ratificados por Guatemala, asi mismo, la creación de una Defensoría de la Mujer Indígena que se materializó a traves del acuerdo gubernativo 525-99 y sus reformas, en donde participan representantes de las mujeres y en el que se prestan ademas de otros servcicios, la asesoría Jurdíca y Social.</t>
    </r>
  </si>
  <si>
    <t>Existe representividad de los pueblos indígena  en la DEMI traves de la Junta coordinador y Consejo consultivo.</t>
  </si>
  <si>
    <r>
      <t xml:space="preserve"> </t>
    </r>
    <r>
      <rPr>
        <b/>
        <sz val="9"/>
        <rFont val="Arial"/>
        <family val="2"/>
      </rPr>
      <t xml:space="preserve"> Pacto internacional de Derechos Económicos, Sociales y Culturales</t>
    </r>
    <r>
      <rPr>
        <sz val="9"/>
        <rFont val="Arial"/>
        <family val="2"/>
      </rPr>
      <t>,</t>
    </r>
    <r>
      <rPr>
        <b/>
        <sz val="9"/>
        <rFont val="Arial"/>
        <family val="2"/>
      </rPr>
      <t xml:space="preserve"> artículo 2</t>
    </r>
    <r>
      <rPr>
        <sz val="9"/>
        <rFont val="Arial"/>
        <family val="2"/>
      </rPr>
      <t xml:space="preserve">. Los Estados Partes en el presente Pacto se comprometen a garantizar el ejercicio de los derechos que en él se enuncian, sin discriminación alguna por motivos de raza, color, sexo, idioma, religión, opinión política o de otra índole, origen nacional o social, posición económica, nacimiento o cualquier otra condición social. </t>
    </r>
  </si>
  <si>
    <t>Atención pertinente a la cultura de la población.</t>
  </si>
  <si>
    <r>
      <t xml:space="preserve"> </t>
    </r>
    <r>
      <rPr>
        <b/>
        <sz val="9"/>
        <rFont val="Arial"/>
        <family val="2"/>
      </rPr>
      <t>Pacto internacional de Derechos Civiles y Políticos Artículo 26.</t>
    </r>
    <r>
      <rPr>
        <sz val="9"/>
        <rFont val="Arial"/>
        <family val="2"/>
      </rPr>
      <t xml:space="preserve"> Todas las personas son iguales ante la ley y tienen derecho sin discriminación a igual protección de la ley. A este respecto, la ley prohibirá toda discriminación y garantizará a todas las personas protección igual y efectiva contra cualquier discriminación por motivos de raza, color, sexo, idioma, religión, opiniones políticas o de cualquier índole, origen nacional o social, posición económica, nacimiento o cualquier otra condición social.</t>
    </r>
  </si>
  <si>
    <t>Que la atención sea en su idioma y en respeto a su cosmovisión. Para que no sea violentado su derecho a la identidad cultural.</t>
  </si>
  <si>
    <r>
      <rPr>
        <b/>
        <sz val="9"/>
        <rFont val="Arial"/>
        <family val="2"/>
      </rPr>
      <t>Convención Internacional sobre la Eliminación de Todas las Formas de Discriminación Racial</t>
    </r>
    <r>
      <rPr>
        <sz val="9"/>
        <rFont val="Arial"/>
        <family val="2"/>
      </rPr>
      <t xml:space="preserve"> </t>
    </r>
    <r>
      <rPr>
        <b/>
        <sz val="9"/>
        <rFont val="Arial"/>
        <family val="2"/>
      </rPr>
      <t>Artículo 5.</t>
    </r>
    <r>
      <rPr>
        <sz val="9"/>
        <rFont val="Arial"/>
        <family val="2"/>
      </rPr>
      <t xml:space="preserve"> En conformidad con las obligaciones fundamentales estipuladas en el artículo 2 de la presente Convención, los Estados partes se comprometen a prohibir y eliminar la discriminación racial en todas sus formas y a garantizar el derecho de toda persona a la igualdad ante la ley, sin distinción de raza, color y origen nacional o étnico...</t>
    </r>
  </si>
  <si>
    <t xml:space="preserve">Mayor alcance del respeto y cumplimineto de los derechos de las mujeres indígenas a una vida libre de racismo (no tipificado como delito en el códo penal). </t>
  </si>
  <si>
    <r>
      <rPr>
        <b/>
        <sz val="9"/>
        <rFont val="Arial"/>
        <family val="2"/>
      </rPr>
      <t>Convención Internacional sobre la Eliminación de Todas las Formas de Discriminación Racial. Artículo 6</t>
    </r>
    <r>
      <rPr>
        <sz val="9"/>
        <rFont val="Arial"/>
        <family val="2"/>
      </rPr>
      <t xml:space="preserve">. Los Estados partes asegurarán a todas las personas que se hallen bajo su jurisdicción, protección y </t>
    </r>
    <r>
      <rPr>
        <b/>
        <sz val="9"/>
        <rFont val="Arial"/>
        <family val="2"/>
      </rPr>
      <t>recursos efectivos, ante los tribunales nacionales competentes y</t>
    </r>
    <r>
      <rPr>
        <sz val="9"/>
        <rFont val="Arial"/>
        <family val="2"/>
      </rPr>
      <t xml:space="preserve"> </t>
    </r>
    <r>
      <rPr>
        <b/>
        <sz val="9"/>
        <rFont val="Arial"/>
        <family val="2"/>
      </rPr>
      <t>otras instituciones del Estado</t>
    </r>
    <r>
      <rPr>
        <sz val="9"/>
        <rFont val="Arial"/>
        <family val="2"/>
      </rPr>
      <t>, contra todo acto de discriminación racial que, contraviniendo la presente Convención, viole sus derechos humanos y libertades fundamentales, así como el derecho a pedir a esos tribunales satisfacción o reparación justa y adecuada por todo daño de que puedan ser víctimas como consecuencia de tal discriminación</t>
    </r>
  </si>
  <si>
    <r>
      <rPr>
        <b/>
        <sz val="11"/>
        <color theme="1"/>
        <rFont val="Calibri"/>
        <family val="2"/>
        <scheme val="minor"/>
      </rPr>
      <t>Artículo 11.</t>
    </r>
    <r>
      <rPr>
        <sz val="10"/>
        <rFont val="Arial"/>
        <family val="2"/>
      </rPr>
      <t xml:space="preserve"> Acuerdo gubernativo 525-99.  Funcionamiento y presupuesto. El Ministerio de Finanzas Públicas y la Oficina Nacional del Servicio Civil, efectuarán las acciones, conforme a la ley orgánica del presupuesto, que sean</t>
    </r>
    <r>
      <rPr>
        <b/>
        <sz val="11"/>
        <color theme="1"/>
        <rFont val="Calibri"/>
        <family val="2"/>
        <scheme val="minor"/>
      </rPr>
      <t xml:space="preserve"> necesarias para garantizar el funcionamiento de la Defensoría de la Mujer Indígena</t>
    </r>
    <r>
      <rPr>
        <sz val="10"/>
        <rFont val="Arial"/>
        <family val="2"/>
      </rPr>
      <t xml:space="preserve">; (ideal)
</t>
    </r>
  </si>
  <si>
    <t xml:space="preserve">Que toda las mujeres indigenas tengan acceso a los servicios de la Defensoría de la Mujer Indígena. </t>
  </si>
  <si>
    <r>
      <rPr>
        <b/>
        <sz val="9"/>
        <rFont val="Arial"/>
        <family val="2"/>
      </rPr>
      <t xml:space="preserve"> Convención sobre los Derechos del Niño.</t>
    </r>
    <r>
      <rPr>
        <sz val="9"/>
        <rFont val="Arial"/>
        <family val="2"/>
      </rPr>
      <t xml:space="preserve"> </t>
    </r>
    <r>
      <rPr>
        <b/>
        <sz val="9"/>
        <rFont val="Arial"/>
        <family val="2"/>
      </rPr>
      <t xml:space="preserve">Artículo 32 </t>
    </r>
    <r>
      <rPr>
        <sz val="9"/>
        <rFont val="Arial"/>
        <family val="2"/>
      </rPr>
      <t>. Los Estados Partes reconocen el derecho del niño a estar protegido contra la explotación económica y contra el desempeño de cualquier trabajo que pueda ser peligroso o entorpecer su educación, o que sea nocivo para su salud o para su desarrollo físico, mental, espiritual, moral o social.</t>
    </r>
  </si>
  <si>
    <r>
      <rPr>
        <b/>
        <sz val="10"/>
        <rFont val="Arial"/>
        <family val="2"/>
      </rPr>
      <t>CONSIERANDO PRIMERO</t>
    </r>
    <r>
      <rPr>
        <sz val="10"/>
        <rFont val="Arial"/>
        <family val="2"/>
      </rPr>
      <t>: Que en el Acuerdo de Identidad y Derechos de los Pueblos Indígenas se comprometió en promover la divulgación y el cumplimiento de la Convención sobre la Eliminación de Todas las Formas de Discriminación Contra la Mujer, y otros instrumentos internacionales relativos a los Derechos de los Pueblos Indígenas, ratificados por Guatemala, asi mismo, la creación de una Defensoría de la Mujer Indígena que se materializó a traves del acuerdo gubernativo 525-99 y sus reformas, en donde participan representantes de las mujeres y en el que se prestan ademas de otros servcicios, la asesoría Jurdíca y Social.</t>
    </r>
  </si>
  <si>
    <t xml:space="preserve">Contribuir al desarrollo integral de las niñas. </t>
  </si>
  <si>
    <r>
      <t xml:space="preserve"> </t>
    </r>
    <r>
      <rPr>
        <b/>
        <sz val="9"/>
        <rFont val="Arial"/>
        <family val="2"/>
      </rPr>
      <t xml:space="preserve">Convenio 169 de la OIT sobre Pueblos Indígenas y Tribales en Países IndependientesArtículo 2 . </t>
    </r>
    <r>
      <rPr>
        <sz val="9"/>
        <rFont val="Arial"/>
        <family val="2"/>
      </rPr>
      <t xml:space="preserve">Los gobiernos deberán asumir la responsabilidad de desarrollar, con la participación de los pueblos interesados, una acción coordinada y sistemática con miras a proteger los derechos de esos pueblos y a garantizar el respeto de su integridad.  </t>
    </r>
  </si>
  <si>
    <t xml:space="preserve">Mayor participación de la ciudadanía en las desiciones de la Defensoría. </t>
  </si>
  <si>
    <r>
      <rPr>
        <b/>
        <sz val="9"/>
        <rFont val="Arial"/>
        <family val="2"/>
      </rPr>
      <t>Convenio 169 de la OIT sobre Pueblos Indígenas y Tribales en Países Independientes. Artículo 5.</t>
    </r>
    <r>
      <rPr>
        <sz val="9"/>
        <rFont val="Arial"/>
        <family val="2"/>
      </rPr>
      <t xml:space="preserve"> Al aplicar las disposiciones del presente Convenio: a) </t>
    </r>
    <r>
      <rPr>
        <b/>
        <sz val="9"/>
        <rFont val="Arial"/>
        <family val="2"/>
      </rPr>
      <t>deberán reconocerse y protegerse los valores y prácticas sociales, culturales, religiosos y espirituales propios de dichos pueblos</t>
    </r>
    <r>
      <rPr>
        <sz val="9"/>
        <rFont val="Arial"/>
        <family val="2"/>
      </rPr>
      <t xml:space="preserve"> y deberá tomarse debidamente en consideración la índole de los problemas que se les plantean tanto colectiva como individualmente</t>
    </r>
  </si>
  <si>
    <t>Respeteto a su diversidad cultural.</t>
  </si>
  <si>
    <r>
      <rPr>
        <b/>
        <sz val="9"/>
        <rFont val="Arial"/>
        <family val="2"/>
      </rPr>
      <t>Convenio 169 de la OIT sobre Pueblos Indígenas y Tribales en Países Independientes. Artículo 14  numeral 1</t>
    </r>
    <r>
      <rPr>
        <sz val="9"/>
        <rFont val="Arial"/>
        <family val="2"/>
      </rPr>
      <t xml:space="preserve">. Deberá reconocerse a los pueblos interesados el derecho de propiedad y de </t>
    </r>
    <r>
      <rPr>
        <b/>
        <sz val="9"/>
        <rFont val="Arial"/>
        <family val="2"/>
      </rPr>
      <t xml:space="preserve">posesión sobre las tierras </t>
    </r>
    <r>
      <rPr>
        <sz val="9"/>
        <rFont val="Arial"/>
        <family val="2"/>
      </rPr>
      <t>que tradicionalmente ocupan. Además, en los casos apropiados, deberán tomarse medidas para salvaguardar el derecho de los pueblos interesados a utilizar tierras que no estén exclusivamente ocupadas por ellos, pero a las que hayan tenido tradicionalmente acceso para sus actividades tradicionales y de subsistencia</t>
    </r>
  </si>
  <si>
    <t xml:space="preserve">El derecho de las mujeres a la tierra. </t>
  </si>
  <si>
    <r>
      <t xml:space="preserve"> </t>
    </r>
    <r>
      <rPr>
        <b/>
        <sz val="9"/>
        <rFont val="Arial"/>
        <family val="2"/>
      </rPr>
      <t>Declaración de las Naciones Unidas sobre los Derechos de los Pueblos Indígenas. Artículo 8 numeral 1</t>
    </r>
    <r>
      <rPr>
        <sz val="9"/>
        <rFont val="Arial"/>
        <family val="2"/>
      </rPr>
      <t xml:space="preserve">. Los pueblos y las personas indígenas tienen derecho a no ser sometidos a una asimilación forzada ni a la destrucción de su cultura. </t>
    </r>
  </si>
  <si>
    <t>Atención y divulgación de sus derechos.</t>
  </si>
  <si>
    <r>
      <rPr>
        <b/>
        <sz val="9"/>
        <rFont val="Arial"/>
        <family val="2"/>
      </rPr>
      <t>Declaración de las Naciones Unidas sobre los Derechos de los Pueblos Indígenas. Artículo 9</t>
    </r>
    <r>
      <rPr>
        <sz val="9"/>
        <rFont val="Arial"/>
        <family val="2"/>
      </rPr>
      <t>. Los pueblos y las personas indígenas tienen derecho a pertenecer a una comunidad o nación indígena, de conformidad con las tradiciones y costumbres de la comunidad o nación de que se trate. Del ejercicio de ese derecho no puede resultar discriminación de ningún tipo.</t>
    </r>
  </si>
  <si>
    <t>Respeteto a su diversidad cultural y dignidad de la población.</t>
  </si>
  <si>
    <r>
      <rPr>
        <b/>
        <sz val="9"/>
        <rFont val="Arial"/>
        <family val="2"/>
      </rPr>
      <t>Declaración de las Naciones Unidas sobre los Derechos de los Pueblos Indígenas. Artículo 9. Artículo 11 numeral 1</t>
    </r>
    <r>
      <rPr>
        <sz val="9"/>
        <rFont val="Arial"/>
        <family val="2"/>
      </rPr>
      <t>. Los pueblos indígenas tienen derecho a practicar y revitalizar sus tradiciones y costumbres culturales. Ello incluye el derecho a mantener, proteger y desarrollar las manifestaciones pasadas, presentes y futuras de sus culturas, como lugares arqueológicos e históricos, objetos, diseños, ceremonias, tecnologías, artes visuales e interpretativas y literaturas</t>
    </r>
  </si>
  <si>
    <r>
      <rPr>
        <b/>
        <sz val="9"/>
        <rFont val="Arial"/>
        <family val="2"/>
      </rPr>
      <t>Declaración de las Naciones Unidas sobre los Derechos de los Pueblos Indígenas.Artículo 13. Inciso 2</t>
    </r>
    <r>
      <rPr>
        <sz val="9"/>
        <rFont val="Arial"/>
        <family val="2"/>
      </rPr>
      <t xml:space="preserve">.Los Estados adoptarán medidas eficaces para asegurar la protección de ese derecho y también para asegurar que los pueblos indígenas puedan entender y hacerse entender en las actuaciones políticas, jurídicas y administrativas, proporcionando para ello, cuando sea necesario, servicios de interpretación u otros medios adecuados. </t>
    </r>
  </si>
  <si>
    <r>
      <rPr>
        <b/>
        <sz val="9"/>
        <rFont val="Arial"/>
        <family val="2"/>
      </rPr>
      <t>Declaración de las Naciones Unidas sobre los Derechos de los Pueblos IndígenasArtículo 21 numeral 1.</t>
    </r>
    <r>
      <rPr>
        <sz val="9"/>
        <rFont val="Arial"/>
        <family val="2"/>
      </rPr>
      <t xml:space="preserve"> Los pueblos indígenas tienen derecho, sin discriminación, al mejoramiento de sus condiciones económicas y sociales, entre otras esferas, en la educación, el empleo, la capacitación y el readiestramiento profesionales, la vivienda, el saneamiento, la salud y la seguridad social. </t>
    </r>
  </si>
  <si>
    <t xml:space="preserve">Atención integral para cambiar las condiciones de las mujeres indígenas. </t>
  </si>
  <si>
    <r>
      <rPr>
        <b/>
        <sz val="9"/>
        <rFont val="Arial"/>
        <family val="2"/>
      </rPr>
      <t>Declaración de las Naciones Unidas sobre los Derechos de los Pueblos Indígenas. Artículo 24</t>
    </r>
    <r>
      <rPr>
        <sz val="9"/>
        <rFont val="Arial"/>
        <family val="2"/>
      </rPr>
      <t xml:space="preserve">. Los pueblos indígenas tienen derecho a sus propias medicinas tradicionales y a mantener sus prácticas de salud, incluida la conservación de sus plantas medicinales, animales y minerales de interés vital. Las personas indígenas también tienen derecho de acceso, sin discriminación alguna, a todos los servicios sociales y de salud. </t>
    </r>
  </si>
  <si>
    <r>
      <rPr>
        <b/>
        <sz val="9"/>
        <rFont val="Arial"/>
        <family val="2"/>
      </rPr>
      <t xml:space="preserve"> Convención sobre la Eliminación de toda forma de Discriminación contra la Mujer  Su artículo 1 </t>
    </r>
    <r>
      <rPr>
        <sz val="9"/>
        <rFont val="Arial"/>
        <family val="2"/>
      </rPr>
      <t>entiende por discriminación “toda distinción, exclusión o restricción basada en el sexo (… ) en las esferas política, económica, social, cultural y civil o en cualquier otra esfera” y los siguientes detallan el programa en pro de la igualdad que los estados firmantes deben atender</t>
    </r>
  </si>
  <si>
    <r>
      <rPr>
        <b/>
        <sz val="10"/>
        <rFont val="Arial"/>
        <family val="2"/>
      </rPr>
      <t>Art. 3, numeral 3</t>
    </r>
    <r>
      <rPr>
        <sz val="10"/>
        <rFont val="Arial"/>
        <family val="2"/>
      </rPr>
      <t>. Proporcionar atención, servicio social y psicológico a las mujeres indígenas víctimas de violencia, malos tratos, discriminación, acoso sexual y otras violencias a sus derechos, y dar seguimiento a los casos que se han planteado</t>
    </r>
  </si>
  <si>
    <t xml:space="preserve">Respuesta del Estado a lucha para conseguir la igualdad de condiciones para el ejercicio de sus derechos. </t>
  </si>
  <si>
    <r>
      <rPr>
        <b/>
        <sz val="9"/>
        <rFont val="Arial"/>
        <family val="2"/>
      </rPr>
      <t xml:space="preserve">CONVENCION INTERAMERICANA PARA PREVENIR,  SANCIONAR Y ERRADICAR LA VIOLENCIA CONTRA LA MUJER  "CONVENCION DE BELEM DO PARA" Artículo 4
</t>
    </r>
    <r>
      <rPr>
        <sz val="9"/>
        <rFont val="Arial"/>
        <family val="2"/>
      </rPr>
      <t>Toda mujer tiene derecho al reconocimiento, goce, ejercicio y protección de todos los derechos humanos y a las libertades consagradas por los instrumentos regionales e internacionales sobre derechos humanos</t>
    </r>
  </si>
  <si>
    <t xml:space="preserve">El derecho al acceso a la justicia ante los órganos competente ante los derechos violentados. </t>
  </si>
  <si>
    <r>
      <t>Declaración y Plataforma de Acción de Beijing I. Los derechos humanos
de la mujer. numeral 210.</t>
    </r>
    <r>
      <rPr>
        <sz val="9"/>
        <rFont val="Arial"/>
        <family val="2"/>
      </rPr>
      <t xml:space="preserve"> Los derechos humanos y las libertades fundamentales son patrimonio inalienable de todos los seres humanos; su promoción y protección es la responsabilidad primordial de los gobiernos.</t>
    </r>
  </si>
  <si>
    <r>
      <t xml:space="preserve">CONSIDERANDO SEGUNDO: </t>
    </r>
    <r>
      <rPr>
        <sz val="10"/>
        <rFont val="Arial"/>
        <family val="2"/>
      </rPr>
      <t>Que el gobierno de la república en cumplimiento de lo antes expuesto, acordó cn las representantes de las organizaciones de mujeres indígenas los aspectos que deben regularse en el presente acuerdo, por lo que es procedente emitir la dispoción pertinente.</t>
    </r>
    <r>
      <rPr>
        <b/>
        <sz val="10"/>
        <rFont val="Arial"/>
        <family val="2"/>
      </rPr>
      <t xml:space="preserve"> </t>
    </r>
  </si>
  <si>
    <t xml:space="preserve">Reconocimiento por parte del Estado la defensa de los derechos de las mujeres y la exigencia de su cumplimiento a las instancias públicas. </t>
  </si>
  <si>
    <r>
      <t xml:space="preserve">Pacto Internacional de Derechos Civiles y Políticos Artículo 3. </t>
    </r>
    <r>
      <rPr>
        <sz val="9"/>
        <rFont val="Arial"/>
        <family val="2"/>
      </rPr>
      <t>Los Estados Partes en el presente Pacto se comprometen a garantizar a hombres y mujeres la igualdad en el goce de todos los derechos civiles y políticos enunciados en el presente Pacto.</t>
    </r>
  </si>
  <si>
    <t>Defensa de sus derechos para lograr la igualdad de condiciones</t>
  </si>
  <si>
    <r>
      <rPr>
        <b/>
        <sz val="9"/>
        <rFont val="Arial"/>
        <family val="2"/>
      </rPr>
      <t xml:space="preserve">Metas de los Objetivos de Desarrollo Sostenible. </t>
    </r>
    <r>
      <rPr>
        <sz val="9"/>
        <rFont val="Arial"/>
        <family val="2"/>
      </rPr>
      <t>La Agenda cuenta con 17 Objetivos de Desarrollo Sostenible, que incluyen desde la eliminación de la pobreza hasta el combate al cambio climático, la educación, la igualdad de la mujer, la defensa del medio ambiente o el diseño de nuestras ciudades.</t>
    </r>
  </si>
  <si>
    <t>A nivel país se mejoren las condiciones de la vida de las mujeres.</t>
  </si>
  <si>
    <r>
      <rPr>
        <b/>
        <sz val="10"/>
        <rFont val="Arial"/>
        <family val="2"/>
      </rPr>
      <t>Declaracion universal de Derechos Humanos. Art. 2 numeral 1</t>
    </r>
    <r>
      <rPr>
        <sz val="10"/>
        <rFont val="Arial"/>
        <family val="2"/>
      </rPr>
      <t xml:space="preserve"> Todas las personas tiene sus derechos y libertades proclamados en esta Declarachion, sin distincion alguna de raza, color, sexo,idioma, religion, opinion politica o de cualquier otra indole, origen nacional o social, posicion economica, nacimiento o cualquier otra condición.</t>
    </r>
    <r>
      <rPr>
        <b/>
        <sz val="10"/>
        <rFont val="Arial"/>
        <family val="2"/>
      </rPr>
      <t xml:space="preserve"> Art 3  t</t>
    </r>
    <r>
      <rPr>
        <sz val="10"/>
        <rFont val="Arial"/>
        <family val="2"/>
      </rPr>
      <t xml:space="preserve">odo individuo tiene derecho a la vida, a la livertad y a la seguridadde sus personas                                                                                      </t>
    </r>
  </si>
  <si>
    <t>Se crea la DEMI para la defensa de los derechos de las Mujeres Indigenas, quienes esta suseptibles de cualquier forma de Violencia o discriminacion.  Para garantizar el pleno ejercicio de sus Derechos.</t>
  </si>
  <si>
    <t>LEGISLACION NACIONAL (decretos)</t>
  </si>
  <si>
    <r>
      <rPr>
        <b/>
        <sz val="9"/>
        <rFont val="Arial"/>
        <family val="2"/>
      </rPr>
      <t xml:space="preserve"> Delito de discriminación Decreto número 57-2002. “Artículo 202 bis. Discriminació</t>
    </r>
    <r>
      <rPr>
        <sz val="9"/>
        <rFont val="Arial"/>
        <family val="2"/>
      </rPr>
      <t xml:space="preserve">n. Se entenderá como discriminación toda distinción, exclusión, restricción o preferencia basada en motivos de género, raza, etnia, idioma, edad, religión, situación económica, enfermedad, discapacidad, estado civil o en cualquiera otro motivo, razón o circunstancia, que impidiere o dificultare a una persona, grupo de personas o asociaciones, el  ejercicio de un derecho legalmente establecido incluyendo el derecho consuetudinario o costumbre, de conformidad con la Constitución Política de la República y los Tratados Internacionales en materia de  derechos humanos. 
</t>
    </r>
  </si>
  <si>
    <r>
      <rPr>
        <b/>
        <sz val="11"/>
        <color theme="1"/>
        <rFont val="Calibri"/>
        <family val="2"/>
        <scheme val="minor"/>
      </rPr>
      <t xml:space="preserve">Articulo 1. </t>
    </r>
    <r>
      <rPr>
        <sz val="10"/>
        <rFont val="Arial"/>
        <family val="2"/>
      </rPr>
      <t>Se crea la Defensoría de la Mujer Indígena como dependencia de la Presidencia de la República, con capacidad de gestión y ejecución administrativa, tècnica y financiera, con el fin de atender las particulares situaciones de vulnerabilidad, indefensión y discriminación de la mujer indígena, para lo cual deberá promover las acciones en la defensa y pleno ejercicio de sus derechos.</t>
    </r>
  </si>
  <si>
    <t>Asegurar que se logre sentencia de casos de discriminacion étnica</t>
  </si>
  <si>
    <r>
      <rPr>
        <b/>
        <sz val="9"/>
        <rFont val="Arial"/>
        <family val="2"/>
      </rPr>
      <t>Código Procesal Penal Decreto número 51-92 Artículo 142</t>
    </r>
    <r>
      <rPr>
        <sz val="9"/>
        <rFont val="Arial"/>
        <family val="2"/>
      </rPr>
      <t>.</t>
    </r>
    <r>
      <rPr>
        <b/>
        <sz val="9"/>
        <rFont val="Arial"/>
        <family val="2"/>
      </rPr>
      <t xml:space="preserve"> Idioma</t>
    </r>
    <r>
      <rPr>
        <sz val="9"/>
        <rFont val="Arial"/>
        <family val="2"/>
      </rPr>
      <t>. Los actos procesales serán cumplidos en español. Cuando una persona se exprese con dificultad en ese idioma, se le brindará la ayuda necesaria para que el acto se pueda desarrollar.</t>
    </r>
  </si>
  <si>
    <r>
      <rPr>
        <b/>
        <sz val="9"/>
        <rFont val="Arial"/>
        <family val="2"/>
      </rPr>
      <t>Art 3, numeral 1.</t>
    </r>
    <r>
      <rPr>
        <sz val="9"/>
        <rFont val="Arial"/>
        <family val="2"/>
      </rPr>
      <t xml:space="preserve"> Promover y desarrollar con entidades gubernamentales y no gubernamentales, acciones tendientes a la propuesta de politicas publicas, planes y programas parra la prevencion, defensa y erradicacion de todas las formas de violencia y discriminacion contra la mujer indigena.                                                                                                                                                                </t>
    </r>
    <r>
      <rPr>
        <b/>
        <sz val="9"/>
        <rFont val="Arial"/>
        <family val="2"/>
      </rPr>
      <t>Art. 3, numeral 6.</t>
    </r>
    <r>
      <rPr>
        <sz val="9"/>
        <rFont val="Arial"/>
        <family val="2"/>
      </rPr>
      <t xml:space="preserve"> Proponer al Presidente de la República anteproyectso de iniciativa de Ley en materia de los derechos humanos de la mujer indígena   </t>
    </r>
  </si>
  <si>
    <t>Cumplimiento de su derecho a sera atendido en su idioma de auerdo a su cultura.</t>
  </si>
  <si>
    <r>
      <t xml:space="preserve"> </t>
    </r>
    <r>
      <rPr>
        <b/>
        <sz val="9"/>
        <rFont val="Arial"/>
        <family val="2"/>
      </rPr>
      <t>Ley contra el Femicidio y Otras Formas de Violencia Contra la Mujer Decreto número 22-2008 Artículo 9. P</t>
    </r>
    <r>
      <rPr>
        <sz val="9"/>
        <rFont val="Arial"/>
        <family val="2"/>
      </rPr>
      <t xml:space="preserve">rohibición de causales de justificación. En los delitos tipificados contra la mujer no podrán invocarse costumbres o tradiciones culturales o religiosas como causal de justificación o de exculpación para perpetrar, infligir, consentir, promover, instigar o tolerar la violencia contra la mujer. </t>
    </r>
  </si>
  <si>
    <t xml:space="preserve">El respeto y cumplimiento de su derecho en todo ámbito. </t>
  </si>
  <si>
    <r>
      <t xml:space="preserve">Ley contra la Violencia Sexual, Explotación y Trata de Personas, Decreto 09-2009 Respeto a la identidad cultural: </t>
    </r>
    <r>
      <rPr>
        <sz val="9"/>
        <rFont val="Arial"/>
        <family val="2"/>
      </rPr>
      <t xml:space="preserve">Se reconoce el derecho de las personas víctimas a conservar los vínculos con su cultura y religión en todas las entrevistas, al tener acceso a servicios de atención o procedimientos legales. </t>
    </r>
  </si>
  <si>
    <t>El respeto y cumpliento de los derechos de las mujeres idígenas a una atención con pertinencia cultural.</t>
  </si>
  <si>
    <r>
      <t xml:space="preserve">Ley de Alfabetización. DECRETO NÚMERO 43-86 ARTÍCULO 3. </t>
    </r>
    <r>
      <rPr>
        <sz val="9"/>
        <rFont val="Arial"/>
        <family val="2"/>
      </rPr>
      <t xml:space="preserve">Objeto del proceso. El proceso de alfabetización nacional tiene como objeto esencial, proveer los medios adecuados para que la población analfabeta tenga acceso a la cultura escrita, lo cual contribuirá al desarrollo del potencial humano para que la persona participe activamente en el mejoramiento de su calidad de vida y de su capacidad de cooperación al bien común. </t>
    </r>
    <r>
      <rPr>
        <b/>
        <sz val="9"/>
        <rFont val="Arial"/>
        <family val="2"/>
      </rPr>
      <t xml:space="preserve">
</t>
    </r>
  </si>
  <si>
    <t>Reducier el indíce de anlafabetismo</t>
  </si>
  <si>
    <r>
      <t>Ley de Educación Nacional. Decreto Legislativo No. 12-91. ARTICULO 2º. Fines, numeral  1. P</t>
    </r>
    <r>
      <rPr>
        <sz val="9"/>
        <rFont val="Arial"/>
        <family val="2"/>
      </rPr>
      <t>roporcionar una educación basada en principios humanos, científicos, técnicos, culturales y espirituales que formen integralmente al educando, lo preparen para el trabajo, la convivencia social y le permitan el acceso a otros niveles de vida.</t>
    </r>
  </si>
  <si>
    <t xml:space="preserve">Mayor alcance del respeto y cumplimineto de los derechos de las mujeres indígenas a una vida libre de violencia. </t>
  </si>
  <si>
    <r>
      <t>Ley de Protección Integral de la Niñez y Adolescencia .DECRETO NUMERO 27-2003 A ARTICULO 10. Igualdad. ...</t>
    </r>
    <r>
      <rPr>
        <sz val="9"/>
        <rFont val="Arial"/>
        <family val="2"/>
      </rPr>
      <t>Las niñas, niños y adolescentes que pertenezcan a grupos étnicos y/o de origen indígena, se les reconoce el derecho de vivir y desarrollarse bajo las formas de organización social que corresponden a sus tradiciones históricas y culturales, en tanto que éstas no sean contrarias al orden público y el respeto debido a la dignidad humana.
El Estado garantizará a las niñas, niños y adolescentes cualquiera que sea su
ascendencia, a tener su propia vida cultural, educativa, a profesar y practicar su propia
espiritualidad, costumbres, a emplear su propio idioma y gozar de todos los derechos y garantías que le son inherentes, de acuerdo a su cosmovisión.</t>
    </r>
    <r>
      <rPr>
        <b/>
        <sz val="9"/>
        <rFont val="Arial"/>
        <family val="2"/>
      </rPr>
      <t xml:space="preserve">
</t>
    </r>
  </si>
  <si>
    <t>El respeto y cumpliento de los derechos de la niñez a una atención con pertinencia cultural.</t>
  </si>
  <si>
    <r>
      <t xml:space="preserve">Ley de Desarrollo Social DECRETO NÚMERO 42-2001.  ARTÍCULO 16. Sectores de especial atención numral 1. Indígenas. </t>
    </r>
    <r>
      <rPr>
        <sz val="9"/>
        <rFont val="Arial"/>
        <family val="2"/>
      </rPr>
      <t>Dentro de la Política de Desarrollo Social y Población se incluirán medidas y acciones que promuevan la
plena participación de la población indígena en el desarrollo nacional y social, con pleno respeto y apoyo a su identidad y cultura.</t>
    </r>
  </si>
  <si>
    <t>mayoría de mujeres indígenas beneficiarias de los programas sociales.</t>
  </si>
  <si>
    <r>
      <t xml:space="preserve">Ley de Promoción Educativa Contra la Discriminación. DECRETO NÚMERO 81-2002 ARTICULO 3. </t>
    </r>
    <r>
      <rPr>
        <sz val="9"/>
        <rFont val="Arial"/>
        <family val="2"/>
      </rPr>
      <t xml:space="preserve">Los diferentes ministerios de Estado propiciarán acciones que
se enmarquen en lo dictado por las convenciones para la eliminación de la
discriminación, en todas sus formas, de tal manera que sus actuaciones se
caractericen por el respeto, tolerancia, reconocimiento a la característica de Nación
guatemalteca que es multilingüe, pluricultural y multiétnica, promoción de la
dignidad y, en general, por la eliminación de discriminación racial y de género y
toda forma de discriminación. </t>
    </r>
  </si>
  <si>
    <r>
      <t xml:space="preserve">Ley Electoral y de Partidos Políticos Decreto Número 1-85 Artículo </t>
    </r>
    <r>
      <rPr>
        <sz val="9"/>
        <rFont val="Arial"/>
        <family val="2"/>
      </rPr>
      <t>3. Derechos y deberes de los ciudadanos.  Inciso c) Elegir y ser electo: d) Ejercer el sufragio; y e) Optar a cargos públicos;</t>
    </r>
    <r>
      <rPr>
        <b/>
        <sz val="9"/>
        <rFont val="Arial"/>
        <family val="2"/>
      </rPr>
      <t xml:space="preserve">
</t>
    </r>
  </si>
  <si>
    <t xml:space="preserve">Igualdad de particpación de mujeres y hombres en cargos de decisión </t>
  </si>
  <si>
    <r>
      <t xml:space="preserve">Ley del Sistema Nacional de Seguridad Alimentaria y Nutricional DECRETO NÚMERO 32-2005. Principios, inciso e. Equidad. </t>
    </r>
    <r>
      <rPr>
        <sz val="9"/>
        <rFont val="Arial"/>
        <family val="2"/>
      </rPr>
      <t>El Estado debe generar las condiciones para que la población sin distinción de género, etnia, edad, nivel socio económico, y lugar de residencia, tenga acceso seguro y oportuno a los alimentos.</t>
    </r>
  </si>
  <si>
    <t>Igualdad de condiciones</t>
  </si>
  <si>
    <r>
      <t xml:space="preserve">Ley marco de los acuerdos de paz. Acuerdo sobre identidad y derechos de los pueblos indígenas. </t>
    </r>
    <r>
      <rPr>
        <sz val="9"/>
        <rFont val="Arial"/>
        <family val="2"/>
      </rPr>
      <t>II. LUCHA CONTRA LA DISCRIMINACIÓN. 
A. LUCHA CONTRA LA DISCRIMINACIÓN LEGAL Y DE HECHO. B. DERECHOS DE LA MUJER.</t>
    </r>
    <r>
      <rPr>
        <b/>
        <sz val="9"/>
        <rFont val="Arial"/>
        <family val="2"/>
      </rPr>
      <t xml:space="preserve"> </t>
    </r>
    <r>
      <rPr>
        <sz val="9"/>
        <rFont val="Arial"/>
        <family val="2"/>
      </rPr>
      <t xml:space="preserve">numeral  I) promover una legislación que tipifique el acoso sexual como delito y considere como un agravante en la definición de la sanción de los delitos sexuales el que haya sido cometido contra mujer indígena; </t>
    </r>
    <r>
      <rPr>
        <b/>
        <sz val="9"/>
        <rFont val="Arial"/>
        <family val="2"/>
      </rPr>
      <t xml:space="preserve">II) crear una Defensoría de la Mujer Indígena, con su participación, que incluya servicios de asesoría jurídica y servicio social; </t>
    </r>
    <r>
      <rPr>
        <sz val="9"/>
        <rFont val="Arial"/>
        <family val="2"/>
      </rPr>
      <t>y III) promover la divulgación y fiel cumplimiento de la Convención sobre la Eliminación de Todas las Formas de Discriminación contra la Mujer.</t>
    </r>
  </si>
  <si>
    <r>
      <rPr>
        <b/>
        <sz val="9"/>
        <rFont val="Arial"/>
        <family val="2"/>
      </rPr>
      <t>Acuerdo Gubernativo 525-99 y sus reformas. Artículos 1.</t>
    </r>
    <r>
      <rPr>
        <sz val="9"/>
        <rFont val="Arial"/>
        <family val="2"/>
      </rPr>
      <t xml:space="preserve"> Creación.  Se crea  la Defensoría de la Mujer Indígena como dependencia de la presidencia de la República, con capacidad de gestión y ejecución administrativa, técnica, y financiera, con el fin de atender las particularidades situaciones de vulnerabilidad, indefensión y discriminación de la mujer indígna, para lo cual deberá provover las accioens dddddde la defesna y pleno ejercicio de sus derechos. </t>
    </r>
  </si>
  <si>
    <t xml:space="preserve">Contribuir a que las instancias públicas fortalezcan sus acciones a mejorar las condiciones de vida de  las mujeres para que sean menos propensas  a ser violentadas.  </t>
  </si>
  <si>
    <t>Orientaciones:</t>
  </si>
  <si>
    <t>Consignar el nombre completo del instrumento jurídico, el artículo, la literal, numeral o inciso. 
 Descripción de  lo que manda la norma y atañe al quehacer institucional.  
Describir  toda la normativa relacionada con el quehacer insitucional y estrategico.
Describir convenios internacionales aceptados por el pais que tengan incidencia institucional.</t>
  </si>
  <si>
    <t>Describir las funciones  generales con las cuales la institución le da cumplimiento a la normativa</t>
  </si>
  <si>
    <t>Describir el beneficio que obtiene la población  cuando la institución cumple con el mandato .</t>
  </si>
  <si>
    <r>
      <t>Columna (1):</t>
    </r>
    <r>
      <rPr>
        <sz val="14"/>
        <rFont val="Candara"/>
        <family val="2"/>
      </rPr>
      <t xml:space="preserve"> Describa los mandatos relacionados con la institución, inice con los de mayor nivel como la Constitución Política de la República, tratados y convenios internacionales ratificados por el Estado de Guatemala, leyes emitidas por el Congreso de la República que pueden ser  </t>
    </r>
    <r>
      <rPr>
        <sz val="14"/>
        <color rgb="FF000000"/>
        <rFont val="Candara"/>
        <family val="2"/>
      </rPr>
      <t>leyes constitucionales y leyes ordinarias</t>
    </r>
    <r>
      <rPr>
        <sz val="14"/>
        <rFont val="Candara"/>
        <family val="2"/>
      </rPr>
      <t xml:space="preserve"> y llegue a  </t>
    </r>
    <r>
      <rPr>
        <sz val="14"/>
        <color rgb="FF000000"/>
        <rFont val="Candara"/>
        <family val="2"/>
      </rPr>
      <t>las disposiciones emitidas por el organismo ejecutivo o disposiciones reglamentarias</t>
    </r>
    <r>
      <rPr>
        <sz val="14"/>
        <rFont val="Candara"/>
        <family val="2"/>
      </rPr>
      <t xml:space="preserve"> (por ejemplo el  reglamento interno de la institución), analice uno a uno estos cuerpos legales.  En esta columna anote el mandato (jurídicos, de política pública,  identificando la base legal que lo establece).</t>
    </r>
  </si>
  <si>
    <r>
      <t>Columna (2):</t>
    </r>
    <r>
      <rPr>
        <sz val="14"/>
        <color theme="1"/>
        <rFont val="Candara"/>
        <family val="2"/>
      </rPr>
      <t xml:space="preserve"> Identifique las funciones y/o  áreas de acción institucional  que corresponden </t>
    </r>
  </si>
  <si>
    <r>
      <t>Columna (3):</t>
    </r>
    <r>
      <rPr>
        <sz val="14"/>
        <rFont val="Candara"/>
        <family val="2"/>
      </rPr>
      <t xml:space="preserve"> Indique el beneficio que recibe la población al cumplir el mandato.</t>
    </r>
  </si>
  <si>
    <t>Pago de prestaciones economicas y sociales en cumplimineto de sentencia judical dentro   del proceso  Numero 01215-20218-02878,  la deuda del año 2020 aciende a Q.6,278,626.00</t>
  </si>
  <si>
    <t xml:space="preserve">Pago de prestaciones economicas y sociales en cumplimineto de sentencia judical dentro   del proceso  Numero 01215-20218-02878,  la deuda del año 2021 aciende a Q.5,642,150.00 </t>
  </si>
  <si>
    <r>
      <rPr>
        <b/>
        <sz val="11"/>
        <color theme="1"/>
        <rFont val="Candara"/>
        <family val="2"/>
      </rPr>
      <t>Acción 1.</t>
    </r>
    <r>
      <rPr>
        <sz val="11"/>
        <color theme="1"/>
        <rFont val="Candara"/>
        <family val="2"/>
      </rPr>
      <t xml:space="preserve"> Nómina de Sueldos  de personal permanente (011). 1 Licenciada en educación y 1 asistente en sede central, incluye ingreso nominal mensual, Bono 14, Aguinaldo y Bono vacacional.</t>
    </r>
  </si>
  <si>
    <t>Servicio de hosting</t>
  </si>
  <si>
    <t>Nomina</t>
  </si>
  <si>
    <t>Documnetos</t>
  </si>
  <si>
    <r>
      <t xml:space="preserve">Acción 2: Unidad de recursos Humanos:                                                          </t>
    </r>
    <r>
      <rPr>
        <sz val="11"/>
        <rFont val="Candara"/>
        <family val="2"/>
      </rPr>
      <t>creacion de plazas</t>
    </r>
    <r>
      <rPr>
        <b/>
        <sz val="11"/>
        <rFont val="Candara"/>
        <family val="2"/>
      </rPr>
      <t xml:space="preserve"> </t>
    </r>
    <r>
      <rPr>
        <sz val="11"/>
        <rFont val="Candara"/>
        <family val="2"/>
      </rPr>
      <t xml:space="preserve"> de personal permanente (011).  Delegadas de Totonicapan y Chimaltenango, encargada de la unidad de información Publica y Unidad de Genero</t>
    </r>
  </si>
  <si>
    <t>Equipo de Oficina (Archivos 4 gabetas Metal;)</t>
  </si>
  <si>
    <t xml:space="preserve">Equipo de Oficina (Archivo de 4 gabetas ) </t>
  </si>
  <si>
    <t xml:space="preserve">viaticos al interior   (1 persona auditor y piloto,  por dos dias) </t>
  </si>
  <si>
    <t xml:space="preserve">Equipo de Oficina (Archivo 4 gabetas) </t>
  </si>
  <si>
    <t xml:space="preserve">Pago de prestaciones economicas y sociales en cumplimineto de sentencia judical dentro   del proceso  Numero 01215-20218-02878,  la deuda del año 2022 aciende a Q.5,642,150.00 </t>
  </si>
  <si>
    <t>Promover espacios de incidencia política para implementar o dar seguimiento a la armonización del marco normativo y de política nacional con los estándares  nternacionales, utilizando la herramienta del control de  nvencionalidad para lo siguiente: a) Tipificar el acoso cibernético sexting, grooming y sextortion) y el acoso sexual contra las niñas, adolescentes y mujeres en el ámbito público, privado y en lo laboral, la violencia obstétrica y la violencia simbólica;</t>
  </si>
  <si>
    <t xml:space="preserve">El precedente de Transformar nuestro mundo: la agenda 2030 para el desarrollo
sostenible es la Declaración del Milenio, adoptada en 2000 y cuya principal rientación era el abordaje de los desafíos en relación con la pobreza y los rezagos en el bienestar de las personas y el medio mbiente, con ocho objetivos de desarrollo y metas que esperaban ser cumplidas en 2015. </t>
  </si>
  <si>
    <t xml:space="preserve">Cultura de violencia /normalización de la violencia </t>
  </si>
  <si>
    <t xml:space="preserve"> Exclusión</t>
  </si>
  <si>
    <t xml:space="preserve">Sistema colonialista y racista </t>
  </si>
  <si>
    <t xml:space="preserve">Discriminación étnica, violenta y machista </t>
  </si>
  <si>
    <t xml:space="preserve">Desigualdad </t>
  </si>
  <si>
    <r>
      <t xml:space="preserve">Acción 6  Unidad de Desarrollo Politico y Legal, </t>
    </r>
    <r>
      <rPr>
        <sz val="11"/>
        <color theme="1"/>
        <rFont val="Candara"/>
        <family val="2"/>
      </rPr>
      <t xml:space="preserve">1 Sesiones Oridnarias y 2  Extraordinarias mensuales,  de la Junta Coordinadora. </t>
    </r>
  </si>
  <si>
    <r>
      <rPr>
        <b/>
        <sz val="11"/>
        <color theme="1"/>
        <rFont val="Candara"/>
        <family val="2"/>
      </rPr>
      <t xml:space="preserve">Acción 7:  Despacho Superior de la Defensoria de la Mujer Indigena  DEMI:   Acción 6.1 </t>
    </r>
    <r>
      <rPr>
        <sz val="11"/>
        <color theme="1"/>
        <rFont val="Candara"/>
        <family val="2"/>
      </rPr>
      <t>Visita de la Señora Defensora para monitorear el trabajo de la Sedes Regionales por 2 días. Acción 6.3 Insumos para atención de visitas al Despacho de la Defensoría</t>
    </r>
  </si>
  <si>
    <r>
      <rPr>
        <b/>
        <sz val="11"/>
        <color theme="1"/>
        <rFont val="Candara"/>
        <family val="2"/>
      </rPr>
      <t>Acción 7.1</t>
    </r>
    <r>
      <rPr>
        <sz val="11"/>
        <color theme="1"/>
        <rFont val="Candara"/>
        <family val="2"/>
      </rPr>
      <t xml:space="preserve"> Equipamiento necesario para personal del Despacho de la Defensoría de la Mujer Indìgena.</t>
    </r>
  </si>
  <si>
    <r>
      <rPr>
        <b/>
        <sz val="11"/>
        <color theme="1"/>
        <rFont val="Candara"/>
        <family val="2"/>
      </rPr>
      <t xml:space="preserve">Accion 8.   Direccion Ejecutiva:                                                        </t>
    </r>
    <r>
      <rPr>
        <sz val="11"/>
        <color theme="1"/>
        <rFont val="Candara"/>
        <family val="2"/>
      </rPr>
      <t xml:space="preserve"> Monitoreo y evaluación a sedes regionales Cononcer el que hacer de las sedes regionales, oficinas y planes e informes de actividades</t>
    </r>
  </si>
  <si>
    <r>
      <rPr>
        <b/>
        <sz val="11"/>
        <color theme="1"/>
        <rFont val="Candara"/>
        <family val="2"/>
      </rPr>
      <t xml:space="preserve">Accion 8.1.   </t>
    </r>
    <r>
      <rPr>
        <sz val="11"/>
        <color theme="1"/>
        <rFont val="Candara"/>
        <family val="2"/>
      </rPr>
      <t xml:space="preserve">Equipamiento necesario para personal de Direccion Ejecutiva de la Defensoría de la Mujer Indìgena.                                                  </t>
    </r>
  </si>
  <si>
    <r>
      <rPr>
        <b/>
        <sz val="11"/>
        <color theme="1"/>
        <rFont val="Candara"/>
        <family val="2"/>
      </rPr>
      <t>Accion 2.</t>
    </r>
    <r>
      <rPr>
        <sz val="11"/>
        <color theme="1"/>
        <rFont val="Candara"/>
        <family val="2"/>
      </rPr>
      <t xml:space="preserve"> Acompañamiento y acesoria a usuarias víctimas de violencia diferentes instancias.</t>
    </r>
  </si>
  <si>
    <r>
      <rPr>
        <b/>
        <sz val="11"/>
        <color theme="1"/>
        <rFont val="Candara"/>
        <family val="2"/>
      </rPr>
      <t>Acción 3.</t>
    </r>
    <r>
      <rPr>
        <sz val="11"/>
        <color theme="1"/>
        <rFont val="Candara"/>
        <family val="2"/>
      </rPr>
      <t xml:space="preserve"> Nómina de Sueldos  de personal temporal (183).   abogadas y  asistentes en sedes regionales y sede central incluye ingreso nominal mensual.</t>
    </r>
  </si>
  <si>
    <r>
      <rPr>
        <b/>
        <sz val="11"/>
        <color theme="1"/>
        <rFont val="Candara"/>
        <family val="2"/>
      </rPr>
      <t>Acción 4.</t>
    </r>
    <r>
      <rPr>
        <sz val="11"/>
        <color theme="1"/>
        <rFont val="Candara"/>
        <family val="2"/>
      </rPr>
      <t xml:space="preserve">                                                                                                                                    -</t>
    </r>
    <r>
      <rPr>
        <b/>
        <sz val="11"/>
        <color theme="1"/>
        <rFont val="Candara"/>
        <family val="2"/>
      </rPr>
      <t>1</t>
    </r>
    <r>
      <rPr>
        <sz val="11"/>
        <color theme="1"/>
        <rFont val="Candara"/>
        <family val="2"/>
      </rPr>
      <t xml:space="preserve">. Atención juridica a mujeres indígenas violentadas en  sus derechos humanos.                                                                                                   </t>
    </r>
    <r>
      <rPr>
        <b/>
        <sz val="11"/>
        <color theme="1"/>
        <rFont val="Candara"/>
        <family val="2"/>
      </rPr>
      <t>-2.</t>
    </r>
    <r>
      <rPr>
        <sz val="11"/>
        <color theme="1"/>
        <rFont val="Candara"/>
        <family val="2"/>
      </rPr>
      <t xml:space="preserve"> Brindar asesoría en temas jurídicos e institucionales inherentes a la DEMI y en defensa de los Derechos Humanos de las Mujeres Indígenas a personal del Despacho Superior y Dirección Ejecutiva.                                                                                                      </t>
    </r>
    <r>
      <rPr>
        <b/>
        <sz val="11"/>
        <color theme="1"/>
        <rFont val="Candara"/>
        <family val="2"/>
      </rPr>
      <t>-3.</t>
    </r>
    <r>
      <rPr>
        <sz val="11"/>
        <color theme="1"/>
        <rFont val="Candara"/>
        <family val="2"/>
      </rPr>
      <t xml:space="preserve"> Personal de las unidades jurídicas de sede central y regionales reciben capacitación sobre el proceso de registro de casos.                                                                                                                                 </t>
    </r>
    <r>
      <rPr>
        <b/>
        <sz val="11"/>
        <color theme="1"/>
        <rFont val="Candara"/>
        <family val="2"/>
      </rPr>
      <t>-4.</t>
    </r>
    <r>
      <rPr>
        <sz val="11"/>
        <color theme="1"/>
        <rFont val="Candara"/>
        <family val="2"/>
      </rPr>
      <t xml:space="preserve">Elaborar  informes sobre los casos jurídicos                                                   </t>
    </r>
    <r>
      <rPr>
        <b/>
        <sz val="11"/>
        <color theme="1"/>
        <rFont val="Candara"/>
        <family val="2"/>
      </rPr>
      <t>-5.</t>
    </r>
    <r>
      <rPr>
        <sz val="11"/>
        <color theme="1"/>
        <rFont val="Candara"/>
        <family val="2"/>
      </rPr>
      <t>Atender delegaciones de la Sede Central para el fortalecimiento y coordinación de las actividades que realiza la Institución a nivel interno y externo.</t>
    </r>
  </si>
  <si>
    <r>
      <rPr>
        <b/>
        <sz val="11"/>
        <color theme="1"/>
        <rFont val="Candara"/>
        <family val="2"/>
      </rPr>
      <t>Acción 5.</t>
    </r>
    <r>
      <rPr>
        <sz val="11"/>
        <color theme="1"/>
        <rFont val="Candara"/>
        <family val="2"/>
      </rPr>
      <t xml:space="preserve">  Servicops que presta la unidad Juridica Sede Central Elaboración de  memoriales Evacuación de audienciaas Procuraciones de casos</t>
    </r>
  </si>
  <si>
    <r>
      <rPr>
        <b/>
        <sz val="11"/>
        <color theme="1"/>
        <rFont val="Candara"/>
        <family val="2"/>
      </rPr>
      <t xml:space="preserve">Acción 3. </t>
    </r>
    <r>
      <rPr>
        <sz val="11"/>
        <color theme="1"/>
        <rFont val="Candara"/>
        <family val="2"/>
      </rPr>
      <t>Acompañamiento y gestión a usuarias víctimas de violencia diferentes instancias.</t>
    </r>
  </si>
  <si>
    <r>
      <rPr>
        <b/>
        <sz val="11"/>
        <color theme="1"/>
        <rFont val="Candara"/>
        <family val="2"/>
      </rPr>
      <t>Acción 4.</t>
    </r>
    <r>
      <rPr>
        <sz val="11"/>
        <color theme="1"/>
        <rFont val="Candara"/>
        <family val="2"/>
      </rPr>
      <t xml:space="preserve"> Acciones de fortalecimiento insitucional para creación de plazas nuevas de personal permanente, trabajadoras sociales para la sede de  Chimaltenango y sede de Totonicapán de la Defensoría de la Mujer Indígena. incluye ingreso nominal mensual, Bono 14, Aguinaldo y Bono vacacional.</t>
    </r>
  </si>
  <si>
    <r>
      <rPr>
        <b/>
        <sz val="11"/>
        <color theme="1"/>
        <rFont val="Candara"/>
        <family val="2"/>
      </rPr>
      <t xml:space="preserve">Acción 5. </t>
    </r>
    <r>
      <rPr>
        <sz val="11"/>
        <color theme="1"/>
        <rFont val="Candara"/>
        <family val="2"/>
      </rPr>
      <t>Nómina de Sueldos  de personal permanente (011).  Que realiza atención social en MAIMI: 1 Trabajadora social  incluye ingreso nominal mensual, Bono 14, Aguinaldo y Bono vacacional.</t>
    </r>
  </si>
  <si>
    <r>
      <rPr>
        <b/>
        <sz val="11"/>
        <color theme="1"/>
        <rFont val="Candara"/>
        <family val="2"/>
      </rPr>
      <t>Acción 4</t>
    </r>
    <r>
      <rPr>
        <sz val="11"/>
        <color theme="1"/>
        <rFont val="Candara"/>
        <family val="2"/>
      </rPr>
      <t xml:space="preserve">. Mujeres Indígenas en procesos de recuperación emocional y prevención de la violencia.                                                                                                     </t>
    </r>
    <r>
      <rPr>
        <b/>
        <sz val="12"/>
        <color theme="1"/>
        <rFont val="Candara"/>
        <family val="2"/>
      </rPr>
      <t>1.</t>
    </r>
    <r>
      <rPr>
        <sz val="11"/>
        <color theme="1"/>
        <rFont val="Candara"/>
        <family val="2"/>
      </rPr>
      <t xml:space="preserve"> Terapias de sanación emocional, dirigido a mujeres indígenas sobrevivientes de violencia usuarias de DEMI de Sede Central                                                                                                                             </t>
    </r>
    <r>
      <rPr>
        <b/>
        <sz val="12"/>
        <color theme="1"/>
        <rFont val="Candara"/>
        <family val="2"/>
      </rPr>
      <t>2</t>
    </r>
    <r>
      <rPr>
        <sz val="11"/>
        <color theme="1"/>
        <rFont val="Candara"/>
        <family val="2"/>
      </rPr>
      <t>.Terapias Ocupacionales en seguimiento a los procesos psicoterapéuticos de sanación emocional.</t>
    </r>
  </si>
  <si>
    <r>
      <rPr>
        <b/>
        <sz val="11"/>
        <color theme="1"/>
        <rFont val="Candara"/>
        <family val="2"/>
      </rPr>
      <t xml:space="preserve">Acción 5. </t>
    </r>
    <r>
      <rPr>
        <sz val="11"/>
        <color theme="1"/>
        <rFont val="Candara"/>
        <family val="2"/>
      </rPr>
      <t>Unidades de Atención psicológica fortalecidas con capacitación</t>
    </r>
  </si>
  <si>
    <r>
      <rPr>
        <b/>
        <sz val="11"/>
        <color theme="1"/>
        <rFont val="Candara"/>
        <family val="2"/>
      </rPr>
      <t xml:space="preserve">Accion 2. </t>
    </r>
    <r>
      <rPr>
        <sz val="11"/>
        <color theme="1"/>
        <rFont val="Candara"/>
        <family val="2"/>
      </rPr>
      <t xml:space="preserve">  unidad de formacion y Educación,                                                         </t>
    </r>
    <r>
      <rPr>
        <b/>
        <sz val="11"/>
        <color theme="1"/>
        <rFont val="Candara"/>
        <family val="2"/>
      </rPr>
      <t>-1</t>
    </r>
    <r>
      <rPr>
        <sz val="11"/>
        <color theme="1"/>
        <rFont val="Candara"/>
        <family val="2"/>
      </rPr>
      <t xml:space="preserve">.Jornadas informativas virtuales de prevención de la trata de personas en sus diferentes modalidades, dirigida a hombres y mujeres de comunidades lingüísticas del país.                                                    </t>
    </r>
    <r>
      <rPr>
        <b/>
        <sz val="11"/>
        <color theme="1"/>
        <rFont val="Candara"/>
        <family val="2"/>
      </rPr>
      <t>-2</t>
    </r>
    <r>
      <rPr>
        <sz val="11"/>
        <color theme="1"/>
        <rFont val="Candara"/>
        <family val="2"/>
      </rPr>
      <t xml:space="preserve">. Curso virtual: La trata de personas y su vinculación con la vulneración de los derechos de las mujeres indígenas en Guatemala.                                                                                                                        </t>
    </r>
    <r>
      <rPr>
        <b/>
        <sz val="11"/>
        <color theme="1"/>
        <rFont val="Candara"/>
        <family val="2"/>
      </rPr>
      <t>-3</t>
    </r>
    <r>
      <rPr>
        <sz val="11"/>
        <color theme="1"/>
        <rFont val="Candara"/>
        <family val="2"/>
      </rPr>
      <t xml:space="preserve">. Curso virtual: El derecho al acceso a la información pública.                                                                                                               </t>
    </r>
    <r>
      <rPr>
        <b/>
        <sz val="11"/>
        <color theme="1"/>
        <rFont val="Candara"/>
        <family val="2"/>
      </rPr>
      <t>-4.</t>
    </r>
    <r>
      <rPr>
        <sz val="11"/>
        <color theme="1"/>
        <rFont val="Candara"/>
        <family val="2"/>
      </rPr>
      <t xml:space="preserve"> Curso virtual: Derechos de las mujeres indígenas a una vida libre de racismo y discriminación.                                                                                                               </t>
    </r>
    <r>
      <rPr>
        <b/>
        <sz val="11"/>
        <color theme="1"/>
        <rFont val="Candara"/>
        <family val="2"/>
      </rPr>
      <t>-5.</t>
    </r>
    <r>
      <rPr>
        <sz val="11"/>
        <color theme="1"/>
        <rFont val="Candara"/>
        <family val="2"/>
      </rPr>
      <t xml:space="preserve"> Curso virtual: La participación política de las mujeres indígenas para la toma de desiciones.</t>
    </r>
  </si>
  <si>
    <r>
      <t xml:space="preserve">Acción 3.   Comunicación Social                                                                           -1. </t>
    </r>
    <r>
      <rPr>
        <sz val="11"/>
        <color theme="1"/>
        <rFont val="Candara"/>
        <family val="2"/>
      </rPr>
      <t xml:space="preserve">14 eventos en las sedes regionales y sede central, para la promoción e información de los derechos específicos de la Mujer Indígena. Día Internacional de la mujer.                                                </t>
    </r>
    <r>
      <rPr>
        <b/>
        <sz val="11"/>
        <color theme="1"/>
        <rFont val="Candara"/>
        <family val="2"/>
      </rPr>
      <t/>
    </r>
  </si>
  <si>
    <r>
      <rPr>
        <b/>
        <sz val="11"/>
        <color theme="1"/>
        <rFont val="Candara"/>
        <family val="2"/>
      </rPr>
      <t>Acción 4:</t>
    </r>
    <r>
      <rPr>
        <sz val="11"/>
        <color theme="1"/>
        <rFont val="Candara"/>
        <family val="2"/>
      </rPr>
      <t xml:space="preserve"> 2.Presentacion de resultados del trabajo de DEMI sus retos y desafios en la mitigacion de la pandemia del Covid-19                  </t>
    </r>
  </si>
  <si>
    <r>
      <t xml:space="preserve">        </t>
    </r>
    <r>
      <rPr>
        <b/>
        <sz val="11"/>
        <color theme="1"/>
        <rFont val="Candara"/>
        <family val="2"/>
      </rPr>
      <t>Acción 5:</t>
    </r>
    <r>
      <rPr>
        <sz val="11"/>
        <color theme="1"/>
        <rFont val="Candara"/>
        <family val="2"/>
      </rPr>
      <t xml:space="preserve">     -3. 14 eventos en las sedes regionales y sede central, para la promoción e información de los derechos específicos de la Mujer Indígena. Día Internacional de la Mujer Indígena          </t>
    </r>
  </si>
  <si>
    <r>
      <t xml:space="preserve"> </t>
    </r>
    <r>
      <rPr>
        <b/>
        <sz val="11"/>
        <color theme="1"/>
        <rFont val="Candara"/>
        <family val="2"/>
      </rPr>
      <t xml:space="preserve"> Acción 6: </t>
    </r>
    <r>
      <rPr>
        <sz val="11"/>
        <color theme="1"/>
        <rFont val="Candara"/>
        <family val="2"/>
      </rPr>
      <t xml:space="preserve"> -4. Evento en la sede regional de Izabal. Día Nacional del Pueblo Garífuna         </t>
    </r>
  </si>
  <si>
    <r>
      <rPr>
        <b/>
        <sz val="11"/>
        <color theme="1"/>
        <rFont val="Candara"/>
        <family val="2"/>
      </rPr>
      <t xml:space="preserve">Accion : 8.  </t>
    </r>
    <r>
      <rPr>
        <sz val="11"/>
        <color theme="1"/>
        <rFont val="Candara"/>
        <family val="2"/>
      </rPr>
      <t xml:space="preserve">. Fortalecimiento a las 13 sedes regionales para la atención a medios de comunicación en la divulgación y promoción del que hacer de DEMI, capacitacion de 130 personal 011 y 029, en las sedes regionales y la vista a medios de comunicación tanto radio y television local, para fortalecer la comunicacion externa. Se aprovechara estas giras para la grabacion y entrevistas a usuarias, lideresas y lugares en las 13 sedes regionales. </t>
    </r>
  </si>
  <si>
    <r>
      <t xml:space="preserve">Acción 10: </t>
    </r>
    <r>
      <rPr>
        <sz val="11"/>
        <color theme="1"/>
        <rFont val="Candara"/>
        <family val="2"/>
      </rPr>
      <t>ASAMBLEAS LINGUISTICAS para la elección de integrantes del Consejo Consultivo: 14 Asambleas Lingüísticas de las siguientes comunidades: Poqomchí, Ixil, Achí, Chalkiteka, Popti, Akateka, Tektikeka, Chortí, Tzutujil, Chuj, Qajobal, Sipakapense, Poqomam y Mam</t>
    </r>
  </si>
  <si>
    <r>
      <rPr>
        <b/>
        <sz val="11"/>
        <color theme="1"/>
        <rFont val="Candara"/>
        <family val="2"/>
      </rPr>
      <t xml:space="preserve">Acción 11: Bienes y servicios para uso en la Unidad Auditoría Interna, para ejecución de auditorías.  </t>
    </r>
    <r>
      <rPr>
        <sz val="11"/>
        <color theme="1"/>
        <rFont val="Candara"/>
        <family val="2"/>
      </rPr>
      <t xml:space="preserve">                                                                          </t>
    </r>
    <r>
      <rPr>
        <sz val="12"/>
        <color theme="1"/>
        <rFont val="Candara"/>
        <family val="2"/>
      </rPr>
      <t>1. Evaluar y verificar los activos fijos en buen estado y mal estado en 13 sedes regionales                                                                      2. Comisión de 3 personas, 2 de la Uni dad de Auditoría Interna y el Piloto,  para evaluar y verificar las metas físicas asi como la revisión de otros procesos administrativos y financieros que realizan las Sedes Regionales.                                                                                       3. Co</t>
    </r>
    <r>
      <rPr>
        <sz val="11"/>
        <color theme="1"/>
        <rFont val="Candara"/>
        <family val="2"/>
      </rPr>
      <t>mpra de mobiliario y equipo.</t>
    </r>
  </si>
  <si>
    <t>docenas</t>
  </si>
  <si>
    <t xml:space="preserve">Viáticos de delegadas por reunion con la Señora defensora </t>
  </si>
  <si>
    <t>Almuerzos, evaluacion del cumplimiento del Plan Operativo Anual y presentación a las autoridadesa las autoridades.</t>
  </si>
  <si>
    <t>Cenas, para reuniones de trabajo de la Unidad Planificacion</t>
  </si>
  <si>
    <r>
      <rPr>
        <b/>
        <sz val="11"/>
        <color theme="1"/>
        <rFont val="Candara"/>
        <family val="2"/>
      </rPr>
      <t>Acción 1.</t>
    </r>
    <r>
      <rPr>
        <sz val="11"/>
        <color theme="1"/>
        <rFont val="Candara"/>
        <family val="2"/>
      </rPr>
      <t xml:space="preserve"> Nómina de Sueldos  de personal permanente (011). 3 abogadas y 1 asistente en la sede central , 11 abogadas y 2 asistentes en sedes regionales incluye ingreso nominal mensual, Bono 14, Aguinaldo y Bono vacacional.</t>
    </r>
  </si>
  <si>
    <t>Materiales y suministros</t>
  </si>
  <si>
    <t>Equipamientos</t>
  </si>
  <si>
    <r>
      <rPr>
        <b/>
        <sz val="11"/>
        <rFont val="Candara"/>
        <family val="2"/>
      </rPr>
      <t>Acción 5:</t>
    </r>
    <r>
      <rPr>
        <sz val="11"/>
        <rFont val="Candara"/>
        <family val="2"/>
      </rPr>
      <t xml:space="preserve"> </t>
    </r>
    <r>
      <rPr>
        <b/>
        <sz val="11"/>
        <rFont val="Candara"/>
        <family val="2"/>
      </rPr>
      <t>PAC.   UDAF</t>
    </r>
    <r>
      <rPr>
        <sz val="11"/>
        <rFont val="Candara"/>
        <family val="2"/>
      </rPr>
      <t xml:space="preserve">                                                                                  Servicios no personales para funcionamiento básico en la institución. Comprende: Servicios básicos, Divulgación e impresiones, víaticos y reconocimientos de gastos, transportes, arrendamiento de edificios, Mantenimiento y reparacion de equipos e instalaciones, fianzas, impuestos, suministros de oficinas y equipamientos</t>
    </r>
  </si>
  <si>
    <t>Servicios básicos, arrendamientos</t>
  </si>
  <si>
    <t xml:space="preserve">NOMBRE DE LA INSTITUCIÓN: DEFENSORIA DE LA MUJER INDIGENA </t>
  </si>
  <si>
    <t>Incremento de 1.72  en servicios de atencion juridica, social y psicológica a mujeres indígenas</t>
  </si>
  <si>
    <t>De producto</t>
  </si>
  <si>
    <t xml:space="preserve">SEGURIDAD Y ESTADO DE DERECHO,         Gobernabilidad y seguridad en desarrollo.  </t>
  </si>
  <si>
    <t xml:space="preserve">Este indicador  compara el numero de mujeres Indígenas atendidas en el año con asesoría legal, social y psicológica en relación a los servicios prestados con el año base. </t>
  </si>
  <si>
    <t>El indicador establece un incremento en el número de personas a quienes se les ha brindado servicios de prevención y atención jurídica, social y psicológica, de manera integral como consecuencia mayor numero de mujeres indígenas atendidas.</t>
  </si>
  <si>
    <t xml:space="preserve">Numerador: 60-0-0-2-0-1 - Mujeres indígenas con servicios de atención integral                                                                                                                                                   Denominador:  Mujeres atendidas Integralmente año base </t>
  </si>
  <si>
    <t>Registros administrativos de las unidades programáticas  de la Defensoría de la Mujer Indígena en la sede central y las trece sedes regionales.</t>
  </si>
  <si>
    <t xml:space="preserve">Unidad de Planificación Monitoreo y Evaluación </t>
  </si>
  <si>
    <t>Expedientes físicos de usuarias atendida, existentes en la sede central y las sedes regionales de la DEMI. 
Libro único de registro de caso.
Informes mensuales.
Base de datos existentes.</t>
  </si>
  <si>
    <t>Fortalecimiento institucional, seguridad y justicia</t>
  </si>
  <si>
    <t>Impulsar el mejoramiento del servicio de atencion, la meritocracia, la transparencia, el control y la rendición de cuentas.</t>
  </si>
  <si>
    <t xml:space="preserve">Gobernabilidad y seguridad en desarrollo.  </t>
  </si>
  <si>
    <t>Las problemáticas definidas en los modelos lógicos y lugares estratégicos definidos
por el Consejo Nacional de Seguridad (CNS) en materia de: Prevención de violencia, Homicidios,Delitos contra el patrimonio, Extorsiones, Violencia intrafamiliar.</t>
  </si>
  <si>
    <t>. La meta establecida apunta a la reducción del índice de criminalidad, en 20 puntos porcentuales para 2023</t>
  </si>
  <si>
    <t>Para el 2026, se ha incrementado el número de Mujeres Indígenas que reciben servicios de prevención y atención jurídica, social y psicológica en un 22%, para contribuir a la erradicación de todas las formas de violencia y discriminación en su contra,   de 17768 en el año 2022 a 20511 en el año 2026.</t>
  </si>
  <si>
    <t>reducción del Índice de criminalidad y la Tasa de Homicidios</t>
  </si>
  <si>
    <t>20 puntos porcentuales para 2023</t>
  </si>
  <si>
    <t xml:space="preserve"> Como fin primordial promover, defender y proteger el pleno ejercicio de los derechos de las mujeres indígenas </t>
  </si>
  <si>
    <t xml:space="preserve"> Responsabilidad  En el cumplimento de acciones  y actuación correcta   de manera correcta e integra, en el marco del cumplimiento de las funciones de la Defensoría de la Mujer Indígena </t>
  </si>
  <si>
    <t xml:space="preserve"> Compromiso.   Instancia  comprometida con las mujeres indígenas en cuanto a su situación y condición.</t>
  </si>
  <si>
    <t xml:space="preserve">El compromiso de hacer valer lo Derechos de las Mujeres Indoigenas </t>
  </si>
  <si>
    <t xml:space="preserve"> Eficacia, eficiencia y calidad. En el desarrollo correcto y ágil de las acciones   que satisfagan las necesidades e intereses de las mujeres indígenas. También implica optimizar el uso de los recursos y del tiempo con que cuenta la DEMI, en beneficio de las mujeres indígenas brindando un servicio integral de calidad y calidez</t>
  </si>
  <si>
    <t>Fomentar  la comunicación horizontal en todas la áreas para la construcción de buenas relaciones laborales que conlleven el alcance de los resultados en la atencion a las mujeres Indigenas</t>
  </si>
  <si>
    <t xml:space="preserve">Respeto.  Garantizando  el ejercicio de los derechos humanos  de las mujeres indígenas  víctimas de violencias En particular  en la atención a mujeres indígenas victimas de violencias y en la diversidad de situación que las coloca en situación de indefensión y vulnerabilidad  </t>
  </si>
  <si>
    <t>De conformidad con el mandato institucional asumir con responsabilidad  las funciones de competencia con transparencia velando por el bienstar integral de las Mujeres</t>
  </si>
  <si>
    <t xml:space="preserve">   Fomentar  la responsabilidad recíproca en las acciones que conlleva la resolución de una problemátic;a </t>
  </si>
  <si>
    <t>7. Transparencia. Caracterizada  por la accesibilidad a la información que da cuenta de su  funcionamiento institucional tanto  en su nivel organizativo  como u accionar; el acceso a la información, así como al manejo de los recursos económicos  que se  disponen para el cumplimiento de su mandato</t>
  </si>
  <si>
    <t>Se necesita fonmentar la transparencia para que  las acciones de la DEMI tengan mejor cedibilidad a las usuarias</t>
  </si>
  <si>
    <t>garantizar la accesibilidad a la información que da cuenta de su  funcionamiento institucional tanto  en su nivel organizativo  como u accionar</t>
  </si>
  <si>
    <t>Con Enfoque de Genero</t>
  </si>
  <si>
    <t xml:space="preserve">INSTITUCIÓN:  Defensoria de la Mujer Indígena </t>
  </si>
  <si>
    <r>
      <t xml:space="preserve">Acción 4: Unidad de recursos Humanos:                                                        </t>
    </r>
    <r>
      <rPr>
        <sz val="11"/>
        <color theme="1"/>
        <rFont val="Candara"/>
        <family val="2"/>
      </rPr>
      <t>Nómina de honorarios de personal de apoyo  técnico y profesional (otras remuneraciones de personal temporal 029). 27 personas</t>
    </r>
  </si>
  <si>
    <r>
      <t xml:space="preserve">Acción 3: Unidad de recursos Humanos:                                                        </t>
    </r>
    <r>
      <rPr>
        <sz val="11"/>
        <rFont val="Candara"/>
        <family val="2"/>
      </rPr>
      <t>Nómina de honorarios de personal profesional (otras remuneraciones de personal temporal 183). 3 personas</t>
    </r>
  </si>
  <si>
    <r>
      <rPr>
        <b/>
        <sz val="11"/>
        <color theme="1"/>
        <rFont val="Candara"/>
        <family val="2"/>
      </rPr>
      <t xml:space="preserve">Acción 12.  Unidad de Proyectos </t>
    </r>
    <r>
      <rPr>
        <sz val="11"/>
        <color theme="1"/>
        <rFont val="Candara"/>
        <family val="2"/>
      </rPr>
      <t xml:space="preserve">Evento con los cooperantes nacionales e Internacionales de la Defensoría de la Mujer Indígena.                                                                                                                           </t>
    </r>
    <r>
      <rPr>
        <b/>
        <sz val="12"/>
        <color theme="1"/>
        <rFont val="Candara"/>
        <family val="2"/>
      </rPr>
      <t>-1.</t>
    </r>
    <r>
      <rPr>
        <sz val="11"/>
        <color theme="1"/>
        <rFont val="Candara"/>
        <family val="2"/>
      </rPr>
      <t xml:space="preserve">Elaborar proyectos y gestionar los recursos necesarios ante la cooperación internacional                                                                              </t>
    </r>
    <r>
      <rPr>
        <b/>
        <sz val="12"/>
        <color theme="1"/>
        <rFont val="Candara"/>
        <family val="2"/>
      </rPr>
      <t>-2</t>
    </r>
    <r>
      <rPr>
        <sz val="11"/>
        <color theme="1"/>
        <rFont val="Candara"/>
        <family val="2"/>
      </rPr>
      <t>.Mantener actualizada los planes específicos relacionado a la ejecución</t>
    </r>
  </si>
  <si>
    <r>
      <rPr>
        <b/>
        <sz val="11"/>
        <color theme="1"/>
        <rFont val="Candara"/>
        <family val="2"/>
      </rPr>
      <t xml:space="preserve">Accion 14: Unidad de Planificación Monitoreo y Evaluación: </t>
    </r>
    <r>
      <rPr>
        <sz val="11"/>
        <color theme="1"/>
        <rFont val="Candara"/>
        <family val="2"/>
      </rPr>
      <t xml:space="preserve"> Reuniones de realizacion de la memoria de Labores y la realizacion y sus modificación del Plan Operativo Anual de la Defensoria de la Mujer Indigena. </t>
    </r>
  </si>
  <si>
    <r>
      <t>Acción 15  Unidad de Recurs Humanos</t>
    </r>
    <r>
      <rPr>
        <sz val="11"/>
        <color theme="1"/>
        <rFont val="Candara"/>
        <family val="2"/>
      </rPr>
      <t xml:space="preserve">  Fortalecimiento en el conocimiento del servidora público   de la Defensoría de la Mujer Indígena</t>
    </r>
    <r>
      <rPr>
        <b/>
        <sz val="11"/>
        <color theme="1"/>
        <rFont val="Candara"/>
        <family val="2"/>
      </rPr>
      <t xml:space="preserve"> </t>
    </r>
  </si>
  <si>
    <r>
      <rPr>
        <b/>
        <sz val="11"/>
        <color theme="1"/>
        <rFont val="Candara"/>
        <family val="2"/>
      </rPr>
      <t>Acción 15.1</t>
    </r>
    <r>
      <rPr>
        <sz val="11"/>
        <color theme="1"/>
        <rFont val="Candara"/>
        <family val="2"/>
      </rPr>
      <t xml:space="preserve"> Fortalecer y modernizar la gestión del personal permanete y temporal  de la  Defensoría de la Mujer Indígena</t>
    </r>
  </si>
  <si>
    <r>
      <rPr>
        <b/>
        <sz val="11"/>
        <color theme="1"/>
        <rFont val="Candara"/>
        <family val="2"/>
      </rPr>
      <t xml:space="preserve">Accion 15.2: </t>
    </r>
    <r>
      <rPr>
        <sz val="11"/>
        <color theme="1"/>
        <rFont val="Candara"/>
        <family val="2"/>
      </rPr>
      <t xml:space="preserve">  Compra de mobiliari y equipoo de oficina para el funcionamiento de la unidad de Recursos Humanos.</t>
    </r>
  </si>
  <si>
    <r>
      <rPr>
        <b/>
        <sz val="11"/>
        <color theme="1"/>
        <rFont val="Candara"/>
        <family val="2"/>
      </rPr>
      <t>Acción 16.  Sede Regional de Baja Verapaz</t>
    </r>
    <r>
      <rPr>
        <sz val="11"/>
        <color theme="1"/>
        <rFont val="Candara"/>
        <family val="2"/>
      </rPr>
      <t xml:space="preserve"> Participación en reunion de Consejo Departamental de Desarrollo, Consejo Municipal de Desarrollo     Red municipal de Derivacion Rabinal,    Comision departamental de la Mujer,   comision municipal de prevencion de la violencia y del delito Salamá,  comision departamental de los Pueblos Indígenas, Empoderamiento de los derechos humanos y específicos de las mujeres indígenas y mujeres jovenes del departamento de Baja Verapaz </t>
    </r>
  </si>
  <si>
    <r>
      <rPr>
        <b/>
        <sz val="11"/>
        <color theme="1"/>
        <rFont val="Candara"/>
        <family val="2"/>
      </rPr>
      <t xml:space="preserve">Acción 17 </t>
    </r>
    <r>
      <rPr>
        <sz val="11"/>
        <color theme="1"/>
        <rFont val="Candara"/>
        <family val="2"/>
      </rPr>
      <t xml:space="preserve"> </t>
    </r>
    <r>
      <rPr>
        <b/>
        <sz val="11"/>
        <color theme="1"/>
        <rFont val="Candara"/>
        <family val="2"/>
      </rPr>
      <t xml:space="preserve">Sede Regional de Huehuetenango </t>
    </r>
    <r>
      <rPr>
        <sz val="11"/>
        <color theme="1"/>
        <rFont val="Candara"/>
        <family val="2"/>
      </rPr>
      <t>PARTICIPACION EN LA RED DE DERIVACION DE ATENCIÓN A LA VÍCTIMA DEL MINISTERIO PÚBLICO, EMPODERAMIENTO ECONOMICO DMMS.</t>
    </r>
  </si>
  <si>
    <r>
      <rPr>
        <b/>
        <sz val="11"/>
        <color theme="1"/>
        <rFont val="Candara"/>
        <family val="2"/>
      </rPr>
      <t>Acción 18 Sede Regional de Izabal,</t>
    </r>
    <r>
      <rPr>
        <sz val="11"/>
        <color theme="1"/>
        <rFont val="Candara"/>
        <family val="2"/>
      </rPr>
      <t xml:space="preserve"> Charlas informativas sobre la Conmemoración del día internacional de la mujer coordinado con las DMM de los municipios del Departamento de Izabal, Entrevista a los medios de comunicación por la conmemoración del día Internacional de la Mujer Garífuna y afrodescendientes. Asistir a las reuniones convocadas por el señor alcalde del municipio del municipio de Puerto Barrios. Asistir a las reuniones convocadas por el señor Goberndador.</t>
    </r>
  </si>
  <si>
    <r>
      <rPr>
        <b/>
        <sz val="11"/>
        <color theme="1"/>
        <rFont val="Candara"/>
        <family val="2"/>
      </rPr>
      <t>Acción 19</t>
    </r>
    <r>
      <rPr>
        <sz val="11"/>
        <color theme="1"/>
        <rFont val="Candara"/>
        <family val="2"/>
      </rPr>
      <t xml:space="preserve"> </t>
    </r>
    <r>
      <rPr>
        <b/>
        <sz val="11"/>
        <color theme="1"/>
        <rFont val="Candara"/>
        <family val="2"/>
      </rPr>
      <t xml:space="preserve"> Sede Regional de Peten,</t>
    </r>
    <r>
      <rPr>
        <sz val="11"/>
        <color theme="1"/>
        <rFont val="Candara"/>
        <family val="2"/>
      </rPr>
      <t xml:space="preserve">  Participación en reuniones mensuales de la redes integradas  ( Red de derivacion, red de VIH, red VET, red  paternidad y maternidad responsable y red de discapacidad), Ejecución de planes de las distintas unidades de la Sede Central de la Defensoría, Reuniones con las Directoras  Municipal de la Mujer de los municipios de San Jose, San Luis y Sayaxche, Actividades Administrativas de la Sede Regional de Peten</t>
    </r>
  </si>
  <si>
    <r>
      <rPr>
        <b/>
        <sz val="11"/>
        <color theme="1"/>
        <rFont val="Candara"/>
        <family val="2"/>
      </rPr>
      <t xml:space="preserve">Acción 20  </t>
    </r>
    <r>
      <rPr>
        <sz val="11"/>
        <color theme="1"/>
        <rFont val="Candara"/>
        <family val="2"/>
      </rPr>
      <t xml:space="preserve"> </t>
    </r>
    <r>
      <rPr>
        <b/>
        <sz val="11"/>
        <color theme="1"/>
        <rFont val="Candara"/>
        <family val="2"/>
      </rPr>
      <t xml:space="preserve">Acción 4  Sede Regional de Quezaltenango, </t>
    </r>
    <r>
      <rPr>
        <sz val="11"/>
        <color theme="1"/>
        <rFont val="Candara"/>
        <family val="2"/>
      </rPr>
      <t>Atender de manera coordinada desde la atencion integral de casos a 500 mujeres víctimas de violencia en sus deferentes manifestaciones y a 200 mujeres, niñas y adolescentes en el área de educacion y formación, par la prevención de la violencia en contra de la mujer, (dependiendo de la situación endemica),  mujeres  capacitadas en la elabaracion de cestas de plastico, Brindar Se brindó charlas y conferencias a mujeres, niñas y adolescentes en diversos temas a siete grupos.</t>
    </r>
  </si>
  <si>
    <r>
      <rPr>
        <b/>
        <sz val="11"/>
        <color theme="1"/>
        <rFont val="Candara"/>
        <family val="2"/>
      </rPr>
      <t xml:space="preserve">Acción 21 </t>
    </r>
    <r>
      <rPr>
        <sz val="11"/>
        <color theme="1"/>
        <rFont val="Candara"/>
        <family val="2"/>
      </rPr>
      <t xml:space="preserve">  </t>
    </r>
    <r>
      <rPr>
        <b/>
        <sz val="11"/>
        <color theme="1"/>
        <rFont val="Candara"/>
        <family val="2"/>
      </rPr>
      <t>Sede Regional de Quiché,</t>
    </r>
    <r>
      <rPr>
        <sz val="11"/>
        <color theme="1"/>
        <rFont val="Candara"/>
        <family val="2"/>
      </rPr>
      <t xml:space="preserve"> Promuve y desarrolla con entidades gubernamentales y no gubernamentales, acciones tendientes a la propuesta de políticas públicas y programas para la prevención, defensa y erradicación de todas las formas de violencia y discriminación contra la mujer indígena,  Identificar las violaciones a los derechos de la mujer indígena promuebe la defensa y pleno ejercicio de tales derechos en su región, Representar a la Defensora en su respectiva región </t>
    </r>
  </si>
  <si>
    <r>
      <rPr>
        <b/>
        <sz val="11"/>
        <color theme="1"/>
        <rFont val="Candara"/>
        <family val="2"/>
      </rPr>
      <t>Acción 22</t>
    </r>
    <r>
      <rPr>
        <sz val="11"/>
        <color theme="1"/>
        <rFont val="Candara"/>
        <family val="2"/>
      </rPr>
      <t xml:space="preserve">  </t>
    </r>
    <r>
      <rPr>
        <b/>
        <sz val="11"/>
        <color theme="1"/>
        <rFont val="Candara"/>
        <family val="2"/>
      </rPr>
      <t>Sede Regional de Sololá</t>
    </r>
    <r>
      <rPr>
        <sz val="11"/>
        <color theme="1"/>
        <rFont val="Candara"/>
        <family val="2"/>
      </rPr>
      <t xml:space="preserve">, Realizacion de 6 talleres a lideresas para el empoderamiento personal , asi como el empoderamiento economico de las mujeres, Participacion en asambleas del COMUDE  de los Municipios de Sololá, Ixtahuacán, Nahuala, Santa Lucia Utatlán y San José Chacayá, Participacion en asambleas de organizacones de mujeres a nivel deapartamental, Participacion en reuniones de DMM </t>
    </r>
  </si>
  <si>
    <r>
      <rPr>
        <b/>
        <sz val="11"/>
        <color theme="1"/>
        <rFont val="Candara"/>
        <family val="2"/>
      </rPr>
      <t>Acción 23</t>
    </r>
    <r>
      <rPr>
        <sz val="11"/>
        <color theme="1"/>
        <rFont val="Candara"/>
        <family val="2"/>
      </rPr>
      <t xml:space="preserve"> </t>
    </r>
    <r>
      <rPr>
        <b/>
        <sz val="11"/>
        <color theme="1"/>
        <rFont val="Candara"/>
        <family val="2"/>
      </rPr>
      <t xml:space="preserve"> Sede Regional de Suchitepéquez</t>
    </r>
    <r>
      <rPr>
        <sz val="11"/>
        <color theme="1"/>
        <rFont val="Candara"/>
        <family val="2"/>
      </rPr>
      <t>,Talleres, foros y conversaorios  de sensibilización y concientización sobre la erradicación y prevención de la violencia y discriminación. Encuentro Regional del personal de las sedes regionales de Sur-Occidente (Suchitepéquez, Quetzaltenango, San Marcos, Totonicapan, Sololá, Huehuetenango y Quiché) y autoridades Superiores, Reuniones mensuales a nivel de interinstituciones y con el equipo de la sede regional</t>
    </r>
  </si>
  <si>
    <r>
      <t>Acción 24 Sede Regional de Totonicapan, R</t>
    </r>
    <r>
      <rPr>
        <sz val="11"/>
        <color theme="1"/>
        <rFont val="Candara"/>
        <family val="2"/>
      </rPr>
      <t>epresentado a la Defensoria de la Mujer Indigena a nivel departamental, para la promocion de los derechos de las mujeres Indigenas.</t>
    </r>
  </si>
  <si>
    <r>
      <rPr>
        <b/>
        <sz val="11"/>
        <color theme="1"/>
        <rFont val="Candara"/>
        <family val="2"/>
      </rPr>
      <t>Acción 25:</t>
    </r>
    <r>
      <rPr>
        <sz val="11"/>
        <color theme="1"/>
        <rFont val="Candara"/>
        <family val="2"/>
      </rPr>
      <t xml:space="preserve"> Pago de Sentencias Judiciales.</t>
    </r>
  </si>
  <si>
    <r>
      <rPr>
        <b/>
        <sz val="11"/>
        <color theme="1"/>
        <rFont val="Candara"/>
        <family val="2"/>
      </rPr>
      <t>Acción 26:</t>
    </r>
    <r>
      <rPr>
        <sz val="11"/>
        <color theme="1"/>
        <rFont val="Candara"/>
        <family val="2"/>
      </rPr>
      <t xml:space="preserve"> Pago de prestaciones economicas y sociales en cumplimineto de sentencia judical dentro   del proceso  Numero 01215-20218-02878,  Pacto Colectivo de Condiciones de Trabajo que se celbra entre la Defensoria de la Mujer Indigena y el Sindicato de Trabajadoras y trabajadores de institución Defensoria de la Mujer Indigena  del año 2020</t>
    </r>
  </si>
  <si>
    <r>
      <rPr>
        <b/>
        <sz val="11"/>
        <color theme="1"/>
        <rFont val="Candara"/>
        <family val="2"/>
      </rPr>
      <t>Acción 27:</t>
    </r>
    <r>
      <rPr>
        <sz val="11"/>
        <color theme="1"/>
        <rFont val="Candara"/>
        <family val="2"/>
      </rPr>
      <t xml:space="preserve"> Pago de prestaciones economicas y sociales en cumplimineto de sentencia judical dentro   del proceso  Numero 01215-20218-02878,  Pacto Colectivo de Condiciones de Trabajo que se celbra entre la Defensoria de la Mujer Indigena y el Sindicato de Trabajadoras y trabajadores de institución Defensoria de la Mujer Indigena  del año 2021</t>
    </r>
  </si>
  <si>
    <r>
      <rPr>
        <b/>
        <sz val="11"/>
        <color theme="1"/>
        <rFont val="Candara"/>
        <family val="2"/>
      </rPr>
      <t>Acción 28:</t>
    </r>
    <r>
      <rPr>
        <sz val="11"/>
        <color theme="1"/>
        <rFont val="Candara"/>
        <family val="2"/>
      </rPr>
      <t xml:space="preserve"> Pago de prestaciones economicas y sociales en cumplimineto de sentencia judical dentro   del proceso  Numero 01215-20218-02878,  Pacto Colectivo de Condiciones de Trabajo que se celbra entre la Defensoria de la Mujer Indigena y el Sindicato de Trabajadoras y trabajadores de institución Defensoria de la Mujer Indigena  del año 2022</t>
    </r>
  </si>
  <si>
    <r>
      <rPr>
        <b/>
        <sz val="11"/>
        <color theme="1"/>
        <rFont val="Candara"/>
        <family val="2"/>
      </rPr>
      <t xml:space="preserve"> Accion 6 </t>
    </r>
    <r>
      <rPr>
        <sz val="11"/>
        <color theme="1"/>
        <rFont val="Candara"/>
        <family val="2"/>
      </rPr>
      <t>. Sentencias Judiales</t>
    </r>
  </si>
  <si>
    <r>
      <rPr>
        <b/>
        <sz val="11"/>
        <color theme="1"/>
        <rFont val="Candara"/>
        <family val="2"/>
      </rPr>
      <t xml:space="preserve"> Accion 7 </t>
    </r>
    <r>
      <rPr>
        <sz val="11"/>
        <color theme="1"/>
        <rFont val="Candara"/>
        <family val="2"/>
      </rPr>
      <t xml:space="preserve">. Acciones del personal para la creacion y contratacion de d2 abogadas para la atencion de usuarias  en las sede regional de Chimaltenango y Totonicapán </t>
    </r>
  </si>
  <si>
    <r>
      <rPr>
        <b/>
        <sz val="11"/>
        <color theme="1"/>
        <rFont val="Candara"/>
        <family val="2"/>
      </rPr>
      <t>Acción 7</t>
    </r>
    <r>
      <rPr>
        <sz val="11"/>
        <color theme="1"/>
        <rFont val="Candara"/>
        <family val="2"/>
      </rPr>
      <t>. Evento en la sede regional de Izabal. Día Nacional del Pueblo Xinka.</t>
    </r>
  </si>
  <si>
    <r>
      <t xml:space="preserve">Acción:   9. </t>
    </r>
    <r>
      <rPr>
        <sz val="11"/>
        <color theme="1"/>
        <rFont val="Candara"/>
        <family val="2"/>
      </rPr>
      <t>Primera y Segunda Reunion Orindaria  del Consejo Consultivo, fundamentado en el Acuerdo Gubernativo 525-99 y sus reformas en el Artículo 7</t>
    </r>
  </si>
  <si>
    <t>029</t>
  </si>
  <si>
    <t xml:space="preserve">Computadoras de Escritorio,  Accesorios: Mouse óptico, teclado;  Capacidad de disco duro: 1 Terabyte;  Conectividad: Ethernet 10/100/1000;  Memoria ram: 8 Gigabyte;  Pantalla: Led;  Procesador: 3.6 GigaHercio;  Puertos: Usb, serial, vga;  Sistema operativo: Con licenciamiento;  Tamaño de monitor: 19 Pulgadas;  </t>
  </si>
  <si>
    <t>Gerson Estuardo Gámez Paz</t>
  </si>
  <si>
    <t>Encargado de la Unidad de Planificación,</t>
  </si>
  <si>
    <t xml:space="preserve"> Monitoreo y Evaluación</t>
  </si>
  <si>
    <t>Defensoría de la Mujer Indígenas</t>
  </si>
  <si>
    <t>Señora Lilian Karina Xinico Xiquitá</t>
  </si>
  <si>
    <t>Defensora de la Mujer Indígena</t>
  </si>
  <si>
    <t xml:space="preserve">Refacción para la jornada matutina. (A.M)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</si>
</sst>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quot;#,##0;[Red]\-&quot;Q&quot;#,##0"/>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0.0"/>
    <numFmt numFmtId="166" formatCode="_(* #,##0_);_(* \(#,##0\);_(* &quot;-&quot;??_);_(@_)"/>
    <numFmt numFmtId="167" formatCode="_([$Q-100A]* #,##0.00_);_([$Q-100A]* \(#,##0.00\);_([$Q-100A]* &quot;-&quot;??_);_(@_)"/>
    <numFmt numFmtId="168" formatCode="_-* #,##0_-;\-* #,##0_-;_-* &quot;-&quot;??_-;_-@_-"/>
    <numFmt numFmtId="169" formatCode="00"/>
    <numFmt numFmtId="170" formatCode="000"/>
    <numFmt numFmtId="171" formatCode="_-* #,##0.0_-;\-* #,##0.0_-;_-* &quot;-&quot;??_-;_-@_-"/>
    <numFmt numFmtId="172" formatCode="&quot;Q&quot;#,##0.00"/>
    <numFmt numFmtId="173" formatCode="0.000"/>
    <numFmt numFmtId="174" formatCode="0.0000"/>
  </numFmts>
  <fonts count="2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1"/>
      <name val="Arial"/>
      <family val="2"/>
    </font>
    <font>
      <sz val="10"/>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sz val="20"/>
      <color theme="1"/>
      <name val="Candara"/>
      <family val="2"/>
    </font>
    <font>
      <sz val="14"/>
      <color theme="4" tint="-0.249977111117893"/>
      <name val="Arial"/>
      <family val="2"/>
    </font>
    <font>
      <sz val="11"/>
      <name val="Candara"/>
      <family val="2"/>
    </font>
    <font>
      <b/>
      <sz val="16"/>
      <color theme="4" tint="-0.249977111117893"/>
      <name val="Calibri"/>
      <family val="2"/>
    </font>
    <font>
      <sz val="12"/>
      <color theme="1"/>
      <name val="Candara"/>
      <family val="2"/>
    </font>
    <font>
      <sz val="14"/>
      <color theme="1"/>
      <name val="Candara"/>
      <family val="2"/>
    </font>
    <font>
      <sz val="16"/>
      <name val="Candara"/>
      <family val="2"/>
    </font>
    <font>
      <sz val="18"/>
      <color theme="1"/>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11"/>
      <name val="Calibri"/>
      <family val="2"/>
    </font>
    <font>
      <sz val="9"/>
      <color rgb="FF000000"/>
      <name val="Candara"/>
      <family val="2"/>
    </font>
    <font>
      <sz val="10"/>
      <color rgb="FFFF0000"/>
      <name val="Arial"/>
      <family val="2"/>
    </font>
    <font>
      <sz val="9"/>
      <name val="Candara"/>
      <family val="2"/>
    </font>
    <font>
      <b/>
      <sz val="10"/>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sz val="8"/>
      <name val="Calibri"/>
      <family val="2"/>
      <scheme val="minor"/>
    </font>
    <font>
      <b/>
      <sz val="12"/>
      <color theme="0"/>
      <name val="Candara"/>
      <family val="2"/>
    </font>
    <font>
      <sz val="8"/>
      <color rgb="FF000000"/>
      <name val="Candara"/>
      <family val="2"/>
    </font>
    <font>
      <b/>
      <sz val="14"/>
      <color theme="4" tint="-0.249977111117893"/>
      <name val="Candara"/>
      <family val="2"/>
    </font>
    <font>
      <b/>
      <sz val="12"/>
      <color rgb="FFFF0000"/>
      <name val="Candara"/>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b/>
      <sz val="12"/>
      <color rgb="FF000000"/>
      <name val="Candara"/>
      <family val="2"/>
    </font>
    <font>
      <b/>
      <i/>
      <sz val="14"/>
      <color theme="0"/>
      <name val="Candara"/>
      <family val="2"/>
    </font>
    <font>
      <b/>
      <i/>
      <sz val="14"/>
      <color theme="1"/>
      <name val="Candara"/>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sz val="10"/>
      <name val="Calibri"/>
      <family val="2"/>
      <scheme val="minor"/>
    </font>
    <font>
      <b/>
      <sz val="8"/>
      <name val="Calibri"/>
      <family val="2"/>
      <scheme val="minor"/>
    </font>
    <font>
      <b/>
      <sz val="7"/>
      <name val="Calibri"/>
      <family val="2"/>
      <scheme val="minor"/>
    </font>
    <font>
      <sz val="9"/>
      <color rgb="FF000000"/>
      <name val="Calibri"/>
      <family val="2"/>
      <scheme val="minor"/>
    </font>
    <font>
      <sz val="9"/>
      <color rgb="FF000000"/>
      <name val="Arial Narrow"/>
      <family val="2"/>
    </font>
    <font>
      <b/>
      <sz val="10"/>
      <color rgb="FF000000"/>
      <name val="Calibri"/>
      <family val="2"/>
      <scheme val="minor"/>
    </font>
    <font>
      <sz val="10"/>
      <color rgb="FF000000"/>
      <name val="Calibri"/>
      <family val="2"/>
      <scheme val="minor"/>
    </font>
    <font>
      <b/>
      <sz val="10"/>
      <color rgb="FF000000"/>
      <name val="Arial Narrow"/>
      <family val="2"/>
    </font>
    <font>
      <sz val="10"/>
      <color rgb="FF000000"/>
      <name val="Arial Narrow"/>
      <family val="2"/>
    </font>
    <font>
      <b/>
      <sz val="8"/>
      <color theme="0"/>
      <name val="Calibri"/>
      <family val="2"/>
      <scheme val="minor"/>
    </font>
    <font>
      <sz val="8"/>
      <color theme="0"/>
      <name val="Calibri"/>
      <family val="2"/>
      <scheme val="minor"/>
    </font>
    <font>
      <b/>
      <sz val="11"/>
      <color theme="0"/>
      <name val="Candara"/>
      <family val="2"/>
    </font>
    <font>
      <b/>
      <sz val="14"/>
      <color theme="1" tint="0.34998626667073579"/>
      <name val="Candara"/>
      <family val="2"/>
    </font>
    <font>
      <b/>
      <sz val="12"/>
      <color theme="1" tint="0.34998626667073579"/>
      <name val="Candara"/>
      <family val="2"/>
    </font>
    <font>
      <b/>
      <sz val="14"/>
      <color theme="6" tint="-0.249977111117893"/>
      <name val="Candara"/>
      <family val="2"/>
    </font>
    <font>
      <b/>
      <sz val="12"/>
      <color theme="6" tint="-0.249977111117893"/>
      <name val="Candara"/>
      <family val="2"/>
    </font>
    <font>
      <sz val="10"/>
      <color theme="0"/>
      <name val="Calibri"/>
      <family val="2"/>
      <scheme val="minor"/>
    </font>
    <font>
      <b/>
      <sz val="24"/>
      <color theme="0"/>
      <name val="Candara"/>
      <family val="2"/>
    </font>
    <font>
      <b/>
      <sz val="16"/>
      <color theme="0"/>
      <name val="Candara"/>
      <family val="2"/>
    </font>
    <font>
      <sz val="16"/>
      <color theme="1"/>
      <name val="Calibri"/>
      <family val="2"/>
      <scheme val="minor"/>
    </font>
    <font>
      <sz val="18"/>
      <color theme="1"/>
      <name val="Calibri"/>
      <family val="2"/>
      <scheme val="minor"/>
    </font>
    <font>
      <sz val="10"/>
      <name val="Arial"/>
      <family val="2"/>
    </font>
    <font>
      <b/>
      <sz val="12"/>
      <color indexed="8"/>
      <name val="Candara"/>
      <family val="2"/>
    </font>
    <font>
      <b/>
      <sz val="7"/>
      <color indexed="8"/>
      <name val="Candara"/>
      <family val="2"/>
    </font>
    <font>
      <b/>
      <sz val="10"/>
      <color indexed="56"/>
      <name val="Calibri"/>
      <family val="2"/>
      <scheme val="minor"/>
    </font>
    <font>
      <b/>
      <sz val="10"/>
      <color indexed="8"/>
      <name val="Calibri"/>
      <family val="2"/>
      <scheme val="minor"/>
    </font>
    <font>
      <b/>
      <sz val="11"/>
      <color theme="3"/>
      <name val="Candara"/>
      <family val="2"/>
    </font>
    <font>
      <b/>
      <sz val="16"/>
      <color theme="1"/>
      <name val="Candara"/>
      <family val="2"/>
    </font>
    <font>
      <b/>
      <i/>
      <sz val="14"/>
      <color theme="4" tint="-0.249977111117893"/>
      <name val="Candara"/>
      <family val="2"/>
    </font>
    <font>
      <sz val="16"/>
      <color theme="1"/>
      <name val="Candara"/>
      <family val="2"/>
    </font>
    <font>
      <sz val="11"/>
      <color indexed="8"/>
      <name val="Candara"/>
      <family val="2"/>
    </font>
    <font>
      <sz val="18"/>
      <color indexed="56"/>
      <name val="Candara"/>
      <family val="2"/>
    </font>
    <font>
      <b/>
      <sz val="22"/>
      <color indexed="56"/>
      <name val="Candara"/>
      <family val="2"/>
    </font>
    <font>
      <b/>
      <sz val="22"/>
      <color theme="4"/>
      <name val="Candara"/>
      <family val="2"/>
    </font>
    <font>
      <sz val="18"/>
      <color theme="4"/>
      <name val="Candara"/>
      <family val="2"/>
    </font>
    <font>
      <b/>
      <sz val="18"/>
      <color theme="4"/>
      <name val="Candara"/>
      <family val="2"/>
    </font>
    <font>
      <sz val="8"/>
      <color indexed="56"/>
      <name val="Candara"/>
      <family val="2"/>
    </font>
    <font>
      <b/>
      <sz val="10"/>
      <color indexed="56"/>
      <name val="Candara"/>
      <family val="2"/>
    </font>
    <font>
      <b/>
      <sz val="16"/>
      <color theme="4"/>
      <name val="Candara"/>
      <family val="2"/>
    </font>
    <font>
      <sz val="10"/>
      <color indexed="56"/>
      <name val="Candara"/>
      <family val="2"/>
    </font>
    <font>
      <u/>
      <sz val="10"/>
      <color indexed="12"/>
      <name val="Candara"/>
      <family val="2"/>
    </font>
    <font>
      <sz val="11"/>
      <color rgb="FFFFFFFF"/>
      <name val="Candara"/>
      <family val="2"/>
    </font>
    <font>
      <b/>
      <sz val="10"/>
      <color theme="3"/>
      <name val="Candara"/>
      <family val="2"/>
    </font>
    <font>
      <b/>
      <sz val="14"/>
      <color rgb="FF7030A0"/>
      <name val="Candara"/>
      <family val="2"/>
    </font>
    <font>
      <sz val="10"/>
      <color rgb="FF7030A0"/>
      <name val="Candara"/>
      <family val="2"/>
    </font>
    <font>
      <sz val="12"/>
      <color rgb="FF3B3838"/>
      <name val="Candara"/>
      <family val="2"/>
    </font>
    <font>
      <b/>
      <u/>
      <sz val="12"/>
      <color rgb="FF3B3838"/>
      <name val="Candara"/>
      <family val="2"/>
    </font>
    <font>
      <u/>
      <sz val="14"/>
      <color indexed="12"/>
      <name val="Candara"/>
      <family val="2"/>
    </font>
    <font>
      <b/>
      <sz val="24"/>
      <color rgb="FFFFFFFF"/>
      <name val="Candara"/>
      <family val="2"/>
    </font>
    <font>
      <b/>
      <sz val="14"/>
      <color rgb="FFFFFFFF"/>
      <name val="Candara"/>
      <family val="2"/>
    </font>
    <font>
      <b/>
      <sz val="18"/>
      <color theme="0"/>
      <name val="Candara"/>
      <family val="2"/>
    </font>
    <font>
      <sz val="10"/>
      <name val="Arial"/>
      <family val="2"/>
    </font>
    <font>
      <b/>
      <sz val="10"/>
      <color theme="1"/>
      <name val="Arial"/>
      <family val="2"/>
    </font>
    <font>
      <sz val="10"/>
      <color theme="1"/>
      <name val="Arial"/>
      <family val="2"/>
    </font>
    <font>
      <sz val="12"/>
      <name val="Cambria"/>
      <family val="1"/>
      <scheme val="major"/>
    </font>
    <font>
      <sz val="12"/>
      <color theme="1"/>
      <name val="Cambria"/>
      <family val="1"/>
      <scheme val="major"/>
    </font>
    <font>
      <sz val="10"/>
      <color theme="1"/>
      <name val="Cambria"/>
      <family val="1"/>
      <scheme val="major"/>
    </font>
    <font>
      <sz val="10"/>
      <name val="Cambria"/>
      <family val="1"/>
      <scheme val="major"/>
    </font>
    <font>
      <b/>
      <sz val="10"/>
      <color theme="1"/>
      <name val="Cambria"/>
      <family val="1"/>
      <scheme val="major"/>
    </font>
    <font>
      <b/>
      <sz val="12"/>
      <color theme="1"/>
      <name val="Calibri"/>
      <family val="2"/>
    </font>
    <font>
      <b/>
      <sz val="12"/>
      <name val="Cambria"/>
      <family val="1"/>
      <scheme val="major"/>
    </font>
    <font>
      <sz val="10"/>
      <color indexed="10"/>
      <name val="Cambria"/>
      <family val="1"/>
      <scheme val="major"/>
    </font>
    <font>
      <sz val="18"/>
      <name val="Cambria"/>
      <family val="1"/>
      <scheme val="major"/>
    </font>
    <font>
      <b/>
      <i/>
      <sz val="12"/>
      <name val="Cambria"/>
      <family val="1"/>
      <scheme val="major"/>
    </font>
    <font>
      <b/>
      <sz val="12"/>
      <color theme="2" tint="-0.499984740745262"/>
      <name val="Cambria"/>
      <family val="1"/>
      <scheme val="major"/>
    </font>
    <font>
      <sz val="11"/>
      <name val="Cambria"/>
      <family val="1"/>
      <scheme val="major"/>
    </font>
    <font>
      <b/>
      <sz val="10"/>
      <color theme="0"/>
      <name val="Arial"/>
      <family val="2"/>
    </font>
    <font>
      <sz val="9"/>
      <name val="Cambria"/>
      <family val="1"/>
      <scheme val="major"/>
    </font>
    <font>
      <b/>
      <sz val="14"/>
      <color theme="0"/>
      <name val="Arial"/>
      <family val="2"/>
    </font>
    <font>
      <b/>
      <i/>
      <sz val="14"/>
      <name val="Candara"/>
      <family val="2"/>
    </font>
    <font>
      <b/>
      <sz val="12"/>
      <color theme="1"/>
      <name val="Cambria"/>
      <family val="1"/>
      <scheme val="major"/>
    </font>
    <font>
      <sz val="12"/>
      <color rgb="FF000000"/>
      <name val="Cambria"/>
      <family val="1"/>
      <scheme val="major"/>
    </font>
    <font>
      <sz val="12"/>
      <color rgb="FF7030A0"/>
      <name val="Wingdings"/>
      <charset val="2"/>
    </font>
    <font>
      <sz val="12"/>
      <color rgb="FF7030A0"/>
      <name val="Times New Roman"/>
      <family val="1"/>
    </font>
    <font>
      <sz val="12"/>
      <name val="Calibri"/>
      <family val="2"/>
    </font>
    <font>
      <sz val="12"/>
      <name val="Wingdings"/>
      <charset val="2"/>
    </font>
    <font>
      <sz val="12"/>
      <name val="Times New Roman"/>
      <family val="1"/>
    </font>
    <font>
      <sz val="12"/>
      <color rgb="FF7030A0"/>
      <name val="Calibri"/>
      <family val="2"/>
    </font>
    <font>
      <sz val="12"/>
      <color theme="1"/>
      <name val="Calibri"/>
      <family val="2"/>
    </font>
    <font>
      <sz val="10"/>
      <color rgb="FF000000"/>
      <name val="Calibri"/>
      <family val="2"/>
    </font>
    <font>
      <b/>
      <sz val="8"/>
      <color theme="1"/>
      <name val="Cambria"/>
      <family val="1"/>
      <scheme val="major"/>
    </font>
    <font>
      <b/>
      <sz val="8"/>
      <color rgb="FF000000"/>
      <name val="Cambria"/>
      <family val="1"/>
      <scheme val="major"/>
    </font>
    <font>
      <b/>
      <sz val="9"/>
      <color theme="1"/>
      <name val="Cambria"/>
      <family val="1"/>
      <scheme val="major"/>
    </font>
    <font>
      <b/>
      <sz val="9"/>
      <name val="Cambria"/>
      <family val="1"/>
      <scheme val="major"/>
    </font>
    <font>
      <b/>
      <sz val="12"/>
      <color theme="0"/>
      <name val="Cambria"/>
      <family val="1"/>
      <scheme val="major"/>
    </font>
    <font>
      <b/>
      <sz val="14"/>
      <color theme="1"/>
      <name val="Candara"/>
      <family val="2"/>
    </font>
    <font>
      <sz val="10"/>
      <color theme="1"/>
      <name val="Calibri"/>
      <family val="2"/>
      <scheme val="minor"/>
    </font>
    <font>
      <b/>
      <sz val="12"/>
      <color theme="1"/>
      <name val="Calibri"/>
      <family val="2"/>
      <scheme val="minor"/>
    </font>
    <font>
      <sz val="11"/>
      <color rgb="FFFF0000"/>
      <name val="Candara"/>
      <family val="2"/>
    </font>
    <font>
      <sz val="9"/>
      <color theme="1"/>
      <name val="Arial"/>
      <family val="2"/>
    </font>
    <font>
      <sz val="11"/>
      <color theme="1"/>
      <name val="Cambria"/>
      <family val="1"/>
      <scheme val="major"/>
    </font>
    <font>
      <sz val="9"/>
      <color indexed="81"/>
      <name val="Tahoma"/>
      <family val="2"/>
    </font>
    <font>
      <b/>
      <sz val="9"/>
      <color indexed="81"/>
      <name val="Tahoma"/>
      <family val="2"/>
    </font>
    <font>
      <b/>
      <sz val="9"/>
      <color theme="1"/>
      <name val="Arial"/>
      <family val="2"/>
    </font>
    <font>
      <b/>
      <sz val="12"/>
      <color theme="3"/>
      <name val="Calibri"/>
      <family val="2"/>
      <scheme val="minor"/>
    </font>
    <font>
      <sz val="14"/>
      <color rgb="FF000000"/>
      <name val="Candara"/>
      <family val="2"/>
    </font>
    <font>
      <sz val="12"/>
      <color theme="1"/>
      <name val="Arial"/>
      <family val="2"/>
    </font>
    <font>
      <b/>
      <sz val="8"/>
      <color rgb="FF1E1E1E"/>
      <name val="Arial"/>
      <family val="2"/>
    </font>
    <font>
      <sz val="12"/>
      <color theme="1"/>
      <name val="Calibri"/>
      <family val="2"/>
      <scheme val="minor"/>
    </font>
  </fonts>
  <fills count="4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rgb="FF92D050"/>
        <bgColor rgb="FFC5E0B3"/>
      </patternFill>
    </fill>
    <fill>
      <patternFill patternType="solid">
        <fgColor theme="5" tint="0.79998168889431442"/>
        <bgColor indexed="64"/>
      </patternFill>
    </fill>
    <fill>
      <patternFill patternType="solid">
        <fgColor rgb="FFFFFF99"/>
        <bgColor indexed="64"/>
      </patternFill>
    </fill>
    <fill>
      <patternFill patternType="solid">
        <fgColor theme="8" tint="-0.499984740745262"/>
        <bgColor indexed="64"/>
      </patternFill>
    </fill>
    <fill>
      <patternFill patternType="solid">
        <fgColor theme="8" tint="-0.2499465926084170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5B9BD5"/>
        <bgColor indexed="64"/>
      </patternFill>
    </fill>
    <fill>
      <patternFill patternType="solid">
        <fgColor rgb="FFFFFFFF"/>
        <bgColor indexed="64"/>
      </patternFill>
    </fill>
    <fill>
      <patternFill patternType="solid">
        <fgColor rgb="FFE9EDF4"/>
        <bgColor indexed="64"/>
      </patternFill>
    </fill>
    <fill>
      <patternFill patternType="solid">
        <fgColor theme="6" tint="0.59999389629810485"/>
        <bgColor indexed="64"/>
      </patternFill>
    </fill>
    <fill>
      <patternFill patternType="solid">
        <fgColor theme="8" tint="0.59999389629810485"/>
        <bgColor indexed="64"/>
      </patternFill>
    </fill>
  </fills>
  <borders count="22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theme="4" tint="-0.499984740745262"/>
      </left>
      <right style="thin">
        <color indexed="64"/>
      </right>
      <top style="medium">
        <color theme="4" tint="-0.499984740745262"/>
      </top>
      <bottom/>
      <diagonal/>
    </border>
    <border>
      <left style="thin">
        <color indexed="64"/>
      </left>
      <right style="medium">
        <color theme="4" tint="-0.499984740745262"/>
      </right>
      <top style="medium">
        <color theme="4" tint="-0.499984740745262"/>
      </top>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medium">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medium">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medium">
        <color theme="4" tint="-0.499984740745262"/>
      </right>
      <top/>
      <bottom style="thin">
        <color theme="4" tint="-0.499984740745262"/>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top/>
      <bottom/>
      <diagonal/>
    </border>
    <border>
      <left/>
      <right style="thin">
        <color theme="4" tint="-0.499984740745262"/>
      </right>
      <top style="medium">
        <color theme="4" tint="-0.499984740745262"/>
      </top>
      <bottom style="medium">
        <color theme="4" tint="-0.499984740745262"/>
      </bottom>
      <diagonal/>
    </border>
    <border>
      <left/>
      <right/>
      <top style="thin">
        <color theme="4" tint="-0.499984740745262"/>
      </top>
      <bottom style="thin">
        <color theme="4" tint="-0.499984740745262"/>
      </bottom>
      <diagonal/>
    </border>
    <border>
      <left/>
      <right style="thin">
        <color theme="4" tint="-0.499984740745262"/>
      </right>
      <top/>
      <bottom style="thin">
        <color theme="4" tint="-0.499984740745262"/>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right/>
      <top/>
      <bottom style="medium">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medium">
        <color theme="4" tint="-0.499984740745262"/>
      </left>
      <right/>
      <top style="medium">
        <color theme="3"/>
      </top>
      <bottom style="medium">
        <color theme="4" tint="-0.499984740745262"/>
      </bottom>
      <diagonal/>
    </border>
    <border>
      <left/>
      <right/>
      <top style="medium">
        <color theme="3"/>
      </top>
      <bottom style="medium">
        <color theme="4" tint="-0.499984740745262"/>
      </bottom>
      <diagonal/>
    </border>
    <border>
      <left/>
      <right style="medium">
        <color theme="4" tint="-0.499984740745262"/>
      </right>
      <top/>
      <bottom style="medium">
        <color theme="4" tint="-0.499984740745262"/>
      </bottom>
      <diagonal/>
    </border>
    <border>
      <left style="medium">
        <color theme="3"/>
      </left>
      <right style="thin">
        <color theme="4" tint="-0.499984740745262"/>
      </right>
      <top style="medium">
        <color theme="3"/>
      </top>
      <bottom style="thin">
        <color theme="4" tint="-0.499984740745262"/>
      </bottom>
      <diagonal/>
    </border>
    <border>
      <left style="thin">
        <color theme="4" tint="-0.499984740745262"/>
      </left>
      <right style="thin">
        <color theme="4" tint="-0.499984740745262"/>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style="medium">
        <color theme="3"/>
      </left>
      <right style="thin">
        <color theme="4" tint="-0.499984740745262"/>
      </right>
      <top style="thin">
        <color theme="4" tint="-0.499984740745262"/>
      </top>
      <bottom style="thin">
        <color theme="4" tint="-0.499984740745262"/>
      </bottom>
      <diagonal/>
    </border>
    <border>
      <left style="medium">
        <color theme="4" tint="-0.499984740745262"/>
      </left>
      <right style="medium">
        <color theme="3"/>
      </right>
      <top style="thin">
        <color theme="4" tint="-0.499984740745262"/>
      </top>
      <bottom style="thin">
        <color theme="4" tint="-0.499984740745262"/>
      </bottom>
      <diagonal/>
    </border>
    <border>
      <left style="medium">
        <color theme="3"/>
      </left>
      <right style="thin">
        <color theme="4" tint="-0.499984740745262"/>
      </right>
      <top style="thin">
        <color theme="4" tint="-0.499984740745262"/>
      </top>
      <bottom style="medium">
        <color theme="3"/>
      </bottom>
      <diagonal/>
    </border>
    <border>
      <left style="thin">
        <color theme="4" tint="-0.499984740745262"/>
      </left>
      <right style="thin">
        <color theme="4" tint="-0.499984740745262"/>
      </right>
      <top style="thin">
        <color theme="4" tint="-0.499984740745262"/>
      </top>
      <bottom style="medium">
        <color theme="3"/>
      </bottom>
      <diagonal/>
    </border>
    <border>
      <left style="thin">
        <color theme="4" tint="-0.499984740745262"/>
      </left>
      <right/>
      <top style="thin">
        <color theme="4" tint="-0.499984740745262"/>
      </top>
      <bottom style="medium">
        <color theme="3"/>
      </bottom>
      <diagonal/>
    </border>
    <border>
      <left style="medium">
        <color theme="4" tint="-0.499984740745262"/>
      </left>
      <right/>
      <top style="thin">
        <color theme="4" tint="-0.499984740745262"/>
      </top>
      <bottom style="medium">
        <color theme="3"/>
      </bottom>
      <diagonal/>
    </border>
    <border>
      <left/>
      <right style="thin">
        <color theme="4" tint="-0.499984740745262"/>
      </right>
      <top style="thin">
        <color theme="4" tint="-0.499984740745262"/>
      </top>
      <bottom style="medium">
        <color theme="3"/>
      </bottom>
      <diagonal/>
    </border>
    <border>
      <left style="thin">
        <color theme="4" tint="-0.499984740745262"/>
      </left>
      <right style="medium">
        <color theme="4" tint="-0.499984740745262"/>
      </right>
      <top style="thin">
        <color theme="4" tint="-0.499984740745262"/>
      </top>
      <bottom style="medium">
        <color theme="3"/>
      </bottom>
      <diagonal/>
    </border>
    <border>
      <left style="medium">
        <color theme="4" tint="-0.499984740745262"/>
      </left>
      <right style="thin">
        <color theme="4" tint="-0.499984740745262"/>
      </right>
      <top style="thin">
        <color theme="4" tint="-0.499984740745262"/>
      </top>
      <bottom style="medium">
        <color theme="3"/>
      </bottom>
      <diagonal/>
    </border>
    <border>
      <left/>
      <right/>
      <top style="thin">
        <color theme="4" tint="-0.499984740745262"/>
      </top>
      <bottom style="medium">
        <color theme="3"/>
      </bottom>
      <diagonal/>
    </border>
    <border>
      <left style="medium">
        <color theme="4" tint="-0.499984740745262"/>
      </left>
      <right style="medium">
        <color theme="3"/>
      </right>
      <top style="thin">
        <color theme="4" tint="-0.499984740745262"/>
      </top>
      <bottom style="medium">
        <color theme="3"/>
      </bottom>
      <diagonal/>
    </border>
    <border>
      <left style="thin">
        <color theme="4" tint="-0.499984740745262"/>
      </left>
      <right style="medium">
        <color theme="3"/>
      </right>
      <top style="medium">
        <color theme="3"/>
      </top>
      <bottom style="thin">
        <color theme="4" tint="-0.499984740745262"/>
      </bottom>
      <diagonal/>
    </border>
    <border>
      <left style="thin">
        <color theme="4" tint="-0.499984740745262"/>
      </left>
      <right style="medium">
        <color theme="3"/>
      </right>
      <top style="thin">
        <color theme="4" tint="-0.499984740745262"/>
      </top>
      <bottom style="thin">
        <color theme="4" tint="-0.499984740745262"/>
      </bottom>
      <diagonal/>
    </border>
    <border>
      <left style="thin">
        <color theme="4" tint="-0.499984740745262"/>
      </left>
      <right style="medium">
        <color theme="3"/>
      </right>
      <top style="thin">
        <color theme="4" tint="-0.499984740745262"/>
      </top>
      <bottom style="medium">
        <color theme="3"/>
      </bottom>
      <diagonal/>
    </border>
    <border>
      <left style="medium">
        <color theme="3"/>
      </left>
      <right/>
      <top style="medium">
        <color theme="3"/>
      </top>
      <bottom style="medium">
        <color theme="4" tint="-0.499984740745262"/>
      </bottom>
      <diagonal/>
    </border>
    <border>
      <left/>
      <right style="medium">
        <color theme="4" tint="-0.499984740745262"/>
      </right>
      <top style="medium">
        <color theme="3"/>
      </top>
      <bottom style="medium">
        <color theme="4" tint="-0.499984740745262"/>
      </bottom>
      <diagonal/>
    </border>
    <border>
      <left/>
      <right style="medium">
        <color theme="3"/>
      </right>
      <top style="medium">
        <color theme="3"/>
      </top>
      <bottom style="medium">
        <color theme="4" tint="-0.499984740745262"/>
      </bottom>
      <diagonal/>
    </border>
    <border>
      <left style="medium">
        <color theme="3"/>
      </left>
      <right style="thin">
        <color theme="4" tint="-0.499984740745262"/>
      </right>
      <top style="medium">
        <color theme="4" tint="-0.499984740745262"/>
      </top>
      <bottom style="medium">
        <color theme="3"/>
      </bottom>
      <diagonal/>
    </border>
    <border>
      <left style="thin">
        <color theme="4" tint="-0.499984740745262"/>
      </left>
      <right style="thin">
        <color theme="4" tint="-0.499984740745262"/>
      </right>
      <top style="medium">
        <color theme="4" tint="-0.499984740745262"/>
      </top>
      <bottom style="medium">
        <color theme="3"/>
      </bottom>
      <diagonal/>
    </border>
    <border>
      <left style="thin">
        <color theme="4" tint="-0.499984740745262"/>
      </left>
      <right style="medium">
        <color theme="4" tint="-0.499984740745262"/>
      </right>
      <top style="medium">
        <color theme="4" tint="-0.499984740745262"/>
      </top>
      <bottom style="medium">
        <color theme="3"/>
      </bottom>
      <diagonal/>
    </border>
    <border>
      <left style="medium">
        <color theme="4" tint="-0.499984740745262"/>
      </left>
      <right style="thin">
        <color theme="4" tint="-0.499984740745262"/>
      </right>
      <top style="medium">
        <color theme="4" tint="-0.499984740745262"/>
      </top>
      <bottom style="medium">
        <color theme="3"/>
      </bottom>
      <diagonal/>
    </border>
    <border>
      <left style="thin">
        <color theme="4" tint="-0.499984740745262"/>
      </left>
      <right style="medium">
        <color theme="3"/>
      </right>
      <top style="medium">
        <color theme="4" tint="-0.499984740745262"/>
      </top>
      <bottom style="medium">
        <color theme="3"/>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style="medium">
        <color theme="3" tint="-0.499984740745262"/>
      </left>
      <right style="thin">
        <color indexed="64"/>
      </right>
      <top style="thin">
        <color indexed="64"/>
      </top>
      <bottom style="medium">
        <color theme="3" tint="-0.499984740745262"/>
      </bottom>
      <diagonal/>
    </border>
    <border>
      <left style="thin">
        <color indexed="64"/>
      </left>
      <right style="thin">
        <color indexed="64"/>
      </right>
      <top style="thin">
        <color indexed="64"/>
      </top>
      <bottom style="medium">
        <color theme="3" tint="-0.499984740745262"/>
      </bottom>
      <diagonal/>
    </border>
    <border>
      <left/>
      <right/>
      <top style="medium">
        <color theme="3" tint="-0.499984740745262"/>
      </top>
      <bottom style="medium">
        <color theme="3" tint="-0.499984740745262"/>
      </bottom>
      <diagonal/>
    </border>
    <border>
      <left style="medium">
        <color indexed="64"/>
      </left>
      <right style="medium">
        <color indexed="64"/>
      </right>
      <top/>
      <bottom style="thin">
        <color indexed="64"/>
      </bottom>
      <diagonal/>
    </border>
    <border>
      <left style="thin">
        <color indexed="64"/>
      </left>
      <right/>
      <top style="medium">
        <color theme="3" tint="-0.499984740745262"/>
      </top>
      <bottom style="thin">
        <color indexed="64"/>
      </bottom>
      <diagonal/>
    </border>
    <border>
      <left style="medium">
        <color indexed="64"/>
      </left>
      <right style="thin">
        <color indexed="64"/>
      </right>
      <top style="medium">
        <color theme="3" tint="-0.499984740745262"/>
      </top>
      <bottom style="thin">
        <color indexed="64"/>
      </bottom>
      <diagonal/>
    </border>
    <border>
      <left style="thin">
        <color indexed="64"/>
      </left>
      <right style="medium">
        <color indexed="64"/>
      </right>
      <top style="medium">
        <color theme="3" tint="-0.499984740745262"/>
      </top>
      <bottom style="thin">
        <color indexed="64"/>
      </bottom>
      <diagonal/>
    </border>
    <border>
      <left style="medium">
        <color indexed="64"/>
      </left>
      <right style="medium">
        <color indexed="64"/>
      </right>
      <top style="medium">
        <color theme="3" tint="-0.499984740745262"/>
      </top>
      <bottom style="thin">
        <color indexed="64"/>
      </bottom>
      <diagonal/>
    </border>
    <border>
      <left style="medium">
        <color indexed="64"/>
      </left>
      <right style="medium">
        <color theme="3" tint="-0.499984740745262"/>
      </right>
      <top style="medium">
        <color theme="3" tint="-0.499984740745262"/>
      </top>
      <bottom style="thin">
        <color indexed="64"/>
      </bottom>
      <diagonal/>
    </border>
    <border>
      <left style="thin">
        <color indexed="64"/>
      </left>
      <right/>
      <top style="thin">
        <color indexed="64"/>
      </top>
      <bottom style="medium">
        <color theme="3" tint="-0.499984740745262"/>
      </bottom>
      <diagonal/>
    </border>
    <border>
      <left style="medium">
        <color indexed="64"/>
      </left>
      <right style="thin">
        <color indexed="64"/>
      </right>
      <top style="thin">
        <color indexed="64"/>
      </top>
      <bottom style="medium">
        <color theme="3" tint="-0.499984740745262"/>
      </bottom>
      <diagonal/>
    </border>
    <border>
      <left style="thin">
        <color indexed="64"/>
      </left>
      <right style="medium">
        <color indexed="64"/>
      </right>
      <top style="thin">
        <color indexed="64"/>
      </top>
      <bottom style="medium">
        <color theme="3" tint="-0.499984740745262"/>
      </bottom>
      <diagonal/>
    </border>
    <border>
      <left style="medium">
        <color indexed="64"/>
      </left>
      <right style="medium">
        <color indexed="64"/>
      </right>
      <top style="thin">
        <color indexed="64"/>
      </top>
      <bottom style="medium">
        <color theme="3" tint="-0.499984740745262"/>
      </bottom>
      <diagonal/>
    </border>
    <border>
      <left style="medium">
        <color indexed="64"/>
      </left>
      <right style="medium">
        <color theme="3" tint="-0.499984740745262"/>
      </right>
      <top style="thin">
        <color indexed="64"/>
      </top>
      <bottom style="medium">
        <color theme="3" tint="-0.499984740745262"/>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top style="medium">
        <color indexed="64"/>
      </top>
      <bottom/>
      <diagonal/>
    </border>
    <border>
      <left style="thin">
        <color indexed="64"/>
      </left>
      <right/>
      <top/>
      <bottom style="medium">
        <color indexed="64"/>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theme="4" tint="-0.499984740745262"/>
      </left>
      <right/>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thin">
        <color theme="4" tint="-0.499984740745262"/>
      </left>
      <right/>
      <top style="medium">
        <color theme="4" tint="-0.499984740745262"/>
      </top>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diagonal/>
    </border>
    <border>
      <left style="medium">
        <color theme="3"/>
      </left>
      <right/>
      <top/>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theme="4" tint="-0.499984740745262"/>
      </right>
      <top style="medium">
        <color indexed="64"/>
      </top>
      <bottom style="thin">
        <color theme="4" tint="-0.499984740745262"/>
      </bottom>
      <diagonal/>
    </border>
    <border>
      <left style="medium">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theme="4" tint="-0.499984740745262"/>
      </right>
      <top style="medium">
        <color indexed="64"/>
      </top>
      <bottom/>
      <diagonal/>
    </border>
    <border>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diagonal/>
    </border>
    <border>
      <left style="medium">
        <color indexed="64"/>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theme="4" tint="-0.499984740745262"/>
      </left>
      <right style="medium">
        <color theme="4" tint="-0.499984740745262"/>
      </right>
      <top style="thin">
        <color theme="4" tint="-0.499984740745262"/>
      </top>
      <bottom style="medium">
        <color indexed="64"/>
      </bottom>
      <diagonal/>
    </border>
    <border>
      <left style="medium">
        <color theme="4" tint="-0.499984740745262"/>
      </left>
      <right style="thin">
        <color theme="4" tint="-0.499984740745262"/>
      </right>
      <top style="thin">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thin">
        <color theme="4" tint="-0.499984740745262"/>
      </left>
      <right/>
      <top style="thin">
        <color theme="4" tint="-0.499984740745262"/>
      </top>
      <bottom style="medium">
        <color indexed="64"/>
      </bottom>
      <diagonal/>
    </border>
    <border>
      <left style="medium">
        <color theme="4" tint="-0.499984740745262"/>
      </left>
      <right style="medium">
        <color indexed="64"/>
      </right>
      <top style="medium">
        <color theme="4" tint="-0.499984740745262"/>
      </top>
      <bottom style="medium">
        <color indexed="64"/>
      </bottom>
      <diagonal/>
    </border>
    <border>
      <left style="thin">
        <color theme="4"/>
      </left>
      <right style="thin">
        <color theme="4"/>
      </right>
      <top style="thin">
        <color theme="4"/>
      </top>
      <bottom style="thin">
        <color theme="4"/>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auto="1"/>
      </left>
      <right style="thin">
        <color auto="1"/>
      </right>
      <top style="thin">
        <color auto="1"/>
      </top>
      <bottom style="medium">
        <color rgb="FF000000"/>
      </bottom>
      <diagonal/>
    </border>
    <border>
      <left style="medium">
        <color indexed="64"/>
      </left>
      <right/>
      <top/>
      <bottom style="medium">
        <color theme="4" tint="-0.249977111117893"/>
      </bottom>
      <diagonal/>
    </border>
    <border>
      <left/>
      <right/>
      <top/>
      <bottom style="medium">
        <color theme="4" tint="-0.249977111117893"/>
      </bottom>
      <diagonal/>
    </border>
    <border>
      <left/>
      <right style="medium">
        <color indexed="64"/>
      </right>
      <top/>
      <bottom style="medium">
        <color theme="4" tint="-0.249977111117893"/>
      </bottom>
      <diagonal/>
    </border>
    <border>
      <left style="thin">
        <color indexed="64"/>
      </left>
      <right/>
      <top style="medium">
        <color indexed="64"/>
      </top>
      <bottom style="medium">
        <color indexed="64"/>
      </bottom>
      <diagonal/>
    </border>
    <border>
      <left style="thin">
        <color auto="1"/>
      </left>
      <right/>
      <top style="thin">
        <color auto="1"/>
      </top>
      <bottom style="medium">
        <color theme="3"/>
      </bottom>
      <diagonal/>
    </border>
    <border>
      <left/>
      <right style="thin">
        <color auto="1"/>
      </right>
      <top style="thin">
        <color auto="1"/>
      </top>
      <bottom style="medium">
        <color theme="3"/>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style="thin">
        <color theme="3"/>
      </bottom>
      <diagonal/>
    </border>
    <border>
      <left style="medium">
        <color indexed="64"/>
      </left>
      <right style="thin">
        <color theme="3" tint="-0.499984740745262"/>
      </right>
      <top style="thin">
        <color theme="3" tint="-0.499984740745262"/>
      </top>
      <bottom/>
      <diagonal/>
    </border>
    <border>
      <left style="thin">
        <color theme="3" tint="-0.499984740745262"/>
      </left>
      <right style="medium">
        <color indexed="64"/>
      </right>
      <top style="thin">
        <color theme="3" tint="-0.499984740745262"/>
      </top>
      <bottom/>
      <diagonal/>
    </border>
  </borders>
  <cellStyleXfs count="32">
    <xf numFmtId="0" fontId="0" fillId="0" borderId="0"/>
    <xf numFmtId="0" fontId="80" fillId="0" borderId="43" applyNumberFormat="0" applyFill="0" applyAlignment="0" applyProtection="0"/>
    <xf numFmtId="0" fontId="81" fillId="0" borderId="0" applyNumberFormat="0" applyFill="0" applyBorder="0" applyAlignment="0" applyProtection="0"/>
    <xf numFmtId="0" fontId="69" fillId="0" borderId="0"/>
    <xf numFmtId="0" fontId="64" fillId="0" borderId="0" applyNumberFormat="0" applyFill="0" applyBorder="0" applyAlignment="0" applyProtection="0">
      <alignment vertical="top"/>
      <protection locked="0"/>
    </xf>
    <xf numFmtId="0" fontId="59" fillId="0" borderId="0"/>
    <xf numFmtId="0" fontId="79" fillId="0" borderId="0"/>
    <xf numFmtId="0" fontId="53" fillId="0" borderId="0"/>
    <xf numFmtId="0" fontId="54" fillId="0" borderId="0"/>
    <xf numFmtId="0" fontId="59" fillId="0" borderId="0"/>
    <xf numFmtId="0" fontId="53" fillId="0" borderId="0"/>
    <xf numFmtId="0" fontId="52" fillId="0" borderId="0"/>
    <xf numFmtId="164" fontId="54" fillId="0" borderId="0" applyFont="0" applyFill="0" applyBorder="0" applyAlignment="0" applyProtection="0"/>
    <xf numFmtId="0" fontId="51" fillId="0" borderId="0"/>
    <xf numFmtId="0" fontId="50" fillId="0" borderId="0"/>
    <xf numFmtId="0" fontId="49" fillId="0" borderId="0"/>
    <xf numFmtId="0" fontId="54" fillId="0" borderId="0"/>
    <xf numFmtId="0" fontId="48" fillId="0" borderId="0"/>
    <xf numFmtId="0" fontId="47" fillId="0" borderId="0"/>
    <xf numFmtId="0" fontId="46" fillId="0" borderId="0"/>
    <xf numFmtId="43" fontId="161" fillId="0" borderId="0" applyFont="0" applyFill="0" applyBorder="0" applyAlignment="0" applyProtection="0"/>
    <xf numFmtId="0" fontId="45" fillId="0" borderId="0"/>
    <xf numFmtId="0" fontId="45" fillId="0" borderId="0"/>
    <xf numFmtId="0" fontId="44" fillId="0" borderId="0"/>
    <xf numFmtId="0" fontId="43" fillId="0" borderId="0"/>
    <xf numFmtId="164" fontId="191" fillId="0" borderId="0" applyFont="0" applyFill="0" applyBorder="0" applyAlignment="0" applyProtection="0"/>
    <xf numFmtId="9" fontId="191" fillId="0" borderId="0" applyFont="0" applyFill="0" applyBorder="0" applyAlignment="0" applyProtection="0"/>
    <xf numFmtId="43" fontId="54" fillId="0" borderId="0" applyFont="0" applyFill="0" applyBorder="0" applyAlignment="0" applyProtection="0"/>
    <xf numFmtId="44" fontId="54" fillId="0" borderId="0" applyFont="0" applyFill="0" applyBorder="0" applyAlignment="0" applyProtection="0"/>
    <xf numFmtId="0" fontId="54" fillId="0" borderId="0"/>
    <xf numFmtId="0" fontId="30" fillId="0" borderId="0"/>
    <xf numFmtId="0" fontId="30" fillId="0" borderId="0"/>
  </cellStyleXfs>
  <cellXfs count="1916">
    <xf numFmtId="0" fontId="0" fillId="0" borderId="0" xfId="0"/>
    <xf numFmtId="0" fontId="0" fillId="0" borderId="0" xfId="0" applyBorder="1"/>
    <xf numFmtId="0" fontId="65" fillId="0" borderId="0" xfId="10" applyFont="1"/>
    <xf numFmtId="0" fontId="54" fillId="0" borderId="0" xfId="8"/>
    <xf numFmtId="0" fontId="61" fillId="0" borderId="0" xfId="8" applyFont="1" applyBorder="1" applyAlignment="1">
      <alignment vertical="top" wrapText="1"/>
    </xf>
    <xf numFmtId="0" fontId="61" fillId="0" borderId="0" xfId="8" applyFont="1" applyBorder="1" applyAlignment="1">
      <alignment horizontal="left" vertical="top" wrapText="1"/>
    </xf>
    <xf numFmtId="0" fontId="54" fillId="0" borderId="0" xfId="8" applyBorder="1"/>
    <xf numFmtId="0" fontId="54" fillId="3" borderId="0" xfId="8" applyFill="1" applyBorder="1"/>
    <xf numFmtId="0" fontId="83" fillId="0" borderId="0" xfId="1" applyFont="1" applyBorder="1" applyAlignment="1">
      <alignment vertical="center"/>
    </xf>
    <xf numFmtId="0" fontId="74" fillId="0" borderId="0" xfId="4" applyFont="1" applyBorder="1" applyAlignment="1" applyProtection="1">
      <alignment horizontal="left" vertical="center"/>
    </xf>
    <xf numFmtId="0" fontId="74" fillId="0" borderId="0" xfId="4" applyFont="1" applyBorder="1" applyAlignment="1" applyProtection="1">
      <alignment vertical="center" wrapText="1"/>
    </xf>
    <xf numFmtId="0" fontId="68" fillId="0" borderId="0" xfId="1" applyFont="1" applyBorder="1" applyAlignment="1">
      <alignment horizontal="right" vertical="center"/>
    </xf>
    <xf numFmtId="0" fontId="0" fillId="0" borderId="0" xfId="0"/>
    <xf numFmtId="0" fontId="78" fillId="0" borderId="0" xfId="0" applyFont="1"/>
    <xf numFmtId="0" fontId="78" fillId="0" borderId="0" xfId="8" applyFont="1"/>
    <xf numFmtId="0" fontId="75" fillId="0" borderId="0" xfId="0" applyFont="1" applyAlignment="1">
      <alignment vertical="center" wrapText="1"/>
    </xf>
    <xf numFmtId="0" fontId="0" fillId="0" borderId="0" xfId="0"/>
    <xf numFmtId="0" fontId="91" fillId="3" borderId="0" xfId="4" applyFont="1" applyFill="1" applyBorder="1" applyAlignment="1" applyProtection="1">
      <alignment horizontal="left" vertical="center"/>
    </xf>
    <xf numFmtId="0" fontId="99" fillId="0" borderId="0" xfId="0" applyFont="1" applyBorder="1"/>
    <xf numFmtId="0" fontId="71" fillId="0" borderId="0" xfId="0" applyFont="1" applyAlignment="1">
      <alignment horizontal="center" vertical="center"/>
    </xf>
    <xf numFmtId="0" fontId="71" fillId="2" borderId="0" xfId="0" applyFont="1" applyFill="1" applyBorder="1"/>
    <xf numFmtId="0" fontId="54" fillId="0" borderId="0" xfId="8" applyFont="1"/>
    <xf numFmtId="0" fontId="62" fillId="2" borderId="0" xfId="8" applyFont="1" applyFill="1" applyAlignment="1">
      <alignment vertical="top" wrapText="1"/>
    </xf>
    <xf numFmtId="0" fontId="62" fillId="2" borderId="0" xfId="8" applyFont="1" applyFill="1"/>
    <xf numFmtId="0" fontId="84" fillId="2" borderId="0" xfId="8" applyFont="1" applyFill="1" applyBorder="1"/>
    <xf numFmtId="0" fontId="54" fillId="2" borderId="0" xfId="8" applyFont="1" applyFill="1"/>
    <xf numFmtId="0" fontId="54" fillId="2" borderId="0" xfId="8" applyFont="1" applyFill="1" applyBorder="1"/>
    <xf numFmtId="0" fontId="54" fillId="3" borderId="0" xfId="8" applyFont="1" applyFill="1"/>
    <xf numFmtId="0" fontId="95" fillId="3" borderId="0" xfId="8" applyFont="1" applyFill="1"/>
    <xf numFmtId="0" fontId="60" fillId="0" borderId="8" xfId="8" applyFont="1" applyFill="1" applyBorder="1" applyAlignment="1">
      <alignment vertical="center" wrapText="1"/>
    </xf>
    <xf numFmtId="0" fontId="60" fillId="0" borderId="45" xfId="8" applyFont="1" applyFill="1" applyBorder="1" applyAlignment="1">
      <alignment vertical="center" wrapText="1"/>
    </xf>
    <xf numFmtId="0" fontId="54" fillId="0" borderId="0" xfId="8" applyAlignment="1">
      <alignment horizontal="center"/>
    </xf>
    <xf numFmtId="0" fontId="63" fillId="0" borderId="0" xfId="8" applyFont="1"/>
    <xf numFmtId="0" fontId="68" fillId="3" borderId="0" xfId="1" applyFont="1" applyFill="1" applyBorder="1" applyAlignment="1">
      <alignment horizontal="right" vertical="center"/>
    </xf>
    <xf numFmtId="0" fontId="66" fillId="2" borderId="0" xfId="8" applyFont="1" applyFill="1"/>
    <xf numFmtId="0" fontId="58" fillId="2" borderId="55" xfId="8" applyFont="1" applyFill="1" applyBorder="1" applyAlignment="1">
      <alignment vertical="center" wrapText="1"/>
    </xf>
    <xf numFmtId="0" fontId="66" fillId="2" borderId="45" xfId="8" applyFont="1" applyFill="1" applyBorder="1" applyAlignment="1">
      <alignment vertical="center" wrapText="1"/>
    </xf>
    <xf numFmtId="0" fontId="66" fillId="2" borderId="6" xfId="8" applyFont="1" applyFill="1" applyBorder="1" applyAlignment="1">
      <alignment vertical="center" wrapText="1"/>
    </xf>
    <xf numFmtId="0" fontId="58" fillId="2" borderId="5" xfId="8" applyFont="1" applyFill="1" applyBorder="1" applyAlignment="1">
      <alignment vertical="center" wrapText="1"/>
    </xf>
    <xf numFmtId="0" fontId="66" fillId="2" borderId="45" xfId="8" applyNumberFormat="1" applyFont="1" applyFill="1" applyBorder="1" applyAlignment="1">
      <alignment vertical="center" wrapText="1"/>
    </xf>
    <xf numFmtId="0" fontId="66" fillId="2" borderId="2" xfId="8" applyFont="1" applyFill="1" applyBorder="1" applyAlignment="1">
      <alignment vertical="center" wrapText="1"/>
    </xf>
    <xf numFmtId="0" fontId="66" fillId="2" borderId="1" xfId="8" applyFont="1" applyFill="1" applyBorder="1" applyAlignment="1">
      <alignment vertical="center" wrapText="1"/>
    </xf>
    <xf numFmtId="0" fontId="66" fillId="2" borderId="7" xfId="8" applyFont="1" applyFill="1" applyBorder="1" applyAlignment="1">
      <alignment vertical="center" wrapText="1"/>
    </xf>
    <xf numFmtId="0" fontId="58" fillId="3" borderId="0" xfId="8" applyFont="1" applyFill="1" applyBorder="1" applyAlignment="1">
      <alignment vertical="center"/>
    </xf>
    <xf numFmtId="0" fontId="66" fillId="0" borderId="0" xfId="8" applyFont="1" applyFill="1"/>
    <xf numFmtId="0" fontId="51" fillId="0" borderId="0" xfId="13"/>
    <xf numFmtId="0" fontId="78" fillId="3" borderId="0" xfId="0" applyFont="1" applyFill="1" applyBorder="1" applyAlignment="1">
      <alignment horizontal="center" vertical="center" wrapText="1"/>
    </xf>
    <xf numFmtId="0" fontId="78" fillId="0" borderId="0" xfId="8" applyFont="1" applyAlignment="1"/>
    <xf numFmtId="0" fontId="98" fillId="0" borderId="0" xfId="0" applyFont="1" applyAlignment="1">
      <alignment horizontal="center" vertical="center"/>
    </xf>
    <xf numFmtId="0" fontId="85" fillId="3" borderId="0" xfId="8" applyFont="1" applyFill="1" applyBorder="1" applyAlignment="1">
      <alignment horizontal="center" vertical="center" wrapText="1"/>
    </xf>
    <xf numFmtId="0" fontId="0" fillId="0" borderId="0" xfId="0" applyAlignment="1">
      <alignment wrapText="1"/>
    </xf>
    <xf numFmtId="0" fontId="71" fillId="0" borderId="0" xfId="0" applyFont="1" applyBorder="1" applyAlignment="1">
      <alignment vertical="center" wrapText="1"/>
    </xf>
    <xf numFmtId="0" fontId="127" fillId="2" borderId="0" xfId="8" applyFont="1" applyFill="1" applyBorder="1" applyAlignment="1">
      <alignment wrapText="1"/>
    </xf>
    <xf numFmtId="0" fontId="128" fillId="0" borderId="0" xfId="0" applyFont="1" applyFill="1" applyBorder="1" applyAlignment="1">
      <alignment horizontal="center" vertical="center" wrapText="1"/>
    </xf>
    <xf numFmtId="0" fontId="54" fillId="0" borderId="0" xfId="8" applyFill="1"/>
    <xf numFmtId="0" fontId="128" fillId="0" borderId="0" xfId="0" applyFont="1" applyFill="1" applyBorder="1" applyAlignment="1">
      <alignment horizontal="center" vertical="center"/>
    </xf>
    <xf numFmtId="0" fontId="128" fillId="0" borderId="99" xfId="0" applyFont="1" applyFill="1" applyBorder="1" applyAlignment="1">
      <alignment horizontal="center" vertical="center"/>
    </xf>
    <xf numFmtId="0" fontId="74" fillId="0" borderId="0" xfId="4" applyFont="1" applyFill="1" applyBorder="1" applyAlignment="1" applyProtection="1">
      <alignment vertical="center" wrapText="1"/>
    </xf>
    <xf numFmtId="0" fontId="76" fillId="0" borderId="0" xfId="2" applyFont="1" applyFill="1" applyBorder="1" applyAlignment="1">
      <alignment vertical="center" wrapText="1"/>
    </xf>
    <xf numFmtId="0" fontId="54" fillId="0" borderId="0" xfId="8" applyBorder="1" applyAlignment="1">
      <alignment horizontal="center"/>
    </xf>
    <xf numFmtId="0" fontId="63" fillId="0" borderId="89" xfId="8" applyFont="1" applyBorder="1"/>
    <xf numFmtId="0" fontId="57" fillId="0" borderId="98" xfId="0" applyFont="1" applyBorder="1" applyAlignment="1">
      <alignment horizontal="right" vertical="center"/>
    </xf>
    <xf numFmtId="0" fontId="128" fillId="0" borderId="0" xfId="0" applyFont="1" applyFill="1" applyBorder="1" applyAlignment="1">
      <alignment vertical="center" wrapText="1"/>
    </xf>
    <xf numFmtId="0" fontId="70" fillId="0" borderId="14" xfId="0" applyFont="1" applyFill="1" applyBorder="1" applyAlignment="1">
      <alignment horizontal="center" vertical="center" wrapText="1"/>
    </xf>
    <xf numFmtId="0" fontId="62" fillId="0" borderId="45" xfId="8" applyFont="1" applyFill="1" applyBorder="1" applyAlignment="1">
      <alignment vertical="top" wrapText="1"/>
    </xf>
    <xf numFmtId="0" fontId="137" fillId="3" borderId="45" xfId="8" applyFont="1" applyFill="1" applyBorder="1" applyAlignment="1">
      <alignment horizontal="center" vertical="center" wrapText="1"/>
    </xf>
    <xf numFmtId="0" fontId="136" fillId="3" borderId="45" xfId="8" applyFont="1" applyFill="1" applyBorder="1" applyAlignment="1">
      <alignment horizontal="center" vertical="center" wrapText="1"/>
    </xf>
    <xf numFmtId="0" fontId="140" fillId="0" borderId="0" xfId="16" applyFont="1"/>
    <xf numFmtId="0" fontId="54" fillId="0" borderId="0" xfId="16"/>
    <xf numFmtId="0" fontId="56" fillId="0" borderId="0" xfId="16" applyFont="1"/>
    <xf numFmtId="0" fontId="123" fillId="0" borderId="156" xfId="16" applyFont="1" applyBorder="1" applyAlignment="1">
      <alignment horizontal="center"/>
    </xf>
    <xf numFmtId="0" fontId="123" fillId="0" borderId="155" xfId="16" applyFont="1" applyBorder="1" applyAlignment="1">
      <alignment horizontal="center"/>
    </xf>
    <xf numFmtId="0" fontId="140" fillId="0" borderId="0" xfId="16" applyNumberFormat="1" applyFont="1"/>
    <xf numFmtId="10" fontId="140" fillId="0" borderId="0" xfId="16" applyNumberFormat="1" applyFont="1"/>
    <xf numFmtId="0" fontId="121" fillId="0" borderId="0" xfId="16" applyFont="1"/>
    <xf numFmtId="0" fontId="70" fillId="0" borderId="35" xfId="0" applyFont="1" applyFill="1" applyBorder="1" applyAlignment="1">
      <alignment horizontal="center" vertical="center" wrapText="1"/>
    </xf>
    <xf numFmtId="0" fontId="103" fillId="3" borderId="0" xfId="8" applyFont="1" applyFill="1" applyBorder="1" applyAlignment="1">
      <alignment horizontal="center" vertical="center"/>
    </xf>
    <xf numFmtId="0" fontId="54" fillId="0" borderId="0" xfId="8" applyBorder="1" applyAlignment="1">
      <alignment vertical="center" wrapText="1"/>
    </xf>
    <xf numFmtId="0" fontId="62" fillId="0" borderId="3" xfId="8" applyFont="1" applyFill="1" applyBorder="1" applyAlignment="1">
      <alignment vertical="top" wrapText="1"/>
    </xf>
    <xf numFmtId="0" fontId="62" fillId="0" borderId="4" xfId="8" applyFont="1" applyFill="1" applyBorder="1" applyAlignment="1">
      <alignment vertical="top" wrapText="1"/>
    </xf>
    <xf numFmtId="0" fontId="62" fillId="0" borderId="22" xfId="8" applyFont="1" applyFill="1" applyBorder="1" applyAlignment="1">
      <alignment vertical="top" wrapText="1"/>
    </xf>
    <xf numFmtId="0" fontId="62" fillId="0" borderId="5" xfId="8" applyFont="1" applyFill="1" applyBorder="1" applyAlignment="1">
      <alignment vertical="top" wrapText="1"/>
    </xf>
    <xf numFmtId="0" fontId="62" fillId="0" borderId="6" xfId="8" applyFont="1" applyFill="1" applyBorder="1" applyAlignment="1">
      <alignment vertical="top" wrapText="1"/>
    </xf>
    <xf numFmtId="0" fontId="62" fillId="0" borderId="2" xfId="8" applyFont="1" applyFill="1" applyBorder="1" applyAlignment="1">
      <alignment vertical="top" wrapText="1"/>
    </xf>
    <xf numFmtId="0" fontId="62" fillId="0" borderId="1" xfId="8" applyFont="1" applyFill="1" applyBorder="1" applyAlignment="1">
      <alignment vertical="top" wrapText="1"/>
    </xf>
    <xf numFmtId="0" fontId="62" fillId="0" borderId="7" xfId="8" applyFont="1" applyFill="1" applyBorder="1" applyAlignment="1">
      <alignment vertical="top" wrapText="1"/>
    </xf>
    <xf numFmtId="0" fontId="93" fillId="7" borderId="46" xfId="8" applyFont="1" applyFill="1" applyBorder="1" applyAlignment="1">
      <alignment horizontal="center" vertical="center" wrapText="1"/>
    </xf>
    <xf numFmtId="0" fontId="93" fillId="7" borderId="5" xfId="8" applyFont="1" applyFill="1" applyBorder="1" applyAlignment="1">
      <alignment vertical="center" wrapText="1"/>
    </xf>
    <xf numFmtId="164" fontId="106" fillId="23" borderId="31" xfId="8" applyNumberFormat="1" applyFont="1" applyFill="1" applyBorder="1" applyAlignment="1">
      <alignment vertical="center" wrapText="1"/>
    </xf>
    <xf numFmtId="0" fontId="93" fillId="7" borderId="37" xfId="8" applyFont="1" applyFill="1" applyBorder="1" applyAlignment="1">
      <alignment vertical="center" wrapText="1"/>
    </xf>
    <xf numFmtId="0" fontId="54" fillId="7" borderId="37" xfId="8" applyFill="1" applyBorder="1" applyAlignment="1">
      <alignment vertical="center" wrapText="1"/>
    </xf>
    <xf numFmtId="0" fontId="93" fillId="7" borderId="9" xfId="8" applyFont="1" applyFill="1" applyBorder="1" applyAlignment="1">
      <alignment vertical="center" wrapText="1"/>
    </xf>
    <xf numFmtId="0" fontId="102" fillId="0" borderId="0" xfId="2" applyFont="1" applyBorder="1" applyAlignment="1"/>
    <xf numFmtId="0" fontId="128" fillId="19" borderId="0" xfId="0" applyFont="1" applyFill="1" applyBorder="1" applyAlignment="1">
      <alignment vertical="center" wrapText="1"/>
    </xf>
    <xf numFmtId="0" fontId="70" fillId="0" borderId="33" xfId="0" applyFont="1" applyFill="1" applyBorder="1" applyAlignment="1">
      <alignment horizontal="center" vertical="center" wrapText="1"/>
    </xf>
    <xf numFmtId="0" fontId="66" fillId="2" borderId="9" xfId="8" applyFont="1" applyFill="1" applyBorder="1" applyAlignment="1">
      <alignment vertical="center" wrapText="1"/>
    </xf>
    <xf numFmtId="9" fontId="66" fillId="2" borderId="9" xfId="8" applyNumberFormat="1" applyFont="1" applyFill="1" applyBorder="1" applyAlignment="1">
      <alignment vertical="center" wrapText="1"/>
    </xf>
    <xf numFmtId="0" fontId="66" fillId="2" borderId="51" xfId="8" applyFont="1" applyFill="1" applyBorder="1" applyAlignment="1">
      <alignment vertical="center" wrapText="1"/>
    </xf>
    <xf numFmtId="0" fontId="58" fillId="2" borderId="15" xfId="8" applyFont="1" applyFill="1" applyBorder="1" applyAlignment="1">
      <alignment vertical="center" wrapText="1"/>
    </xf>
    <xf numFmtId="0" fontId="58" fillId="2" borderId="47" xfId="8" applyFont="1" applyFill="1" applyBorder="1" applyAlignment="1">
      <alignment vertical="center" wrapText="1"/>
    </xf>
    <xf numFmtId="0" fontId="66" fillId="2" borderId="5" xfId="8" applyFont="1" applyFill="1" applyBorder="1" applyAlignment="1">
      <alignment vertical="center" wrapText="1"/>
    </xf>
    <xf numFmtId="0" fontId="66" fillId="2" borderId="5" xfId="8" applyNumberFormat="1" applyFont="1" applyFill="1" applyBorder="1" applyAlignment="1">
      <alignment vertical="center" wrapText="1"/>
    </xf>
    <xf numFmtId="0" fontId="66" fillId="2" borderId="6" xfId="8" applyNumberFormat="1" applyFont="1" applyFill="1" applyBorder="1" applyAlignment="1">
      <alignment vertical="center" wrapText="1"/>
    </xf>
    <xf numFmtId="0" fontId="58" fillId="2" borderId="154" xfId="8" applyFont="1" applyFill="1" applyBorder="1" applyAlignment="1">
      <alignment vertical="center" wrapText="1"/>
    </xf>
    <xf numFmtId="0" fontId="58" fillId="2" borderId="138" xfId="8" applyFont="1" applyFill="1" applyBorder="1" applyAlignment="1">
      <alignment vertical="center" wrapText="1"/>
    </xf>
    <xf numFmtId="0" fontId="66" fillId="2" borderId="78" xfId="8" applyFont="1" applyFill="1" applyBorder="1" applyAlignment="1">
      <alignment vertical="center" wrapText="1"/>
    </xf>
    <xf numFmtId="0" fontId="66" fillId="2" borderId="54" xfId="8" applyFont="1" applyFill="1" applyBorder="1" applyAlignment="1">
      <alignment vertical="center" wrapText="1"/>
    </xf>
    <xf numFmtId="0" fontId="58" fillId="2" borderId="158" xfId="8" applyFont="1" applyFill="1" applyBorder="1" applyAlignment="1">
      <alignment vertical="center" wrapText="1"/>
    </xf>
    <xf numFmtId="0" fontId="58" fillId="2" borderId="37" xfId="8" applyFont="1" applyFill="1" applyBorder="1" applyAlignment="1">
      <alignment vertical="center" wrapText="1"/>
    </xf>
    <xf numFmtId="0" fontId="58" fillId="0" borderId="37" xfId="8" applyFont="1" applyFill="1" applyBorder="1" applyAlignment="1">
      <alignment horizontal="center" vertical="center" wrapText="1"/>
    </xf>
    <xf numFmtId="0" fontId="66" fillId="2" borderId="41" xfId="8" applyFont="1" applyFill="1" applyBorder="1" applyAlignment="1">
      <alignment vertical="center" wrapText="1"/>
    </xf>
    <xf numFmtId="0" fontId="58" fillId="2" borderId="78" xfId="8" applyFont="1" applyFill="1" applyBorder="1" applyAlignment="1">
      <alignment vertical="center" wrapText="1"/>
    </xf>
    <xf numFmtId="0" fontId="66" fillId="4" borderId="46" xfId="8" applyFont="1" applyFill="1" applyBorder="1" applyAlignment="1">
      <alignment vertical="center" wrapText="1"/>
    </xf>
    <xf numFmtId="0" fontId="66" fillId="4" borderId="21" xfId="8" applyFont="1" applyFill="1" applyBorder="1" applyAlignment="1">
      <alignment vertical="center" wrapText="1"/>
    </xf>
    <xf numFmtId="0" fontId="58" fillId="4" borderId="29" xfId="8" applyFont="1" applyFill="1" applyBorder="1" applyAlignment="1">
      <alignment vertical="center" wrapText="1"/>
    </xf>
    <xf numFmtId="0" fontId="58" fillId="4" borderId="47" xfId="8" applyFont="1" applyFill="1" applyBorder="1" applyAlignment="1">
      <alignment vertical="center" wrapText="1"/>
    </xf>
    <xf numFmtId="0" fontId="66" fillId="4" borderId="6" xfId="8" applyFont="1" applyFill="1" applyBorder="1" applyAlignment="1">
      <alignment vertical="center" wrapText="1"/>
    </xf>
    <xf numFmtId="9" fontId="66" fillId="2" borderId="5" xfId="8" applyNumberFormat="1" applyFont="1" applyFill="1" applyBorder="1" applyAlignment="1">
      <alignment vertical="center" wrapText="1"/>
    </xf>
    <xf numFmtId="9" fontId="66" fillId="4" borderId="6" xfId="8" applyNumberFormat="1" applyFont="1" applyFill="1" applyBorder="1" applyAlignment="1">
      <alignment vertical="center" wrapText="1"/>
    </xf>
    <xf numFmtId="0" fontId="66" fillId="4" borderId="7" xfId="8" applyFont="1" applyFill="1" applyBorder="1" applyAlignment="1">
      <alignment vertical="center" wrapText="1"/>
    </xf>
    <xf numFmtId="0" fontId="103" fillId="3" borderId="0" xfId="8" applyFont="1" applyFill="1" applyBorder="1" applyAlignment="1">
      <alignment vertical="center"/>
    </xf>
    <xf numFmtId="0" fontId="56" fillId="0" borderId="0" xfId="8" applyFont="1" applyFill="1" applyBorder="1" applyAlignment="1">
      <alignment horizontal="center" wrapText="1"/>
    </xf>
    <xf numFmtId="0" fontId="128" fillId="3" borderId="0" xfId="0" applyFont="1" applyFill="1" applyBorder="1" applyAlignment="1">
      <alignment vertical="center" wrapText="1"/>
    </xf>
    <xf numFmtId="0" fontId="141" fillId="0" borderId="156" xfId="16" applyFont="1" applyFill="1" applyBorder="1" applyAlignment="1">
      <alignment horizontal="center" vertical="center"/>
    </xf>
    <xf numFmtId="0" fontId="68" fillId="0" borderId="27" xfId="1" applyFont="1" applyBorder="1" applyAlignment="1">
      <alignment horizontal="center" vertical="center" wrapText="1"/>
    </xf>
    <xf numFmtId="0" fontId="51" fillId="0" borderId="0" xfId="13" applyAlignment="1">
      <alignment horizontal="left"/>
    </xf>
    <xf numFmtId="0" fontId="94" fillId="0" borderId="34" xfId="10" applyFont="1" applyFill="1" applyBorder="1" applyAlignment="1">
      <alignment vertical="center" textRotation="90" wrapText="1"/>
    </xf>
    <xf numFmtId="0" fontId="94" fillId="0" borderId="0" xfId="10" applyFont="1" applyFill="1" applyBorder="1" applyAlignment="1">
      <alignment vertical="center" textRotation="90" wrapText="1"/>
    </xf>
    <xf numFmtId="0" fontId="54" fillId="0" borderId="0" xfId="8" applyFont="1" applyFill="1"/>
    <xf numFmtId="0" fontId="56" fillId="4" borderId="24" xfId="8" applyFont="1" applyFill="1" applyBorder="1" applyAlignment="1">
      <alignment horizontal="center" wrapText="1"/>
    </xf>
    <xf numFmtId="0" fontId="58" fillId="2" borderId="2" xfId="8" applyFont="1" applyFill="1" applyBorder="1" applyAlignment="1">
      <alignment vertical="center" wrapText="1"/>
    </xf>
    <xf numFmtId="0" fontId="58" fillId="2" borderId="1" xfId="8" applyFont="1" applyFill="1" applyBorder="1" applyAlignment="1">
      <alignment vertical="center" wrapText="1"/>
    </xf>
    <xf numFmtId="0" fontId="70" fillId="0" borderId="22" xfId="0" applyFont="1" applyFill="1" applyBorder="1" applyAlignment="1">
      <alignment horizontal="center" vertical="center" wrapText="1"/>
    </xf>
    <xf numFmtId="0" fontId="60" fillId="3" borderId="5" xfId="8" applyFont="1" applyFill="1" applyBorder="1" applyAlignment="1">
      <alignment horizontal="center" vertical="center" wrapText="1"/>
    </xf>
    <xf numFmtId="0" fontId="54" fillId="0" borderId="6" xfId="8" applyBorder="1"/>
    <xf numFmtId="0" fontId="60" fillId="3" borderId="2" xfId="8" applyFont="1" applyFill="1" applyBorder="1" applyAlignment="1">
      <alignment horizontal="center" vertical="center" wrapText="1"/>
    </xf>
    <xf numFmtId="0" fontId="60" fillId="0" borderId="1" xfId="8" applyFont="1" applyFill="1" applyBorder="1" applyAlignment="1">
      <alignment vertical="center" wrapText="1"/>
    </xf>
    <xf numFmtId="0" fontId="54" fillId="0" borderId="7" xfId="8" applyBorder="1"/>
    <xf numFmtId="0" fontId="60" fillId="3" borderId="12" xfId="8" applyFont="1" applyFill="1" applyBorder="1" applyAlignment="1">
      <alignment horizontal="center" vertical="center" wrapText="1"/>
    </xf>
    <xf numFmtId="0" fontId="60" fillId="0" borderId="157" xfId="8" applyFont="1" applyFill="1" applyBorder="1" applyAlignment="1">
      <alignment horizontal="center" vertical="center" wrapText="1"/>
    </xf>
    <xf numFmtId="0" fontId="60" fillId="0" borderId="149" xfId="8" applyFont="1" applyFill="1" applyBorder="1" applyAlignment="1">
      <alignment horizontal="center" vertical="center" wrapText="1"/>
    </xf>
    <xf numFmtId="0" fontId="155" fillId="3" borderId="3" xfId="8" applyFont="1" applyFill="1" applyBorder="1" applyAlignment="1"/>
    <xf numFmtId="0" fontId="155" fillId="3" borderId="5" xfId="8" applyFont="1" applyFill="1" applyBorder="1" applyAlignment="1">
      <alignment vertical="center" wrapText="1"/>
    </xf>
    <xf numFmtId="0" fontId="155" fillId="3" borderId="2" xfId="8" applyFont="1" applyFill="1" applyBorder="1" applyAlignment="1">
      <alignment vertical="center" wrapText="1"/>
    </xf>
    <xf numFmtId="0" fontId="150" fillId="12" borderId="166" xfId="16" applyNumberFormat="1" applyFont="1" applyFill="1" applyBorder="1" applyAlignment="1">
      <alignment horizontal="center" vertical="center"/>
    </xf>
    <xf numFmtId="2" fontId="150" fillId="12" borderId="166" xfId="16" applyNumberFormat="1" applyFont="1" applyFill="1" applyBorder="1" applyAlignment="1">
      <alignment horizontal="center" vertical="center"/>
    </xf>
    <xf numFmtId="10" fontId="123" fillId="12" borderId="166" xfId="16" applyNumberFormat="1" applyFont="1" applyFill="1" applyBorder="1" applyAlignment="1">
      <alignment horizontal="center" vertical="center"/>
    </xf>
    <xf numFmtId="0" fontId="123" fillId="0" borderId="0" xfId="16" applyNumberFormat="1" applyFont="1" applyFill="1" applyBorder="1"/>
    <xf numFmtId="1" fontId="123" fillId="0" borderId="2" xfId="16" applyNumberFormat="1" applyFont="1" applyFill="1" applyBorder="1" applyProtection="1">
      <protection locked="0"/>
    </xf>
    <xf numFmtId="1" fontId="123" fillId="0" borderId="1" xfId="16" applyNumberFormat="1" applyFont="1" applyFill="1" applyBorder="1" applyProtection="1">
      <protection locked="0"/>
    </xf>
    <xf numFmtId="1" fontId="123" fillId="0" borderId="7" xfId="16" applyNumberFormat="1" applyFont="1" applyFill="1" applyBorder="1" applyProtection="1">
      <protection locked="0"/>
    </xf>
    <xf numFmtId="0" fontId="56" fillId="0" borderId="0" xfId="16" applyNumberFormat="1" applyFont="1" applyFill="1" applyBorder="1"/>
    <xf numFmtId="1" fontId="56" fillId="0" borderId="1" xfId="16" applyNumberFormat="1" applyFont="1" applyFill="1" applyBorder="1" applyProtection="1">
      <protection locked="0"/>
    </xf>
    <xf numFmtId="1" fontId="56" fillId="0" borderId="7" xfId="16" applyNumberFormat="1" applyFont="1" applyFill="1" applyBorder="1" applyProtection="1">
      <protection locked="0"/>
    </xf>
    <xf numFmtId="0" fontId="56" fillId="0" borderId="3" xfId="16" applyFont="1" applyBorder="1"/>
    <xf numFmtId="0" fontId="56" fillId="0" borderId="22" xfId="16" applyFont="1" applyBorder="1"/>
    <xf numFmtId="0" fontId="56" fillId="0" borderId="2" xfId="16" applyFont="1" applyBorder="1"/>
    <xf numFmtId="0" fontId="56" fillId="0" borderId="7" xfId="16" applyFont="1" applyBorder="1"/>
    <xf numFmtId="0" fontId="140" fillId="0" borderId="49" xfId="17" applyFont="1" applyBorder="1" applyAlignment="1"/>
    <xf numFmtId="0" fontId="145" fillId="0" borderId="28" xfId="17" applyFont="1" applyBorder="1" applyAlignment="1">
      <alignment horizontal="center"/>
    </xf>
    <xf numFmtId="0" fontId="146" fillId="0" borderId="28" xfId="17" applyFont="1" applyFill="1" applyBorder="1" applyAlignment="1">
      <alignment horizontal="right"/>
    </xf>
    <xf numFmtId="0" fontId="140" fillId="0" borderId="28" xfId="17" applyFont="1" applyBorder="1" applyAlignment="1"/>
    <xf numFmtId="0" fontId="146" fillId="0" borderId="28" xfId="17" applyFont="1" applyBorder="1" applyAlignment="1">
      <alignment horizontal="right"/>
    </xf>
    <xf numFmtId="0" fontId="145" fillId="0" borderId="159" xfId="17" applyFont="1" applyBorder="1" applyAlignment="1">
      <alignment horizontal="center"/>
    </xf>
    <xf numFmtId="0" fontId="67" fillId="0" borderId="28" xfId="17" applyFont="1" applyBorder="1" applyAlignment="1"/>
    <xf numFmtId="0" fontId="147" fillId="0" borderId="28" xfId="17" applyFont="1" applyBorder="1" applyAlignment="1">
      <alignment horizontal="center"/>
    </xf>
    <xf numFmtId="0" fontId="148" fillId="0" borderId="28" xfId="17" applyFont="1" applyBorder="1" applyAlignment="1">
      <alignment horizontal="right"/>
    </xf>
    <xf numFmtId="0" fontId="147" fillId="0" borderId="159" xfId="17" applyFont="1" applyBorder="1" applyAlignment="1">
      <alignment horizontal="center"/>
    </xf>
    <xf numFmtId="1" fontId="123" fillId="0" borderId="3" xfId="16" applyNumberFormat="1" applyFont="1" applyFill="1" applyBorder="1" applyProtection="1">
      <protection locked="0"/>
    </xf>
    <xf numFmtId="1" fontId="123" fillId="0" borderId="4" xfId="16" applyNumberFormat="1" applyFont="1" applyFill="1" applyBorder="1" applyProtection="1">
      <protection locked="0"/>
    </xf>
    <xf numFmtId="1" fontId="123" fillId="0" borderId="22" xfId="16" applyNumberFormat="1" applyFont="1" applyFill="1" applyBorder="1" applyProtection="1">
      <protection locked="0"/>
    </xf>
    <xf numFmtId="1" fontId="56" fillId="0" borderId="4" xfId="16" applyNumberFormat="1" applyFont="1" applyFill="1" applyBorder="1" applyProtection="1">
      <protection locked="0"/>
    </xf>
    <xf numFmtId="1" fontId="56" fillId="0" borderId="22" xfId="16" applyNumberFormat="1" applyFont="1" applyFill="1" applyBorder="1" applyProtection="1">
      <protection locked="0"/>
    </xf>
    <xf numFmtId="1" fontId="123" fillId="12" borderId="4" xfId="16" applyNumberFormat="1" applyFont="1" applyFill="1" applyBorder="1" applyProtection="1">
      <protection locked="0"/>
    </xf>
    <xf numFmtId="0" fontId="154" fillId="10" borderId="14" xfId="8" applyFont="1" applyFill="1" applyBorder="1" applyAlignment="1">
      <alignment horizontal="center"/>
    </xf>
    <xf numFmtId="0" fontId="47" fillId="0" borderId="0" xfId="18"/>
    <xf numFmtId="0" fontId="47" fillId="0" borderId="0" xfId="18" applyAlignment="1">
      <alignment horizontal="center"/>
    </xf>
    <xf numFmtId="2" fontId="47" fillId="0" borderId="0" xfId="18" applyNumberFormat="1"/>
    <xf numFmtId="0" fontId="47" fillId="0" borderId="0" xfId="18" applyFill="1" applyBorder="1"/>
    <xf numFmtId="0" fontId="114" fillId="0" borderId="0" xfId="18" applyFont="1"/>
    <xf numFmtId="2" fontId="120" fillId="0" borderId="123" xfId="18" applyNumberFormat="1" applyFont="1" applyFill="1" applyBorder="1" applyAlignment="1">
      <alignment vertical="center"/>
    </xf>
    <xf numFmtId="0" fontId="121" fillId="0" borderId="112" xfId="18" applyFont="1" applyFill="1" applyBorder="1" applyAlignment="1">
      <alignment horizontal="center" vertical="center"/>
    </xf>
    <xf numFmtId="2" fontId="120" fillId="0" borderId="122" xfId="18" applyNumberFormat="1" applyFont="1" applyFill="1" applyBorder="1" applyAlignment="1">
      <alignment vertical="center"/>
    </xf>
    <xf numFmtId="0" fontId="121" fillId="0" borderId="110" xfId="18" applyFont="1" applyFill="1" applyBorder="1" applyAlignment="1">
      <alignment horizontal="center" vertical="center"/>
    </xf>
    <xf numFmtId="0" fontId="47" fillId="0" borderId="0" xfId="18" applyFill="1"/>
    <xf numFmtId="2" fontId="121" fillId="0" borderId="123" xfId="18" applyNumberFormat="1" applyFont="1" applyFill="1" applyBorder="1" applyAlignment="1">
      <alignment vertical="center"/>
    </xf>
    <xf numFmtId="1" fontId="121" fillId="0" borderId="116" xfId="18" applyNumberFormat="1" applyFont="1" applyFill="1" applyBorder="1" applyAlignment="1">
      <alignment horizontal="center" vertical="center"/>
    </xf>
    <xf numFmtId="2" fontId="121" fillId="0" borderId="122" xfId="18" applyNumberFormat="1" applyFont="1" applyFill="1" applyBorder="1" applyAlignment="1">
      <alignment vertical="center"/>
    </xf>
    <xf numFmtId="1" fontId="121" fillId="0" borderId="70" xfId="18" applyNumberFormat="1" applyFont="1" applyFill="1" applyBorder="1" applyAlignment="1">
      <alignment horizontal="center" vertical="center"/>
    </xf>
    <xf numFmtId="0" fontId="120" fillId="0" borderId="67" xfId="18" applyFont="1" applyFill="1" applyBorder="1" applyAlignment="1">
      <alignment horizontal="left" vertical="center" wrapText="1"/>
    </xf>
    <xf numFmtId="2" fontId="121" fillId="0" borderId="121" xfId="18" applyNumberFormat="1" applyFont="1" applyFill="1" applyBorder="1" applyAlignment="1">
      <alignment vertical="center"/>
    </xf>
    <xf numFmtId="1" fontId="120" fillId="0" borderId="109" xfId="18" applyNumberFormat="1" applyFont="1" applyFill="1" applyBorder="1" applyAlignment="1">
      <alignment horizontal="center" vertical="center"/>
    </xf>
    <xf numFmtId="2" fontId="120" fillId="16" borderId="121" xfId="18" applyNumberFormat="1" applyFont="1" applyFill="1" applyBorder="1" applyAlignment="1">
      <alignment vertical="center"/>
    </xf>
    <xf numFmtId="0" fontId="120" fillId="16" borderId="108" xfId="18" applyFont="1" applyFill="1" applyBorder="1" applyAlignment="1">
      <alignment horizontal="left" vertical="center" wrapText="1"/>
    </xf>
    <xf numFmtId="0" fontId="120" fillId="16" borderId="107" xfId="18" applyFont="1" applyFill="1" applyBorder="1" applyAlignment="1">
      <alignment horizontal="center" vertical="center"/>
    </xf>
    <xf numFmtId="0" fontId="114" fillId="0" borderId="0" xfId="18" applyFont="1" applyFill="1"/>
    <xf numFmtId="0" fontId="114" fillId="0" borderId="0" xfId="18" applyFont="1" applyFill="1" applyBorder="1"/>
    <xf numFmtId="2" fontId="119" fillId="14" borderId="131" xfId="18" applyNumberFormat="1" applyFont="1" applyFill="1" applyBorder="1" applyAlignment="1">
      <alignment horizontal="center" vertical="center" wrapText="1"/>
    </xf>
    <xf numFmtId="2" fontId="118" fillId="14" borderId="130" xfId="18" applyNumberFormat="1" applyFont="1" applyFill="1" applyBorder="1" applyAlignment="1">
      <alignment horizontal="center" vertical="center" wrapText="1"/>
    </xf>
    <xf numFmtId="2" fontId="119" fillId="14" borderId="129" xfId="18" applyNumberFormat="1" applyFont="1" applyFill="1" applyBorder="1" applyAlignment="1">
      <alignment horizontal="center" vertical="center" wrapText="1"/>
    </xf>
    <xf numFmtId="0" fontId="118" fillId="14" borderId="127" xfId="18" applyFont="1" applyFill="1" applyBorder="1" applyAlignment="1">
      <alignment horizontal="center" vertical="center" wrapText="1"/>
    </xf>
    <xf numFmtId="0" fontId="47" fillId="0" borderId="120" xfId="18" applyBorder="1" applyAlignment="1">
      <alignment horizontal="center" vertical="center"/>
    </xf>
    <xf numFmtId="0" fontId="117" fillId="15" borderId="115" xfId="18" applyFont="1" applyFill="1" applyBorder="1" applyAlignment="1">
      <alignment horizontal="center" vertical="center" wrapText="1"/>
    </xf>
    <xf numFmtId="2" fontId="116" fillId="15" borderId="115" xfId="18" applyNumberFormat="1" applyFont="1" applyFill="1" applyBorder="1" applyAlignment="1">
      <alignment horizontal="center" vertical="center"/>
    </xf>
    <xf numFmtId="165" fontId="114" fillId="0" borderId="114" xfId="18" applyNumberFormat="1" applyFont="1" applyBorder="1" applyAlignment="1" applyProtection="1">
      <alignment horizontal="center" vertical="center"/>
      <protection locked="0"/>
    </xf>
    <xf numFmtId="165" fontId="114" fillId="0" borderId="119" xfId="18" applyNumberFormat="1" applyFont="1" applyBorder="1" applyAlignment="1" applyProtection="1">
      <alignment horizontal="center" vertical="center"/>
      <protection locked="0"/>
    </xf>
    <xf numFmtId="165" fontId="114" fillId="0" borderId="118" xfId="18" applyNumberFormat="1" applyFont="1" applyBorder="1" applyAlignment="1" applyProtection="1">
      <alignment horizontal="center" vertical="center"/>
      <protection locked="0"/>
    </xf>
    <xf numFmtId="165" fontId="114" fillId="0" borderId="117" xfId="18" applyNumberFormat="1" applyFont="1" applyBorder="1" applyAlignment="1" applyProtection="1">
      <alignment horizontal="center" vertical="center"/>
      <protection locked="0"/>
    </xf>
    <xf numFmtId="0" fontId="47" fillId="0" borderId="112" xfId="18" applyBorder="1" applyAlignment="1">
      <alignment horizontal="left" vertical="center"/>
    </xf>
    <xf numFmtId="0" fontId="47" fillId="0" borderId="111" xfId="18" applyBorder="1" applyAlignment="1">
      <alignment horizontal="center" vertical="center"/>
    </xf>
    <xf numFmtId="0" fontId="117" fillId="15" borderId="69" xfId="18" applyFont="1" applyFill="1" applyBorder="1" applyAlignment="1">
      <alignment horizontal="center" vertical="center" wrapText="1"/>
    </xf>
    <xf numFmtId="2" fontId="116" fillId="15" borderId="69" xfId="18" applyNumberFormat="1" applyFont="1" applyFill="1" applyBorder="1" applyAlignment="1">
      <alignment horizontal="center" vertical="center"/>
    </xf>
    <xf numFmtId="165" fontId="114" fillId="0" borderId="68" xfId="18" applyNumberFormat="1" applyFont="1" applyBorder="1" applyAlignment="1" applyProtection="1">
      <alignment horizontal="center" vertical="center"/>
      <protection locked="0"/>
    </xf>
    <xf numFmtId="165" fontId="114" fillId="0" borderId="85" xfId="18" applyNumberFormat="1" applyFont="1" applyBorder="1" applyAlignment="1" applyProtection="1">
      <alignment horizontal="center" vertical="center"/>
      <protection locked="0"/>
    </xf>
    <xf numFmtId="165" fontId="114" fillId="0" borderId="66" xfId="18" applyNumberFormat="1" applyFont="1" applyBorder="1" applyAlignment="1" applyProtection="1">
      <alignment horizontal="center" vertical="center"/>
      <protection locked="0"/>
    </xf>
    <xf numFmtId="165" fontId="114" fillId="0" borderId="71" xfId="18" applyNumberFormat="1" applyFont="1" applyBorder="1" applyAlignment="1" applyProtection="1">
      <alignment horizontal="center" vertical="center"/>
      <protection locked="0"/>
    </xf>
    <xf numFmtId="0" fontId="47" fillId="0" borderId="110" xfId="18" applyBorder="1" applyAlignment="1">
      <alignment horizontal="left" vertical="center"/>
    </xf>
    <xf numFmtId="0" fontId="47" fillId="0" borderId="107" xfId="18" applyBorder="1" applyAlignment="1">
      <alignment horizontal="left" vertical="center"/>
    </xf>
    <xf numFmtId="0" fontId="47" fillId="0" borderId="0" xfId="18" applyAlignment="1">
      <alignment vertical="center"/>
    </xf>
    <xf numFmtId="0" fontId="113" fillId="14" borderId="65" xfId="18" applyFont="1" applyFill="1" applyBorder="1" applyAlignment="1">
      <alignment horizontal="center" vertical="center" textRotation="90" wrapText="1"/>
    </xf>
    <xf numFmtId="0" fontId="113" fillId="14" borderId="64" xfId="18" applyFont="1" applyFill="1" applyBorder="1" applyAlignment="1">
      <alignment horizontal="center" vertical="center" textRotation="90" wrapText="1"/>
    </xf>
    <xf numFmtId="0" fontId="47" fillId="7" borderId="73" xfId="18" applyFill="1" applyBorder="1" applyAlignment="1">
      <alignment horizontal="center" vertical="center"/>
    </xf>
    <xf numFmtId="0" fontId="46" fillId="0" borderId="0" xfId="19"/>
    <xf numFmtId="0" fontId="160" fillId="0" borderId="0" xfId="19" applyFont="1"/>
    <xf numFmtId="0" fontId="160" fillId="3" borderId="0" xfId="19" applyFont="1" applyFill="1"/>
    <xf numFmtId="0" fontId="159" fillId="3" borderId="0" xfId="19" applyFont="1" applyFill="1"/>
    <xf numFmtId="0" fontId="73" fillId="0" borderId="35" xfId="0" applyFont="1" applyFill="1" applyBorder="1" applyAlignment="1">
      <alignment horizontal="center" vertical="center" wrapText="1"/>
    </xf>
    <xf numFmtId="0" fontId="70" fillId="11" borderId="88" xfId="0" applyFont="1" applyFill="1" applyBorder="1" applyAlignment="1">
      <alignment horizontal="center" vertical="center"/>
    </xf>
    <xf numFmtId="0" fontId="54" fillId="22" borderId="100" xfId="8" applyFill="1" applyBorder="1" applyAlignment="1">
      <alignment horizontal="center" vertical="center"/>
    </xf>
    <xf numFmtId="0" fontId="71" fillId="11" borderId="101" xfId="8" applyFont="1" applyFill="1" applyBorder="1" applyAlignment="1">
      <alignment horizontal="center" vertical="center"/>
    </xf>
    <xf numFmtId="0" fontId="71" fillId="11" borderId="102" xfId="8" applyFont="1" applyFill="1" applyBorder="1" applyAlignment="1">
      <alignment horizontal="center" vertical="center" wrapText="1"/>
    </xf>
    <xf numFmtId="0" fontId="97" fillId="21" borderId="145" xfId="0" applyFont="1" applyFill="1" applyBorder="1" applyAlignment="1">
      <alignment horizontal="center" vertical="center" textRotation="90" wrapText="1"/>
    </xf>
    <xf numFmtId="0" fontId="97" fillId="21" borderId="136" xfId="0" applyFont="1" applyFill="1" applyBorder="1" applyAlignment="1">
      <alignment horizontal="center" vertical="center" textRotation="90" wrapText="1"/>
    </xf>
    <xf numFmtId="0" fontId="86" fillId="21" borderId="146" xfId="0" applyFont="1" applyFill="1" applyBorder="1" applyAlignment="1">
      <alignment horizontal="center" vertical="center" wrapText="1"/>
    </xf>
    <xf numFmtId="0" fontId="86" fillId="21" borderId="145" xfId="0" applyFont="1" applyFill="1" applyBorder="1" applyAlignment="1">
      <alignment horizontal="center" vertical="center" textRotation="90" wrapText="1"/>
    </xf>
    <xf numFmtId="0" fontId="86" fillId="21" borderId="136" xfId="0" applyFont="1" applyFill="1" applyBorder="1" applyAlignment="1">
      <alignment horizontal="center" vertical="center" textRotation="90" wrapText="1"/>
    </xf>
    <xf numFmtId="0" fontId="86" fillId="21" borderId="146" xfId="0" applyFont="1" applyFill="1" applyBorder="1" applyAlignment="1">
      <alignment horizontal="center" vertical="center" textRotation="90" wrapText="1"/>
    </xf>
    <xf numFmtId="0" fontId="138" fillId="22" borderId="14" xfId="8" applyFont="1" applyFill="1" applyBorder="1" applyAlignment="1">
      <alignment horizontal="center" vertical="center" wrapText="1"/>
    </xf>
    <xf numFmtId="0" fontId="93" fillId="3" borderId="0" xfId="21" applyFont="1" applyFill="1"/>
    <xf numFmtId="0" fontId="91" fillId="3" borderId="0" xfId="21" applyFont="1" applyFill="1"/>
    <xf numFmtId="0" fontId="93" fillId="3" borderId="0" xfId="21" applyFont="1" applyFill="1" applyBorder="1"/>
    <xf numFmtId="0" fontId="143" fillId="33" borderId="31" xfId="17" applyFont="1" applyFill="1" applyBorder="1" applyAlignment="1">
      <alignment horizontal="center"/>
    </xf>
    <xf numFmtId="0" fontId="143" fillId="33" borderId="150" xfId="17" applyFont="1" applyFill="1" applyBorder="1" applyAlignment="1">
      <alignment horizontal="center"/>
    </xf>
    <xf numFmtId="0" fontId="143" fillId="33" borderId="151" xfId="17" applyFont="1" applyFill="1" applyBorder="1" applyAlignment="1">
      <alignment horizontal="center"/>
    </xf>
    <xf numFmtId="0" fontId="144" fillId="33" borderId="150" xfId="17" applyFont="1" applyFill="1" applyBorder="1" applyAlignment="1">
      <alignment horizontal="center"/>
    </xf>
    <xf numFmtId="0" fontId="144" fillId="33" borderId="151" xfId="17" applyFont="1" applyFill="1" applyBorder="1" applyAlignment="1">
      <alignment horizontal="center"/>
    </xf>
    <xf numFmtId="0" fontId="153" fillId="3" borderId="14" xfId="0" applyFont="1" applyFill="1" applyBorder="1" applyAlignment="1">
      <alignment vertical="center" wrapText="1"/>
    </xf>
    <xf numFmtId="0" fontId="58" fillId="0" borderId="132" xfId="0" applyFont="1" applyBorder="1" applyAlignment="1">
      <alignment horizontal="center" vertical="center"/>
    </xf>
    <xf numFmtId="0" fontId="86" fillId="21" borderId="0" xfId="0" applyFont="1" applyFill="1" applyBorder="1" applyAlignment="1">
      <alignment horizontal="center" vertical="center" textRotation="90" wrapText="1"/>
    </xf>
    <xf numFmtId="0" fontId="58" fillId="4" borderId="173" xfId="8" applyFont="1" applyFill="1" applyBorder="1" applyAlignment="1">
      <alignment vertical="center" wrapText="1"/>
    </xf>
    <xf numFmtId="0" fontId="54" fillId="0" borderId="0" xfId="8" applyFont="1" applyBorder="1"/>
    <xf numFmtId="0" fontId="129" fillId="0" borderId="0" xfId="0" applyFont="1" applyBorder="1" applyAlignment="1">
      <alignment horizontal="left" vertical="center" wrapText="1"/>
    </xf>
    <xf numFmtId="0" fontId="82" fillId="0" borderId="176" xfId="0" applyFont="1" applyBorder="1" applyAlignment="1">
      <alignment horizontal="center" vertical="center" wrapText="1"/>
    </xf>
    <xf numFmtId="0" fontId="138" fillId="22" borderId="30" xfId="8" applyFont="1" applyFill="1" applyBorder="1" applyAlignment="1">
      <alignment horizontal="center" vertical="center" wrapText="1"/>
    </xf>
    <xf numFmtId="0" fontId="62" fillId="0" borderId="9" xfId="8" applyFont="1" applyFill="1" applyBorder="1" applyAlignment="1">
      <alignment vertical="top" wrapText="1"/>
    </xf>
    <xf numFmtId="0" fontId="62" fillId="0" borderId="51" xfId="8" applyFont="1" applyFill="1" applyBorder="1" applyAlignment="1">
      <alignment vertical="top" wrapText="1"/>
    </xf>
    <xf numFmtId="0" fontId="70" fillId="2" borderId="168" xfId="8" applyFont="1" applyFill="1" applyBorder="1" applyAlignment="1">
      <alignment horizontal="center" vertical="center"/>
    </xf>
    <xf numFmtId="0" fontId="77" fillId="32" borderId="167" xfId="8" applyFont="1" applyFill="1" applyBorder="1" applyAlignment="1">
      <alignment horizontal="center" vertical="center" wrapText="1"/>
    </xf>
    <xf numFmtId="0" fontId="167" fillId="0" borderId="25" xfId="0" applyFont="1" applyFill="1" applyBorder="1" applyAlignment="1">
      <alignment horizontal="center" vertical="center" wrapText="1"/>
    </xf>
    <xf numFmtId="0" fontId="126" fillId="7" borderId="45" xfId="8" applyFont="1" applyFill="1" applyBorder="1" applyAlignment="1">
      <alignment horizontal="left" wrapText="1"/>
    </xf>
    <xf numFmtId="0" fontId="126" fillId="7" borderId="45" xfId="8" applyFont="1" applyFill="1" applyBorder="1" applyAlignment="1">
      <alignment vertical="center" wrapText="1"/>
    </xf>
    <xf numFmtId="0" fontId="126" fillId="7" borderId="45" xfId="8" applyFont="1" applyFill="1" applyBorder="1" applyAlignment="1">
      <alignment horizontal="left" vertical="center" wrapText="1"/>
    </xf>
    <xf numFmtId="0" fontId="126" fillId="34" borderId="45" xfId="8" applyFont="1" applyFill="1" applyBorder="1" applyAlignment="1">
      <alignment horizontal="left" vertical="center" wrapText="1"/>
    </xf>
    <xf numFmtId="0" fontId="126" fillId="5" borderId="45" xfId="8" applyFont="1" applyFill="1" applyBorder="1" applyAlignment="1">
      <alignment horizontal="left" vertical="center" wrapText="1"/>
    </xf>
    <xf numFmtId="0" fontId="126" fillId="0" borderId="45" xfId="8" applyFont="1" applyFill="1" applyBorder="1" applyAlignment="1">
      <alignment horizontal="left"/>
    </xf>
    <xf numFmtId="0" fontId="168" fillId="0" borderId="45" xfId="8" applyFont="1" applyFill="1" applyBorder="1" applyAlignment="1">
      <alignment horizontal="left"/>
    </xf>
    <xf numFmtId="0" fontId="126" fillId="0" borderId="45" xfId="8" applyFont="1" applyFill="1" applyBorder="1" applyAlignment="1"/>
    <xf numFmtId="0" fontId="126" fillId="0" borderId="45" xfId="8" applyFont="1" applyFill="1" applyBorder="1" applyAlignment="1">
      <alignment horizontal="left" vertical="center" wrapText="1"/>
    </xf>
    <xf numFmtId="0" fontId="135" fillId="35" borderId="32" xfId="8" applyFont="1" applyFill="1" applyBorder="1" applyAlignment="1">
      <alignment horizontal="center" vertical="center" wrapText="1"/>
    </xf>
    <xf numFmtId="0" fontId="135" fillId="35" borderId="27" xfId="8" applyFont="1" applyFill="1" applyBorder="1" applyAlignment="1">
      <alignment horizontal="center" vertical="center" wrapText="1"/>
    </xf>
    <xf numFmtId="0" fontId="135" fillId="35" borderId="23" xfId="8" applyFont="1" applyFill="1" applyBorder="1" applyAlignment="1">
      <alignment horizontal="center" vertical="center" wrapText="1"/>
    </xf>
    <xf numFmtId="0" fontId="108" fillId="3" borderId="0" xfId="0" applyFont="1" applyFill="1" applyAlignment="1">
      <alignment horizontal="left" vertical="center"/>
    </xf>
    <xf numFmtId="0" fontId="108" fillId="3" borderId="0" xfId="0" applyFont="1" applyFill="1" applyAlignment="1">
      <alignment horizontal="left" vertical="center" wrapText="1"/>
    </xf>
    <xf numFmtId="0" fontId="108" fillId="3" borderId="0" xfId="0" applyFont="1" applyFill="1"/>
    <xf numFmtId="0" fontId="118" fillId="3" borderId="0" xfId="18" applyFont="1" applyFill="1" applyBorder="1" applyAlignment="1">
      <alignment vertical="center" wrapText="1"/>
    </xf>
    <xf numFmtId="0" fontId="114" fillId="3" borderId="0" xfId="18" applyFont="1" applyFill="1"/>
    <xf numFmtId="0" fontId="122" fillId="3" borderId="0" xfId="18" applyFont="1" applyFill="1" applyBorder="1" applyAlignment="1">
      <alignment vertical="center" wrapText="1"/>
    </xf>
    <xf numFmtId="0" fontId="47" fillId="3" borderId="0" xfId="18" applyFill="1"/>
    <xf numFmtId="0" fontId="47" fillId="3" borderId="0" xfId="18" applyFill="1" applyBorder="1"/>
    <xf numFmtId="1" fontId="121" fillId="3" borderId="0" xfId="18" applyNumberFormat="1" applyFont="1" applyFill="1" applyBorder="1" applyAlignment="1">
      <alignment horizontal="center" vertical="center"/>
    </xf>
    <xf numFmtId="2" fontId="121" fillId="3" borderId="0" xfId="18" applyNumberFormat="1" applyFont="1" applyFill="1" applyBorder="1" applyAlignment="1">
      <alignment vertical="center"/>
    </xf>
    <xf numFmtId="2" fontId="47" fillId="3" borderId="0" xfId="18" applyNumberFormat="1" applyFill="1"/>
    <xf numFmtId="0" fontId="47" fillId="3" borderId="0" xfId="18" applyFill="1" applyBorder="1" applyAlignment="1">
      <alignment horizontal="center"/>
    </xf>
    <xf numFmtId="0" fontId="47" fillId="3" borderId="0" xfId="18" applyFill="1" applyBorder="1" applyAlignment="1">
      <alignment vertical="center" wrapText="1"/>
    </xf>
    <xf numFmtId="0" fontId="47" fillId="3" borderId="0" xfId="18" applyFill="1" applyAlignment="1">
      <alignment horizontal="center"/>
    </xf>
    <xf numFmtId="2" fontId="112" fillId="3" borderId="0" xfId="18" applyNumberFormat="1" applyFont="1" applyFill="1"/>
    <xf numFmtId="0" fontId="111" fillId="3" borderId="0" xfId="18" applyFont="1" applyFill="1" applyBorder="1" applyAlignment="1"/>
    <xf numFmtId="0" fontId="47" fillId="3" borderId="0" xfId="18" applyFill="1" applyAlignment="1">
      <alignment vertical="center"/>
    </xf>
    <xf numFmtId="0" fontId="114" fillId="3" borderId="0" xfId="18" applyFont="1" applyFill="1" applyBorder="1" applyAlignment="1">
      <alignment vertical="center" wrapText="1"/>
    </xf>
    <xf numFmtId="0" fontId="114" fillId="3" borderId="0" xfId="18" applyFont="1" applyFill="1" applyAlignment="1">
      <alignment horizontal="center"/>
    </xf>
    <xf numFmtId="0" fontId="47" fillId="3" borderId="0" xfId="18" applyFill="1" applyAlignment="1">
      <alignment vertical="top" wrapText="1"/>
    </xf>
    <xf numFmtId="0" fontId="54" fillId="3" borderId="0" xfId="8" applyFill="1"/>
    <xf numFmtId="0" fontId="170" fillId="3" borderId="0" xfId="7" applyFont="1" applyFill="1"/>
    <xf numFmtId="0" fontId="170" fillId="0" borderId="0" xfId="7" applyFont="1"/>
    <xf numFmtId="0" fontId="82" fillId="3" borderId="0" xfId="1" applyFont="1" applyFill="1" applyBorder="1" applyAlignment="1">
      <alignment vertical="center"/>
    </xf>
    <xf numFmtId="0" fontId="92" fillId="3" borderId="0" xfId="7" applyFont="1" applyFill="1" applyAlignment="1">
      <alignment horizontal="center" vertical="center" wrapText="1"/>
    </xf>
    <xf numFmtId="0" fontId="82" fillId="3" borderId="0" xfId="1" applyFont="1" applyFill="1" applyBorder="1" applyAlignment="1">
      <alignment horizontal="center" vertical="center"/>
    </xf>
    <xf numFmtId="0" fontId="93" fillId="3" borderId="0" xfId="19" applyFont="1" applyFill="1"/>
    <xf numFmtId="0" fontId="78" fillId="3" borderId="0" xfId="0" applyFont="1" applyFill="1"/>
    <xf numFmtId="0" fontId="93" fillId="0" borderId="0" xfId="19" applyFont="1"/>
    <xf numFmtId="0" fontId="93" fillId="11" borderId="17" xfId="19" applyFont="1" applyFill="1" applyBorder="1"/>
    <xf numFmtId="0" fontId="93" fillId="0" borderId="45" xfId="19" applyFont="1" applyBorder="1"/>
    <xf numFmtId="0" fontId="169" fillId="0" borderId="45" xfId="19" applyFont="1" applyBorder="1" applyAlignment="1">
      <alignment horizontal="center" vertical="center"/>
    </xf>
    <xf numFmtId="0" fontId="71" fillId="2" borderId="14" xfId="8" applyFont="1" applyFill="1" applyBorder="1" applyAlignment="1">
      <alignment horizontal="center" vertical="center"/>
    </xf>
    <xf numFmtId="0" fontId="87" fillId="0" borderId="0" xfId="8" applyFont="1" applyAlignment="1">
      <alignment horizontal="left" wrapText="1"/>
    </xf>
    <xf numFmtId="0" fontId="82" fillId="0" borderId="0" xfId="0" applyFont="1" applyAlignment="1">
      <alignment horizontal="center" vertical="center" wrapText="1"/>
    </xf>
    <xf numFmtId="0" fontId="78" fillId="3" borderId="0" xfId="8" applyFont="1" applyFill="1"/>
    <xf numFmtId="0" fontId="171" fillId="0" borderId="0" xfId="0" applyFont="1" applyFill="1" applyBorder="1" applyAlignment="1" applyProtection="1">
      <alignment horizontal="left"/>
      <protection locked="0"/>
    </xf>
    <xf numFmtId="0" fontId="171" fillId="0" borderId="0" xfId="0" applyFont="1" applyAlignment="1" applyProtection="1">
      <alignment horizontal="left"/>
      <protection locked="0"/>
    </xf>
    <xf numFmtId="0" fontId="171" fillId="0" borderId="0" xfId="0" applyFont="1" applyAlignment="1" applyProtection="1">
      <alignment horizontal="right"/>
      <protection locked="0"/>
    </xf>
    <xf numFmtId="0" fontId="174" fillId="3" borderId="0" xfId="0" applyFont="1" applyFill="1" applyAlignment="1" applyProtection="1">
      <alignment horizontal="right"/>
      <protection locked="0"/>
    </xf>
    <xf numFmtId="0" fontId="174" fillId="3" borderId="0" xfId="0" applyFont="1" applyFill="1" applyAlignment="1" applyProtection="1">
      <alignment horizontal="center"/>
      <protection locked="0"/>
    </xf>
    <xf numFmtId="0" fontId="176" fillId="0" borderId="0" xfId="0" applyFont="1" applyAlignment="1" applyProtection="1">
      <alignment horizontal="right"/>
      <protection locked="0"/>
    </xf>
    <xf numFmtId="0" fontId="177" fillId="0" borderId="0" xfId="0" applyFont="1" applyAlignment="1" applyProtection="1">
      <alignment vertical="center" wrapText="1"/>
      <protection locked="0"/>
    </xf>
    <xf numFmtId="0" fontId="179" fillId="0" borderId="0" xfId="0" applyFont="1" applyAlignment="1" applyProtection="1">
      <alignment horizontal="left"/>
      <protection locked="0"/>
    </xf>
    <xf numFmtId="0" fontId="78" fillId="0" borderId="0" xfId="0" applyFont="1" applyProtection="1">
      <protection locked="0"/>
    </xf>
    <xf numFmtId="0" fontId="180" fillId="0" borderId="0" xfId="4" quotePrefix="1" applyFont="1" applyAlignment="1" applyProtection="1"/>
    <xf numFmtId="0" fontId="101" fillId="0" borderId="0" xfId="8" applyFont="1" applyAlignment="1">
      <alignment horizontal="center" vertical="center" wrapText="1"/>
    </xf>
    <xf numFmtId="0" fontId="181" fillId="0" borderId="0" xfId="0" applyFont="1" applyAlignment="1">
      <alignment horizontal="left"/>
    </xf>
    <xf numFmtId="0" fontId="180" fillId="0" borderId="45" xfId="4" applyFont="1" applyBorder="1" applyAlignment="1" applyProtection="1">
      <alignment horizontal="center" vertical="center"/>
    </xf>
    <xf numFmtId="0" fontId="180" fillId="0" borderId="45" xfId="4" applyFont="1" applyFill="1" applyBorder="1" applyAlignment="1" applyProtection="1">
      <alignment horizontal="center" vertical="center"/>
    </xf>
    <xf numFmtId="0" fontId="127" fillId="2" borderId="0" xfId="8" applyFont="1" applyFill="1" applyBorder="1" applyAlignment="1">
      <alignment vertical="top"/>
    </xf>
    <xf numFmtId="0" fontId="180" fillId="0" borderId="22" xfId="4" applyFont="1" applyBorder="1" applyAlignment="1" applyProtection="1">
      <alignment horizontal="center" vertical="center"/>
    </xf>
    <xf numFmtId="0" fontId="180" fillId="0" borderId="6" xfId="4" applyFont="1" applyBorder="1" applyAlignment="1" applyProtection="1">
      <alignment horizontal="center" vertical="center"/>
    </xf>
    <xf numFmtId="0" fontId="180" fillId="0" borderId="7" xfId="4" applyFont="1" applyBorder="1" applyAlignment="1" applyProtection="1">
      <alignment horizontal="center" vertical="center"/>
    </xf>
    <xf numFmtId="0" fontId="183" fillId="0" borderId="0" xfId="8" applyFont="1" applyFill="1" applyBorder="1" applyAlignment="1">
      <alignment wrapText="1"/>
    </xf>
    <xf numFmtId="0" fontId="184" fillId="0" borderId="0" xfId="8" applyFont="1"/>
    <xf numFmtId="0" fontId="78" fillId="0" borderId="0" xfId="0" applyFont="1" applyFill="1"/>
    <xf numFmtId="0" fontId="180" fillId="3" borderId="0" xfId="4" quotePrefix="1" applyFont="1" applyFill="1" applyAlignment="1" applyProtection="1"/>
    <xf numFmtId="0" fontId="185" fillId="3" borderId="0" xfId="0" applyFont="1" applyFill="1" applyAlignment="1">
      <alignment horizontal="center" vertical="center"/>
    </xf>
    <xf numFmtId="0" fontId="186" fillId="3" borderId="0" xfId="0" applyFont="1" applyFill="1" applyAlignment="1">
      <alignment vertical="center" wrapText="1"/>
    </xf>
    <xf numFmtId="0" fontId="75" fillId="3" borderId="0" xfId="0" applyFont="1" applyFill="1" applyAlignment="1">
      <alignment wrapText="1"/>
    </xf>
    <xf numFmtId="0" fontId="89" fillId="3" borderId="0" xfId="0" applyFont="1" applyFill="1"/>
    <xf numFmtId="0" fontId="75" fillId="3" borderId="0" xfId="0" applyFont="1" applyFill="1"/>
    <xf numFmtId="0" fontId="187" fillId="3" borderId="0" xfId="4" applyFont="1" applyFill="1" applyAlignment="1" applyProtection="1">
      <alignment vertical="center"/>
    </xf>
    <xf numFmtId="0" fontId="189" fillId="37" borderId="150" xfId="0" applyFont="1" applyFill="1" applyBorder="1" applyAlignment="1">
      <alignment horizontal="center" vertical="center" wrapText="1" shrinkToFit="1"/>
    </xf>
    <xf numFmtId="0" fontId="189" fillId="37" borderId="150" xfId="0" applyFont="1" applyFill="1" applyBorder="1" applyAlignment="1">
      <alignment horizontal="center" vertical="top" wrapText="1" shrinkToFit="1"/>
    </xf>
    <xf numFmtId="0" fontId="189" fillId="14" borderId="150" xfId="0" applyFont="1" applyFill="1" applyBorder="1" applyAlignment="1">
      <alignment horizontal="center" vertical="center" wrapText="1" shrinkToFit="1"/>
    </xf>
    <xf numFmtId="0" fontId="71" fillId="8" borderId="45" xfId="24" applyFont="1" applyFill="1" applyBorder="1" applyAlignment="1">
      <alignment horizontal="justify" vertical="center" wrapText="1" shrinkToFit="1"/>
    </xf>
    <xf numFmtId="0" fontId="71" fillId="8" borderId="45" xfId="24" applyFont="1" applyFill="1" applyBorder="1" applyAlignment="1">
      <alignment horizontal="center" vertical="center" wrapText="1" shrinkToFit="1"/>
    </xf>
    <xf numFmtId="0" fontId="71" fillId="8" borderId="8" xfId="0" applyFont="1" applyFill="1" applyBorder="1" applyAlignment="1">
      <alignment horizontal="justify" vertical="center" wrapText="1" shrinkToFit="1"/>
    </xf>
    <xf numFmtId="0" fontId="71" fillId="8" borderId="8" xfId="0" applyFont="1" applyFill="1" applyBorder="1" applyAlignment="1">
      <alignment vertical="top" wrapText="1" shrinkToFit="1"/>
    </xf>
    <xf numFmtId="0" fontId="71" fillId="8" borderId="45" xfId="0" applyFont="1" applyFill="1" applyBorder="1" applyAlignment="1">
      <alignment vertical="center" wrapText="1" shrinkToFit="1"/>
    </xf>
    <xf numFmtId="0" fontId="71" fillId="8" borderId="45" xfId="0" applyFont="1" applyFill="1" applyBorder="1" applyAlignment="1">
      <alignment horizontal="center" vertical="center" wrapText="1" shrinkToFit="1"/>
    </xf>
    <xf numFmtId="0" fontId="71" fillId="8" borderId="45" xfId="0" applyFont="1" applyFill="1" applyBorder="1" applyAlignment="1">
      <alignment horizontal="justify" vertical="center" wrapText="1" shrinkToFit="1"/>
    </xf>
    <xf numFmtId="0" fontId="71" fillId="8" borderId="45" xfId="0" applyFont="1" applyFill="1" applyBorder="1" applyAlignment="1">
      <alignment horizontal="left" vertical="center" wrapText="1" shrinkToFit="1"/>
    </xf>
    <xf numFmtId="0" fontId="71" fillId="8" borderId="45" xfId="0" applyFont="1" applyFill="1" applyBorder="1" applyAlignment="1">
      <alignment vertical="top" wrapText="1" shrinkToFit="1"/>
    </xf>
    <xf numFmtId="0" fontId="71" fillId="8" borderId="45" xfId="24" applyFont="1" applyFill="1" applyBorder="1" applyAlignment="1">
      <alignment horizontal="left" vertical="center" wrapText="1"/>
    </xf>
    <xf numFmtId="0" fontId="71" fillId="8" borderId="8" xfId="24" applyFont="1" applyFill="1" applyBorder="1" applyAlignment="1">
      <alignment horizontal="justify" vertical="center" wrapText="1" shrinkToFit="1"/>
    </xf>
    <xf numFmtId="0" fontId="71" fillId="8" borderId="8" xfId="24" applyFont="1" applyFill="1" applyBorder="1" applyAlignment="1">
      <alignment horizontal="center" vertical="center" wrapText="1" shrinkToFit="1"/>
    </xf>
    <xf numFmtId="0" fontId="71" fillId="8" borderId="45" xfId="24" applyFont="1" applyFill="1" applyBorder="1" applyAlignment="1">
      <alignment vertical="center" wrapText="1"/>
    </xf>
    <xf numFmtId="0" fontId="71" fillId="8" borderId="8" xfId="24" applyFont="1" applyFill="1" applyBorder="1" applyAlignment="1">
      <alignment horizontal="left" vertical="center" wrapText="1"/>
    </xf>
    <xf numFmtId="0" fontId="71" fillId="8" borderId="8" xfId="24" applyFont="1" applyFill="1" applyBorder="1" applyAlignment="1">
      <alignment vertical="center" wrapText="1"/>
    </xf>
    <xf numFmtId="0" fontId="71" fillId="8" borderId="8" xfId="24" applyFont="1" applyFill="1" applyBorder="1" applyAlignment="1">
      <alignment horizontal="justify" vertical="center" wrapText="1"/>
    </xf>
    <xf numFmtId="0" fontId="71" fillId="8" borderId="45" xfId="24" applyFont="1" applyFill="1" applyBorder="1" applyAlignment="1">
      <alignment horizontal="center" vertical="center" wrapText="1"/>
    </xf>
    <xf numFmtId="0" fontId="72" fillId="8" borderId="45" xfId="24" applyFont="1" applyFill="1" applyBorder="1" applyAlignment="1">
      <alignment horizontal="center" vertical="center" wrapText="1"/>
    </xf>
    <xf numFmtId="0" fontId="71" fillId="8" borderId="45" xfId="24" applyFont="1" applyFill="1" applyBorder="1" applyAlignment="1">
      <alignment horizontal="justify" vertical="center" wrapText="1"/>
    </xf>
    <xf numFmtId="0" fontId="71" fillId="8" borderId="45" xfId="24" applyFont="1" applyFill="1" applyBorder="1" applyAlignment="1">
      <alignment horizontal="left" vertical="top" wrapText="1"/>
    </xf>
    <xf numFmtId="0" fontId="71" fillId="0" borderId="0" xfId="0" applyFont="1"/>
    <xf numFmtId="0" fontId="71" fillId="0" borderId="0" xfId="0" applyFont="1" applyAlignment="1">
      <alignment wrapText="1"/>
    </xf>
    <xf numFmtId="0" fontId="71" fillId="0" borderId="0" xfId="0" applyFont="1" applyAlignment="1">
      <alignment vertical="top" wrapText="1"/>
    </xf>
    <xf numFmtId="0" fontId="71" fillId="0" borderId="0" xfId="0" applyFont="1" applyAlignment="1">
      <alignment horizontal="left" wrapText="1"/>
    </xf>
    <xf numFmtId="0" fontId="71" fillId="0" borderId="0" xfId="0" applyFont="1" applyAlignment="1">
      <alignment horizontal="center" vertical="center" wrapText="1"/>
    </xf>
    <xf numFmtId="0" fontId="71" fillId="0" borderId="0" xfId="0" applyFont="1" applyAlignment="1">
      <alignment vertical="center" wrapText="1"/>
    </xf>
    <xf numFmtId="0" fontId="88" fillId="3" borderId="0" xfId="24" applyFont="1" applyFill="1"/>
    <xf numFmtId="0" fontId="89" fillId="0" borderId="0" xfId="0" applyFont="1"/>
    <xf numFmtId="0" fontId="88" fillId="0" borderId="0" xfId="0" applyFont="1" applyAlignment="1">
      <alignment wrapText="1"/>
    </xf>
    <xf numFmtId="0" fontId="88" fillId="0" borderId="0" xfId="0" applyFont="1" applyAlignment="1">
      <alignment vertical="top" wrapText="1"/>
    </xf>
    <xf numFmtId="0" fontId="88" fillId="0" borderId="0" xfId="0" applyFont="1" applyAlignment="1">
      <alignment horizontal="left" wrapText="1"/>
    </xf>
    <xf numFmtId="0" fontId="78" fillId="0" borderId="0" xfId="0" applyFont="1" applyAlignment="1">
      <alignment wrapText="1"/>
    </xf>
    <xf numFmtId="0" fontId="78" fillId="0" borderId="0" xfId="0" applyFont="1" applyAlignment="1">
      <alignment horizontal="center" vertical="center" wrapText="1"/>
    </xf>
    <xf numFmtId="0" fontId="78" fillId="0" borderId="0" xfId="0" applyFont="1" applyAlignment="1">
      <alignment vertical="center" wrapText="1"/>
    </xf>
    <xf numFmtId="9" fontId="71" fillId="8" borderId="8" xfId="0" applyNumberFormat="1" applyFont="1" applyFill="1" applyBorder="1" applyAlignment="1">
      <alignment vertical="center" wrapText="1" shrinkToFit="1"/>
    </xf>
    <xf numFmtId="8" fontId="71" fillId="8" borderId="8" xfId="0" applyNumberFormat="1" applyFont="1" applyFill="1" applyBorder="1" applyAlignment="1">
      <alignment vertical="center" wrapText="1" shrinkToFit="1"/>
    </xf>
    <xf numFmtId="6" fontId="71" fillId="8" borderId="8" xfId="0" applyNumberFormat="1" applyFont="1" applyFill="1" applyBorder="1" applyAlignment="1">
      <alignment vertical="center" wrapText="1" shrinkToFit="1"/>
    </xf>
    <xf numFmtId="0" fontId="76" fillId="13" borderId="94" xfId="2" applyFont="1" applyFill="1" applyBorder="1" applyAlignment="1" applyProtection="1">
      <alignment vertical="top" wrapText="1"/>
      <protection locked="0"/>
    </xf>
    <xf numFmtId="0" fontId="76" fillId="13" borderId="91" xfId="2" applyFont="1" applyFill="1" applyBorder="1" applyAlignment="1" applyProtection="1">
      <alignment vertical="top" wrapText="1"/>
      <protection locked="0"/>
    </xf>
    <xf numFmtId="0" fontId="76" fillId="13" borderId="95" xfId="2" applyFont="1" applyFill="1" applyBorder="1" applyAlignment="1" applyProtection="1">
      <alignment vertical="top" wrapText="1"/>
      <protection locked="0"/>
    </xf>
    <xf numFmtId="0" fontId="125" fillId="8" borderId="190" xfId="18" applyFont="1" applyFill="1" applyBorder="1" applyAlignment="1">
      <alignment vertical="top" wrapText="1"/>
    </xf>
    <xf numFmtId="0" fontId="110" fillId="8" borderId="190" xfId="18" applyFont="1" applyFill="1" applyBorder="1" applyAlignment="1">
      <alignment vertical="top" wrapText="1"/>
    </xf>
    <xf numFmtId="0" fontId="105" fillId="8" borderId="191" xfId="18" applyFont="1" applyFill="1" applyBorder="1" applyAlignment="1">
      <alignment horizontal="center" vertical="center" textRotation="90" wrapText="1"/>
    </xf>
    <xf numFmtId="0" fontId="109" fillId="6" borderId="192" xfId="18" applyFont="1" applyFill="1" applyBorder="1" applyAlignment="1">
      <alignment horizontal="left" vertical="top" wrapText="1"/>
    </xf>
    <xf numFmtId="0" fontId="100" fillId="6" borderId="190" xfId="18" applyFont="1" applyFill="1" applyBorder="1" applyAlignment="1">
      <alignment horizontal="left" vertical="top" wrapText="1"/>
    </xf>
    <xf numFmtId="0" fontId="109" fillId="6" borderId="190" xfId="18" applyFont="1" applyFill="1" applyBorder="1" applyAlignment="1">
      <alignment horizontal="left" vertical="top" wrapText="1"/>
    </xf>
    <xf numFmtId="0" fontId="105" fillId="6" borderId="193" xfId="18" applyFont="1" applyFill="1" applyBorder="1" applyAlignment="1">
      <alignment horizontal="center" vertical="center" textRotation="90" wrapText="1"/>
    </xf>
    <xf numFmtId="0" fontId="109" fillId="13" borderId="192" xfId="18" applyFont="1" applyFill="1" applyBorder="1" applyAlignment="1">
      <alignment horizontal="left" vertical="top" wrapText="1"/>
    </xf>
    <xf numFmtId="0" fontId="105" fillId="13" borderId="195" xfId="18" applyFont="1" applyFill="1" applyBorder="1" applyAlignment="1">
      <alignment horizontal="center" vertical="center" textRotation="90" wrapText="1"/>
    </xf>
    <xf numFmtId="0" fontId="71" fillId="8" borderId="45" xfId="24" applyFont="1" applyFill="1" applyBorder="1" applyAlignment="1">
      <alignment vertical="center" wrapText="1" shrinkToFit="1"/>
    </xf>
    <xf numFmtId="0" fontId="71" fillId="8" borderId="174" xfId="0" applyFont="1" applyFill="1" applyBorder="1" applyAlignment="1">
      <alignment vertical="top" wrapText="1" shrinkToFit="1"/>
    </xf>
    <xf numFmtId="0" fontId="71" fillId="8" borderId="174" xfId="24" applyFont="1" applyFill="1" applyBorder="1" applyAlignment="1">
      <alignment vertical="center" wrapText="1"/>
    </xf>
    <xf numFmtId="0" fontId="71" fillId="8" borderId="177" xfId="0" applyFont="1" applyFill="1" applyBorder="1" applyAlignment="1">
      <alignment vertical="center" wrapText="1" shrinkToFit="1"/>
    </xf>
    <xf numFmtId="0" fontId="71" fillId="8" borderId="174" xfId="24" applyFont="1" applyFill="1" applyBorder="1" applyAlignment="1">
      <alignment vertical="center" wrapText="1" shrinkToFit="1"/>
    </xf>
    <xf numFmtId="0" fontId="100" fillId="13" borderId="194" xfId="18" applyFont="1" applyFill="1" applyBorder="1" applyAlignment="1">
      <alignment horizontal="left" vertical="top" wrapText="1"/>
    </xf>
    <xf numFmtId="0" fontId="129" fillId="0" borderId="14" xfId="0" applyFont="1" applyBorder="1" applyAlignment="1">
      <alignment horizontal="left" vertical="center" wrapText="1"/>
    </xf>
    <xf numFmtId="0" fontId="72" fillId="22" borderId="102" xfId="0" applyFont="1" applyFill="1" applyBorder="1" applyAlignment="1">
      <alignment horizontal="center" vertical="center"/>
    </xf>
    <xf numFmtId="0" fontId="71" fillId="11" borderId="103" xfId="0" applyFont="1" applyFill="1" applyBorder="1" applyAlignment="1">
      <alignment horizontal="center" vertical="center" wrapText="1"/>
    </xf>
    <xf numFmtId="0" fontId="71" fillId="11" borderId="101" xfId="0" applyFont="1" applyFill="1" applyBorder="1" applyAlignment="1">
      <alignment horizontal="center" vertical="center"/>
    </xf>
    <xf numFmtId="0" fontId="71" fillId="11" borderId="101" xfId="0" applyFont="1" applyFill="1" applyBorder="1" applyAlignment="1">
      <alignment horizontal="center" vertical="center" wrapText="1"/>
    </xf>
    <xf numFmtId="0" fontId="78" fillId="2" borderId="0" xfId="8" applyFont="1" applyFill="1"/>
    <xf numFmtId="0" fontId="78" fillId="2" borderId="0" xfId="8" applyFont="1" applyFill="1" applyBorder="1"/>
    <xf numFmtId="0" fontId="71" fillId="2" borderId="0" xfId="0" applyFont="1" applyFill="1"/>
    <xf numFmtId="0" fontId="71" fillId="2" borderId="0" xfId="0" applyFont="1" applyFill="1" applyBorder="1" applyAlignment="1">
      <alignment vertical="top" wrapText="1"/>
    </xf>
    <xf numFmtId="0" fontId="71" fillId="2" borderId="0" xfId="0" applyFont="1" applyFill="1" applyAlignment="1">
      <alignment vertical="top" wrapText="1"/>
    </xf>
    <xf numFmtId="0" fontId="71" fillId="3" borderId="0" xfId="0" applyFont="1" applyFill="1" applyBorder="1" applyAlignment="1">
      <alignment vertical="top" wrapText="1"/>
    </xf>
    <xf numFmtId="0" fontId="72" fillId="0" borderId="196" xfId="0" applyFont="1" applyFill="1" applyBorder="1" applyAlignment="1">
      <alignment horizontal="left" vertical="center" wrapText="1"/>
    </xf>
    <xf numFmtId="0" fontId="71" fillId="0" borderId="196" xfId="0" applyFont="1" applyFill="1" applyBorder="1" applyAlignment="1">
      <alignment horizontal="center" vertical="center" wrapText="1"/>
    </xf>
    <xf numFmtId="0" fontId="71" fillId="0" borderId="196" xfId="0" applyFont="1" applyFill="1" applyBorder="1" applyAlignment="1">
      <alignment horizontal="left" vertical="center" wrapText="1"/>
    </xf>
    <xf numFmtId="0" fontId="72" fillId="3" borderId="196" xfId="0" applyFont="1" applyFill="1" applyBorder="1" applyAlignment="1">
      <alignment horizontal="left" vertical="center" wrapText="1"/>
    </xf>
    <xf numFmtId="0" fontId="71" fillId="3" borderId="196" xfId="0" applyFont="1" applyFill="1" applyBorder="1" applyAlignment="1">
      <alignment horizontal="center" vertical="center" wrapText="1"/>
    </xf>
    <xf numFmtId="0" fontId="71" fillId="3" borderId="196" xfId="0" applyFont="1" applyFill="1" applyBorder="1" applyAlignment="1">
      <alignment vertical="center" wrapText="1"/>
    </xf>
    <xf numFmtId="0" fontId="78" fillId="3" borderId="196" xfId="8" applyFont="1" applyFill="1" applyBorder="1" applyAlignment="1">
      <alignment horizontal="left"/>
    </xf>
    <xf numFmtId="0" fontId="78" fillId="3" borderId="196" xfId="8" applyFont="1" applyFill="1" applyBorder="1"/>
    <xf numFmtId="0" fontId="0" fillId="3" borderId="0" xfId="0" applyFill="1"/>
    <xf numFmtId="0" fontId="74" fillId="3" borderId="0" xfId="4" applyFont="1" applyFill="1" applyBorder="1" applyAlignment="1" applyProtection="1">
      <alignment horizontal="center" vertical="center"/>
    </xf>
    <xf numFmtId="0" fontId="74" fillId="3" borderId="0" xfId="4" applyFont="1" applyFill="1" applyBorder="1" applyAlignment="1" applyProtection="1">
      <alignment horizontal="left" vertical="center"/>
    </xf>
    <xf numFmtId="0" fontId="72" fillId="31" borderId="14" xfId="8" applyFont="1" applyFill="1" applyBorder="1" applyAlignment="1">
      <alignment horizontal="center" vertical="center" wrapText="1"/>
    </xf>
    <xf numFmtId="0" fontId="54" fillId="0" borderId="3" xfId="8" applyBorder="1"/>
    <xf numFmtId="0" fontId="54" fillId="0" borderId="22" xfId="8" applyBorder="1"/>
    <xf numFmtId="0" fontId="62" fillId="0" borderId="154" xfId="8" applyFont="1" applyFill="1" applyBorder="1" applyAlignment="1">
      <alignment vertical="top" wrapText="1"/>
    </xf>
    <xf numFmtId="0" fontId="93" fillId="39" borderId="10" xfId="8" applyFont="1" applyFill="1" applyBorder="1" applyAlignment="1">
      <alignment vertical="center" wrapText="1"/>
    </xf>
    <xf numFmtId="0" fontId="93" fillId="39" borderId="13" xfId="8" applyFont="1" applyFill="1" applyBorder="1" applyAlignment="1">
      <alignment horizontal="center" vertical="center" wrapText="1"/>
    </xf>
    <xf numFmtId="0" fontId="93" fillId="39" borderId="56" xfId="8" applyFont="1" applyFill="1" applyBorder="1" applyAlignment="1">
      <alignment vertical="center" wrapText="1"/>
    </xf>
    <xf numFmtId="164" fontId="93" fillId="39" borderId="22" xfId="8" applyNumberFormat="1" applyFont="1" applyFill="1" applyBorder="1" applyAlignment="1">
      <alignment vertical="center" wrapText="1"/>
    </xf>
    <xf numFmtId="0" fontId="54" fillId="0" borderId="5" xfId="8" applyBorder="1"/>
    <xf numFmtId="0" fontId="62" fillId="0" borderId="79" xfId="8" applyFont="1" applyFill="1" applyBorder="1" applyAlignment="1">
      <alignment vertical="top" wrapText="1"/>
    </xf>
    <xf numFmtId="0" fontId="62" fillId="0" borderId="78" xfId="8" applyFont="1" applyFill="1" applyBorder="1" applyAlignment="1">
      <alignment vertical="top" wrapText="1"/>
    </xf>
    <xf numFmtId="167" fontId="93" fillId="7" borderId="6" xfId="8" applyNumberFormat="1" applyFont="1" applyFill="1" applyBorder="1" applyAlignment="1">
      <alignment vertical="center" wrapText="1"/>
    </xf>
    <xf numFmtId="0" fontId="93" fillId="39" borderId="37" xfId="8" applyFont="1" applyFill="1" applyBorder="1" applyAlignment="1">
      <alignment vertical="center" wrapText="1"/>
    </xf>
    <xf numFmtId="164" fontId="93" fillId="39" borderId="6" xfId="8" applyNumberFormat="1" applyFont="1" applyFill="1" applyBorder="1" applyAlignment="1">
      <alignment vertical="center" wrapText="1"/>
    </xf>
    <xf numFmtId="164" fontId="93" fillId="7" borderId="6" xfId="25" applyFont="1" applyFill="1" applyBorder="1" applyAlignment="1">
      <alignment vertical="center" wrapText="1"/>
    </xf>
    <xf numFmtId="0" fontId="54" fillId="0" borderId="2" xfId="8" applyBorder="1"/>
    <xf numFmtId="0" fontId="62" fillId="0" borderId="80" xfId="8" applyFont="1" applyFill="1" applyBorder="1" applyAlignment="1">
      <alignment vertical="top" wrapText="1"/>
    </xf>
    <xf numFmtId="0" fontId="62" fillId="0" borderId="54" xfId="8" applyFont="1" applyFill="1" applyBorder="1" applyAlignment="1">
      <alignment vertical="top" wrapText="1"/>
    </xf>
    <xf numFmtId="0" fontId="101" fillId="31" borderId="174" xfId="8" applyFont="1" applyFill="1" applyBorder="1" applyAlignment="1">
      <alignment horizontal="center" vertical="center" wrapText="1"/>
    </xf>
    <xf numFmtId="0" fontId="55" fillId="31" borderId="173" xfId="8" applyFont="1" applyFill="1" applyBorder="1" applyAlignment="1">
      <alignment horizontal="center" vertical="center" wrapText="1"/>
    </xf>
    <xf numFmtId="0" fontId="101" fillId="31" borderId="55" xfId="8" applyFont="1" applyFill="1" applyBorder="1" applyAlignment="1">
      <alignment horizontal="center" vertical="center" wrapText="1"/>
    </xf>
    <xf numFmtId="0" fontId="55" fillId="31" borderId="174" xfId="8" applyFont="1" applyFill="1" applyBorder="1" applyAlignment="1">
      <alignment horizontal="center" vertical="center" wrapText="1"/>
    </xf>
    <xf numFmtId="0" fontId="55" fillId="31" borderId="47" xfId="8" applyFont="1" applyFill="1" applyBorder="1" applyAlignment="1">
      <alignment horizontal="center" vertical="center" wrapText="1"/>
    </xf>
    <xf numFmtId="0" fontId="58" fillId="2" borderId="174" xfId="8" applyFont="1" applyFill="1" applyBorder="1" applyAlignment="1">
      <alignment vertical="center" wrapText="1"/>
    </xf>
    <xf numFmtId="0" fontId="58" fillId="2" borderId="177" xfId="8" applyFont="1" applyFill="1" applyBorder="1" applyAlignment="1">
      <alignment vertical="center" wrapText="1"/>
    </xf>
    <xf numFmtId="0" fontId="58" fillId="0" borderId="45" xfId="8" applyFont="1" applyFill="1" applyBorder="1" applyAlignment="1">
      <alignment horizontal="center" vertical="center" wrapText="1"/>
    </xf>
    <xf numFmtId="0" fontId="58" fillId="0" borderId="1" xfId="8" applyFont="1" applyFill="1" applyBorder="1" applyAlignment="1">
      <alignment horizontal="center" vertical="center" wrapText="1"/>
    </xf>
    <xf numFmtId="0" fontId="58" fillId="2" borderId="45" xfId="8" applyFont="1" applyFill="1" applyBorder="1" applyAlignment="1">
      <alignment vertical="center" wrapText="1"/>
    </xf>
    <xf numFmtId="0" fontId="54" fillId="0" borderId="154" xfId="8" applyBorder="1"/>
    <xf numFmtId="0" fontId="54" fillId="0" borderId="53" xfId="8" applyBorder="1"/>
    <xf numFmtId="0" fontId="93" fillId="39" borderId="12" xfId="8" applyFont="1" applyFill="1" applyBorder="1" applyAlignment="1">
      <alignment vertical="center" wrapText="1"/>
    </xf>
    <xf numFmtId="164" fontId="93" fillId="39" borderId="11" xfId="8" applyNumberFormat="1" applyFont="1" applyFill="1" applyBorder="1" applyAlignment="1">
      <alignment vertical="center" wrapText="1"/>
    </xf>
    <xf numFmtId="0" fontId="93" fillId="39" borderId="36" xfId="8" applyFont="1" applyFill="1" applyBorder="1" applyAlignment="1">
      <alignment vertical="center" wrapText="1"/>
    </xf>
    <xf numFmtId="164" fontId="93" fillId="39" borderId="154" xfId="8" applyNumberFormat="1" applyFont="1" applyFill="1" applyBorder="1" applyAlignment="1">
      <alignment vertical="center" wrapText="1"/>
    </xf>
    <xf numFmtId="0" fontId="54" fillId="0" borderId="78" xfId="8" applyBorder="1"/>
    <xf numFmtId="0" fontId="54" fillId="0" borderId="79" xfId="8" applyBorder="1"/>
    <xf numFmtId="167" fontId="93" fillId="7" borderId="78" xfId="8" applyNumberFormat="1" applyFont="1" applyFill="1" applyBorder="1" applyAlignment="1">
      <alignment vertical="center" wrapText="1"/>
    </xf>
    <xf numFmtId="164" fontId="93" fillId="39" borderId="78" xfId="8" applyNumberFormat="1" applyFont="1" applyFill="1" applyBorder="1" applyAlignment="1">
      <alignment vertical="center" wrapText="1"/>
    </xf>
    <xf numFmtId="164" fontId="93" fillId="7" borderId="78" xfId="25" applyFont="1" applyFill="1" applyBorder="1" applyAlignment="1">
      <alignment vertical="center" wrapText="1"/>
    </xf>
    <xf numFmtId="0" fontId="54" fillId="0" borderId="54" xfId="8" applyBorder="1"/>
    <xf numFmtId="0" fontId="54" fillId="0" borderId="80" xfId="8" applyBorder="1"/>
    <xf numFmtId="164" fontId="93" fillId="7" borderId="7" xfId="25" applyFont="1" applyFill="1" applyBorder="1" applyAlignment="1">
      <alignment vertical="center" wrapText="1"/>
    </xf>
    <xf numFmtId="164" fontId="93" fillId="7" borderId="54" xfId="25" applyFont="1" applyFill="1" applyBorder="1" applyAlignment="1">
      <alignment vertical="center" wrapText="1"/>
    </xf>
    <xf numFmtId="164" fontId="106" fillId="23" borderId="31" xfId="8" applyNumberFormat="1" applyFont="1" applyFill="1" applyBorder="1" applyAlignment="1" applyProtection="1">
      <alignment vertical="center" wrapText="1"/>
      <protection locked="0"/>
    </xf>
    <xf numFmtId="0" fontId="54" fillId="0" borderId="150" xfId="8" applyBorder="1" applyAlignment="1" applyProtection="1">
      <alignment vertical="center" wrapText="1"/>
      <protection locked="0"/>
    </xf>
    <xf numFmtId="0" fontId="54" fillId="0" borderId="39" xfId="8" applyBorder="1" applyProtection="1">
      <protection locked="0"/>
    </xf>
    <xf numFmtId="0" fontId="94" fillId="31" borderId="1" xfId="13" applyFont="1" applyFill="1" applyBorder="1" applyAlignment="1">
      <alignment horizontal="center" vertical="center"/>
    </xf>
    <xf numFmtId="0" fontId="94" fillId="31" borderId="21" xfId="13" applyFont="1" applyFill="1" applyBorder="1" applyAlignment="1">
      <alignment horizontal="center" vertical="center" wrapText="1"/>
    </xf>
    <xf numFmtId="0" fontId="94" fillId="3" borderId="15" xfId="10" applyFont="1" applyFill="1" applyBorder="1" applyAlignment="1">
      <alignment vertical="center" textRotation="90" wrapText="1"/>
    </xf>
    <xf numFmtId="0" fontId="94" fillId="3" borderId="157" xfId="10" applyFont="1" applyFill="1" applyBorder="1" applyAlignment="1">
      <alignment vertical="center" textRotation="90" wrapText="1"/>
    </xf>
    <xf numFmtId="0" fontId="101" fillId="31" borderId="1" xfId="8" applyFont="1" applyFill="1" applyBorder="1" applyAlignment="1">
      <alignment horizontal="center" vertical="center" wrapText="1"/>
    </xf>
    <xf numFmtId="0" fontId="101" fillId="31" borderId="51" xfId="8" applyFont="1" applyFill="1" applyBorder="1" applyAlignment="1">
      <alignment horizontal="center" vertical="center" wrapText="1"/>
    </xf>
    <xf numFmtId="0" fontId="58" fillId="3" borderId="5" xfId="8" applyFont="1" applyFill="1" applyBorder="1" applyAlignment="1">
      <alignment horizontal="center" vertical="center" wrapText="1"/>
    </xf>
    <xf numFmtId="0" fontId="58" fillId="3" borderId="45" xfId="8" applyFont="1" applyFill="1" applyBorder="1" applyAlignment="1">
      <alignment horizontal="center" vertical="center" wrapText="1"/>
    </xf>
    <xf numFmtId="0" fontId="58" fillId="4" borderId="6" xfId="8" applyFont="1" applyFill="1" applyBorder="1" applyAlignment="1">
      <alignment horizontal="center" vertical="center" wrapText="1"/>
    </xf>
    <xf numFmtId="0" fontId="58" fillId="2" borderId="173" xfId="8" applyFont="1" applyFill="1" applyBorder="1" applyAlignment="1">
      <alignment vertical="center" wrapText="1"/>
    </xf>
    <xf numFmtId="0" fontId="58" fillId="4" borderId="6" xfId="8" applyFont="1" applyFill="1" applyBorder="1" applyAlignment="1">
      <alignment vertical="center" wrapText="1"/>
    </xf>
    <xf numFmtId="0" fontId="66" fillId="2" borderId="46" xfId="8" applyFont="1" applyFill="1" applyBorder="1" applyAlignment="1">
      <alignment vertical="center" wrapText="1"/>
    </xf>
    <xf numFmtId="0" fontId="66" fillId="2" borderId="46" xfId="8" applyNumberFormat="1" applyFont="1" applyFill="1" applyBorder="1" applyAlignment="1">
      <alignment vertical="center" wrapText="1"/>
    </xf>
    <xf numFmtId="0" fontId="66" fillId="2" borderId="21" xfId="8" applyFont="1" applyFill="1" applyBorder="1" applyAlignment="1">
      <alignment vertical="center" wrapText="1"/>
    </xf>
    <xf numFmtId="0" fontId="58" fillId="3" borderId="1" xfId="8" applyFont="1" applyFill="1" applyBorder="1" applyAlignment="1">
      <alignment horizontal="center" vertical="center" wrapText="1"/>
    </xf>
    <xf numFmtId="0" fontId="92" fillId="31" borderId="20" xfId="8" applyFont="1" applyFill="1" applyBorder="1" applyAlignment="1">
      <alignment horizontal="center" vertical="center" wrapText="1"/>
    </xf>
    <xf numFmtId="0" fontId="92" fillId="31" borderId="33" xfId="8" applyFont="1" applyFill="1" applyBorder="1" applyAlignment="1">
      <alignment horizontal="center" vertical="center" wrapText="1"/>
    </xf>
    <xf numFmtId="0" fontId="58" fillId="4" borderId="164" xfId="8" applyFont="1" applyFill="1" applyBorder="1" applyAlignment="1">
      <alignment vertical="center" wrapText="1"/>
    </xf>
    <xf numFmtId="0" fontId="58" fillId="2" borderId="12" xfId="8" applyFont="1" applyFill="1" applyBorder="1" applyAlignment="1">
      <alignment vertical="center" wrapText="1"/>
    </xf>
    <xf numFmtId="0" fontId="58" fillId="2" borderId="8" xfId="8" applyFont="1" applyFill="1" applyBorder="1" applyAlignment="1">
      <alignment vertical="center" wrapText="1"/>
    </xf>
    <xf numFmtId="0" fontId="58" fillId="4" borderId="22" xfId="8" applyFont="1" applyFill="1" applyBorder="1" applyAlignment="1">
      <alignment vertical="center" wrapText="1"/>
    </xf>
    <xf numFmtId="9" fontId="66" fillId="4" borderId="47" xfId="8" applyNumberFormat="1" applyFont="1" applyFill="1" applyBorder="1" applyAlignment="1">
      <alignment vertical="center" wrapText="1"/>
    </xf>
    <xf numFmtId="9" fontId="66" fillId="2" borderId="55" xfId="8" applyNumberFormat="1" applyFont="1" applyFill="1" applyBorder="1" applyAlignment="1">
      <alignment vertical="center" wrapText="1"/>
    </xf>
    <xf numFmtId="9" fontId="66" fillId="4" borderId="173" xfId="8" applyNumberFormat="1" applyFont="1" applyFill="1" applyBorder="1" applyAlignment="1">
      <alignment vertical="center" wrapText="1"/>
    </xf>
    <xf numFmtId="0" fontId="58" fillId="4" borderId="7" xfId="8" applyFont="1" applyFill="1" applyBorder="1" applyAlignment="1">
      <alignment vertical="center" wrapText="1"/>
    </xf>
    <xf numFmtId="0" fontId="42" fillId="3" borderId="0" xfId="18" applyFont="1" applyFill="1" applyAlignment="1">
      <alignment vertical="top"/>
    </xf>
    <xf numFmtId="0" fontId="172" fillId="0" borderId="0" xfId="0" applyFont="1" applyAlignment="1" applyProtection="1">
      <alignment horizontal="center" vertical="center" wrapText="1"/>
      <protection locked="0"/>
    </xf>
    <xf numFmtId="0" fontId="71" fillId="8" borderId="45" xfId="24" applyFont="1" applyFill="1" applyBorder="1" applyAlignment="1">
      <alignment horizontal="left" vertical="center" wrapText="1" shrinkToFit="1"/>
    </xf>
    <xf numFmtId="0" fontId="71" fillId="8" borderId="174" xfId="0" applyFont="1" applyFill="1" applyBorder="1" applyAlignment="1">
      <alignment vertical="center" wrapText="1" shrinkToFit="1"/>
    </xf>
    <xf numFmtId="0" fontId="71" fillId="8" borderId="8" xfId="0" applyFont="1" applyFill="1" applyBorder="1" applyAlignment="1">
      <alignment vertical="center" wrapText="1" shrinkToFit="1"/>
    </xf>
    <xf numFmtId="0" fontId="71" fillId="8" borderId="8" xfId="0" applyFont="1" applyFill="1" applyBorder="1" applyAlignment="1">
      <alignment horizontal="left" vertical="center" wrapText="1" shrinkToFit="1"/>
    </xf>
    <xf numFmtId="0" fontId="71" fillId="8" borderId="8" xfId="24" applyFont="1" applyFill="1" applyBorder="1" applyAlignment="1">
      <alignment horizontal="center" vertical="center" wrapText="1"/>
    </xf>
    <xf numFmtId="0" fontId="71" fillId="8" borderId="8" xfId="24" applyFont="1" applyFill="1" applyBorder="1" applyAlignment="1">
      <alignment horizontal="left" vertical="center" wrapText="1" shrinkToFit="1"/>
    </xf>
    <xf numFmtId="0" fontId="47" fillId="3" borderId="0" xfId="18" applyFill="1" applyBorder="1" applyAlignment="1">
      <alignment vertical="center"/>
    </xf>
    <xf numFmtId="0" fontId="121" fillId="0" borderId="67" xfId="18" applyFont="1" applyFill="1" applyBorder="1" applyAlignment="1">
      <alignment horizontal="left" vertical="center" wrapText="1"/>
    </xf>
    <xf numFmtId="0" fontId="121" fillId="0" borderId="113" xfId="18" applyFont="1" applyFill="1" applyBorder="1" applyAlignment="1">
      <alignment horizontal="left" vertical="center" wrapText="1"/>
    </xf>
    <xf numFmtId="0" fontId="118" fillId="14" borderId="128" xfId="18" applyFont="1" applyFill="1" applyBorder="1" applyAlignment="1">
      <alignment horizontal="center" vertical="center" wrapText="1"/>
    </xf>
    <xf numFmtId="165" fontId="114" fillId="0" borderId="113" xfId="18" applyNumberFormat="1" applyFont="1" applyBorder="1" applyAlignment="1" applyProtection="1">
      <alignment horizontal="center" vertical="center"/>
      <protection locked="0"/>
    </xf>
    <xf numFmtId="165" fontId="114" fillId="0" borderId="67" xfId="18" applyNumberFormat="1" applyFont="1" applyBorder="1" applyAlignment="1" applyProtection="1">
      <alignment horizontal="center" vertical="center"/>
      <protection locked="0"/>
    </xf>
    <xf numFmtId="0" fontId="158" fillId="22" borderId="0" xfId="0" applyFont="1" applyFill="1" applyBorder="1" applyAlignment="1">
      <alignment horizontal="center" vertical="center" wrapText="1"/>
    </xf>
    <xf numFmtId="0" fontId="86" fillId="11" borderId="17" xfId="19" applyFont="1" applyFill="1" applyBorder="1" applyAlignment="1">
      <alignment vertical="center" wrapText="1"/>
    </xf>
    <xf numFmtId="0" fontId="72" fillId="31" borderId="2" xfId="8" applyFont="1" applyFill="1" applyBorder="1" applyAlignment="1">
      <alignment horizontal="center" vertical="center" wrapText="1"/>
    </xf>
    <xf numFmtId="0" fontId="72" fillId="31" borderId="7" xfId="8" applyFont="1" applyFill="1" applyBorder="1" applyAlignment="1">
      <alignment horizontal="center" vertical="center" wrapText="1"/>
    </xf>
    <xf numFmtId="0" fontId="134" fillId="26" borderId="150" xfId="8" applyFont="1" applyFill="1" applyBorder="1" applyAlignment="1">
      <alignment horizontal="center" vertical="center" wrapText="1"/>
    </xf>
    <xf numFmtId="0" fontId="72" fillId="31" borderId="1" xfId="8" applyFont="1" applyFill="1" applyBorder="1" applyAlignment="1">
      <alignment horizontal="center" vertical="center" wrapText="1"/>
    </xf>
    <xf numFmtId="0" fontId="72" fillId="31" borderId="17" xfId="8" applyFont="1" applyFill="1" applyBorder="1" applyAlignment="1">
      <alignment horizontal="center" vertical="center" wrapText="1"/>
    </xf>
    <xf numFmtId="0" fontId="101" fillId="40" borderId="1" xfId="8" applyFont="1" applyFill="1" applyBorder="1" applyAlignment="1">
      <alignment horizontal="center" vertical="center" wrapText="1"/>
    </xf>
    <xf numFmtId="0" fontId="55" fillId="40" borderId="21" xfId="8" applyFont="1" applyFill="1" applyBorder="1" applyAlignment="1">
      <alignment horizontal="center" vertical="center" wrapText="1"/>
    </xf>
    <xf numFmtId="0" fontId="101" fillId="40" borderId="2" xfId="8" applyFont="1" applyFill="1" applyBorder="1" applyAlignment="1">
      <alignment horizontal="center" vertical="center" wrapText="1"/>
    </xf>
    <xf numFmtId="0" fontId="55" fillId="40" borderId="1" xfId="8" applyFont="1" applyFill="1" applyBorder="1" applyAlignment="1">
      <alignment horizontal="center" vertical="center" wrapText="1"/>
    </xf>
    <xf numFmtId="0" fontId="55" fillId="40" borderId="7" xfId="8" applyFont="1" applyFill="1" applyBorder="1" applyAlignment="1">
      <alignment horizontal="center" vertical="center" wrapText="1"/>
    </xf>
    <xf numFmtId="0" fontId="103" fillId="41" borderId="0" xfId="8" applyFont="1" applyFill="1" applyBorder="1" applyAlignment="1">
      <alignment vertical="center"/>
    </xf>
    <xf numFmtId="0" fontId="103" fillId="41" borderId="0" xfId="8" applyFont="1" applyFill="1" applyBorder="1" applyAlignment="1">
      <alignment horizontal="center" vertical="center"/>
    </xf>
    <xf numFmtId="0" fontId="58" fillId="41" borderId="0" xfId="8" applyFont="1" applyFill="1" applyBorder="1" applyAlignment="1">
      <alignment vertical="center"/>
    </xf>
    <xf numFmtId="0" fontId="54" fillId="41" borderId="0" xfId="8" applyFont="1" applyFill="1"/>
    <xf numFmtId="0" fontId="58" fillId="2" borderId="16" xfId="8" applyFont="1" applyFill="1" applyBorder="1" applyAlignment="1">
      <alignment vertical="center" wrapText="1"/>
    </xf>
    <xf numFmtId="0" fontId="66" fillId="2" borderId="38" xfId="8" applyFont="1" applyFill="1" applyBorder="1" applyAlignment="1">
      <alignment vertical="center" wrapText="1"/>
    </xf>
    <xf numFmtId="9" fontId="66" fillId="2" borderId="38" xfId="8" applyNumberFormat="1" applyFont="1" applyFill="1" applyBorder="1" applyAlignment="1">
      <alignment vertical="center" wrapText="1"/>
    </xf>
    <xf numFmtId="0" fontId="66" fillId="2" borderId="57" xfId="8" applyFont="1" applyFill="1" applyBorder="1" applyAlignment="1">
      <alignment vertical="center" wrapText="1"/>
    </xf>
    <xf numFmtId="0" fontId="58" fillId="4" borderId="0" xfId="8" applyFont="1" applyFill="1" applyBorder="1" applyAlignment="1">
      <alignment vertical="center" wrapText="1"/>
    </xf>
    <xf numFmtId="0" fontId="58" fillId="4" borderId="16" xfId="8" applyFont="1" applyFill="1" applyBorder="1" applyAlignment="1">
      <alignment vertical="center" wrapText="1"/>
    </xf>
    <xf numFmtId="0" fontId="66" fillId="4" borderId="38" xfId="8" applyFont="1" applyFill="1" applyBorder="1" applyAlignment="1">
      <alignment vertical="center" wrapText="1"/>
    </xf>
    <xf numFmtId="9" fontId="66" fillId="4" borderId="38" xfId="8" applyNumberFormat="1" applyFont="1" applyFill="1" applyBorder="1" applyAlignment="1">
      <alignment vertical="center" wrapText="1"/>
    </xf>
    <xf numFmtId="0" fontId="66" fillId="4" borderId="57" xfId="8" applyFont="1" applyFill="1" applyBorder="1" applyAlignment="1">
      <alignment vertical="center" wrapText="1"/>
    </xf>
    <xf numFmtId="0" fontId="55" fillId="40" borderId="174" xfId="8" applyFont="1" applyFill="1" applyBorder="1" applyAlignment="1">
      <alignment horizontal="center" vertical="center" wrapText="1"/>
    </xf>
    <xf numFmtId="0" fontId="55" fillId="31" borderId="21" xfId="8" applyFont="1" applyFill="1" applyBorder="1" applyAlignment="1">
      <alignment horizontal="center" vertical="center" wrapText="1"/>
    </xf>
    <xf numFmtId="0" fontId="55" fillId="31" borderId="1" xfId="8" applyFont="1" applyFill="1" applyBorder="1" applyAlignment="1">
      <alignment horizontal="center" vertical="center" wrapText="1"/>
    </xf>
    <xf numFmtId="0" fontId="101" fillId="31" borderId="2" xfId="8" applyFont="1" applyFill="1" applyBorder="1" applyAlignment="1">
      <alignment horizontal="center" vertical="center" wrapText="1"/>
    </xf>
    <xf numFmtId="0" fontId="101" fillId="31" borderId="50" xfId="8" applyFont="1" applyFill="1" applyBorder="1" applyAlignment="1">
      <alignment horizontal="center" vertical="center" wrapText="1"/>
    </xf>
    <xf numFmtId="0" fontId="55" fillId="31" borderId="157" xfId="8" applyFont="1" applyFill="1" applyBorder="1" applyAlignment="1">
      <alignment horizontal="center" vertical="center" wrapText="1"/>
    </xf>
    <xf numFmtId="0" fontId="55" fillId="31" borderId="7" xfId="8" applyFont="1" applyFill="1" applyBorder="1" applyAlignment="1">
      <alignment horizontal="center" vertical="center" wrapText="1"/>
    </xf>
    <xf numFmtId="0" fontId="133" fillId="31" borderId="3" xfId="2" applyFont="1" applyFill="1" applyBorder="1" applyAlignment="1">
      <alignment vertical="center" wrapText="1"/>
    </xf>
    <xf numFmtId="0" fontId="58" fillId="2" borderId="201" xfId="8" applyFont="1" applyFill="1" applyBorder="1" applyAlignment="1">
      <alignment vertical="center" wrapText="1"/>
    </xf>
    <xf numFmtId="0" fontId="96" fillId="31" borderId="20" xfId="8" applyFont="1" applyFill="1" applyBorder="1" applyAlignment="1">
      <alignment horizontal="center" vertical="center"/>
    </xf>
    <xf numFmtId="0" fontId="96" fillId="31" borderId="0" xfId="8" applyFont="1" applyFill="1" applyBorder="1" applyAlignment="1">
      <alignment horizontal="center" vertical="center"/>
    </xf>
    <xf numFmtId="0" fontId="93" fillId="0" borderId="9" xfId="8" applyFont="1" applyFill="1" applyBorder="1" applyAlignment="1">
      <alignment vertical="center" wrapText="1"/>
    </xf>
    <xf numFmtId="0" fontId="93" fillId="39" borderId="45" xfId="8" applyFont="1" applyFill="1" applyBorder="1" applyAlignment="1">
      <alignment horizontal="center" vertical="center" wrapText="1"/>
    </xf>
    <xf numFmtId="0" fontId="196" fillId="3" borderId="45" xfId="0" applyFont="1" applyFill="1" applyBorder="1" applyAlignment="1">
      <alignment horizontal="center" vertical="top" wrapText="1"/>
    </xf>
    <xf numFmtId="0" fontId="197" fillId="3" borderId="45" xfId="0" applyFont="1" applyFill="1" applyBorder="1" applyAlignment="1">
      <alignment vertical="top" wrapText="1"/>
    </xf>
    <xf numFmtId="0" fontId="197" fillId="3" borderId="45" xfId="8" applyFont="1" applyFill="1" applyBorder="1" applyAlignment="1">
      <alignment horizontal="center" vertical="top" wrapText="1"/>
    </xf>
    <xf numFmtId="17" fontId="197" fillId="3" borderId="45" xfId="4" applyNumberFormat="1" applyFont="1" applyFill="1" applyBorder="1" applyAlignment="1" applyProtection="1">
      <alignment vertical="top" wrapText="1"/>
    </xf>
    <xf numFmtId="0" fontId="197" fillId="3" borderId="45" xfId="0" applyFont="1" applyFill="1" applyBorder="1" applyAlignment="1">
      <alignment horizontal="justify" vertical="top" wrapText="1"/>
    </xf>
    <xf numFmtId="17" fontId="197" fillId="3" borderId="0" xfId="4" applyNumberFormat="1" applyFont="1" applyFill="1" applyBorder="1" applyAlignment="1" applyProtection="1">
      <alignment vertical="top" wrapText="1"/>
    </xf>
    <xf numFmtId="0" fontId="196" fillId="3" borderId="28" xfId="0" applyFont="1" applyFill="1" applyBorder="1" applyAlignment="1">
      <alignment horizontal="center" vertical="top" wrapText="1"/>
    </xf>
    <xf numFmtId="0" fontId="197" fillId="3" borderId="0" xfId="0" applyFont="1" applyFill="1" applyAlignment="1">
      <alignment vertical="top" wrapText="1"/>
    </xf>
    <xf numFmtId="0" fontId="196" fillId="3" borderId="8" xfId="0" applyFont="1" applyFill="1" applyBorder="1" applyAlignment="1">
      <alignment horizontal="center" vertical="top" wrapText="1"/>
    </xf>
    <xf numFmtId="0" fontId="197" fillId="3" borderId="8" xfId="8" applyFont="1" applyFill="1" applyBorder="1" applyAlignment="1">
      <alignment horizontal="center" vertical="top" wrapText="1"/>
    </xf>
    <xf numFmtId="0" fontId="197" fillId="3" borderId="45" xfId="8" applyFont="1" applyFill="1" applyBorder="1" applyAlignment="1">
      <alignment horizontal="justify" vertical="top" wrapText="1"/>
    </xf>
    <xf numFmtId="0" fontId="197" fillId="3" borderId="45" xfId="8" applyFont="1" applyFill="1" applyBorder="1" applyAlignment="1">
      <alignment horizontal="justify" vertical="top"/>
    </xf>
    <xf numFmtId="0" fontId="197" fillId="3" borderId="45" xfId="0" applyFont="1" applyFill="1" applyBorder="1" applyAlignment="1">
      <alignment horizontal="justify" vertical="top"/>
    </xf>
    <xf numFmtId="0" fontId="198" fillId="3" borderId="45" xfId="0" applyFont="1" applyFill="1" applyBorder="1" applyAlignment="1">
      <alignment horizontal="left" vertical="top" wrapText="1"/>
    </xf>
    <xf numFmtId="0" fontId="196" fillId="3" borderId="45" xfId="0" applyFont="1" applyFill="1" applyBorder="1" applyAlignment="1">
      <alignment horizontal="justify" vertical="top" wrapText="1"/>
    </xf>
    <xf numFmtId="0" fontId="196" fillId="3" borderId="174" xfId="0" applyFont="1" applyFill="1" applyBorder="1" applyAlignment="1">
      <alignment horizontal="justify" vertical="top" wrapText="1"/>
    </xf>
    <xf numFmtId="0" fontId="197" fillId="3" borderId="45" xfId="0" applyFont="1" applyFill="1" applyBorder="1" applyAlignment="1">
      <alignment horizontal="left" vertical="top" wrapText="1"/>
    </xf>
    <xf numFmtId="0" fontId="197" fillId="3" borderId="45" xfId="8" applyFont="1" applyFill="1" applyBorder="1" applyAlignment="1">
      <alignment vertical="top" wrapText="1"/>
    </xf>
    <xf numFmtId="0" fontId="197" fillId="3" borderId="45" xfId="8" applyFont="1" applyFill="1" applyBorder="1" applyAlignment="1">
      <alignment vertical="top"/>
    </xf>
    <xf numFmtId="0" fontId="195" fillId="3" borderId="45" xfId="19" applyFont="1" applyFill="1" applyBorder="1" applyAlignment="1">
      <alignment vertical="top" wrapText="1"/>
    </xf>
    <xf numFmtId="0" fontId="71" fillId="0" borderId="36" xfId="0" applyFont="1" applyBorder="1" applyAlignment="1">
      <alignment vertical="center" wrapText="1"/>
    </xf>
    <xf numFmtId="0" fontId="194" fillId="3" borderId="45" xfId="0" applyFont="1" applyFill="1" applyBorder="1" applyAlignment="1">
      <alignment vertical="top" wrapText="1"/>
    </xf>
    <xf numFmtId="0" fontId="71" fillId="0" borderId="37" xfId="0" applyFont="1" applyBorder="1" applyAlignment="1">
      <alignment horizontal="center" vertical="center" wrapText="1"/>
    </xf>
    <xf numFmtId="0" fontId="194" fillId="3" borderId="45" xfId="0" applyFont="1" applyFill="1" applyBorder="1" applyAlignment="1">
      <alignment vertical="top"/>
    </xf>
    <xf numFmtId="0" fontId="194" fillId="3" borderId="45" xfId="0" applyFont="1" applyFill="1" applyBorder="1" applyAlignment="1">
      <alignment horizontal="justify" vertical="top"/>
    </xf>
    <xf numFmtId="0" fontId="194" fillId="3" borderId="45" xfId="0" applyFont="1" applyFill="1" applyBorder="1" applyAlignment="1">
      <alignment horizontal="justify" vertical="top" wrapText="1"/>
    </xf>
    <xf numFmtId="0" fontId="194" fillId="0" borderId="45" xfId="0" applyFont="1" applyBorder="1" applyAlignment="1">
      <alignment vertical="top" wrapText="1"/>
    </xf>
    <xf numFmtId="0" fontId="194" fillId="0" borderId="45" xfId="0" applyFont="1" applyBorder="1" applyAlignment="1">
      <alignment horizontal="justify" vertical="top" wrapText="1"/>
    </xf>
    <xf numFmtId="0" fontId="194" fillId="0" borderId="45" xfId="0" applyFont="1" applyBorder="1" applyAlignment="1">
      <alignment vertical="top"/>
    </xf>
    <xf numFmtId="0" fontId="62" fillId="0" borderId="8" xfId="8" applyFont="1" applyFill="1" applyBorder="1" applyAlignment="1">
      <alignment vertical="top" wrapText="1"/>
    </xf>
    <xf numFmtId="0" fontId="197" fillId="2" borderId="0" xfId="8" applyFont="1" applyFill="1" applyBorder="1"/>
    <xf numFmtId="0" fontId="197" fillId="3" borderId="0" xfId="8" applyFont="1" applyFill="1" applyBorder="1"/>
    <xf numFmtId="0" fontId="201" fillId="3" borderId="0" xfId="8" applyFont="1" applyFill="1" applyBorder="1"/>
    <xf numFmtId="0" fontId="194" fillId="3" borderId="2" xfId="8" applyFont="1" applyFill="1" applyBorder="1" applyAlignment="1">
      <alignment vertical="center" wrapText="1"/>
    </xf>
    <xf numFmtId="0" fontId="194" fillId="2" borderId="0" xfId="8" applyFont="1" applyFill="1" applyBorder="1"/>
    <xf numFmtId="0" fontId="194" fillId="0" borderId="0" xfId="8" applyFont="1" applyFill="1" applyBorder="1" applyAlignment="1">
      <alignment vertical="center" wrapText="1"/>
    </xf>
    <xf numFmtId="0" fontId="194" fillId="2" borderId="0" xfId="8" applyFont="1" applyFill="1" applyBorder="1" applyAlignment="1">
      <alignment horizontal="center"/>
    </xf>
    <xf numFmtId="0" fontId="200" fillId="30" borderId="3" xfId="8" applyFont="1" applyFill="1" applyBorder="1" applyAlignment="1">
      <alignment vertical="center" wrapText="1"/>
    </xf>
    <xf numFmtId="0" fontId="194" fillId="30" borderId="4" xfId="8" applyFont="1" applyFill="1" applyBorder="1" applyAlignment="1">
      <alignment horizontal="center" vertical="center"/>
    </xf>
    <xf numFmtId="0" fontId="194" fillId="30" borderId="22" xfId="8" applyFont="1" applyFill="1" applyBorder="1" applyAlignment="1">
      <alignment horizontal="center" vertical="center"/>
    </xf>
    <xf numFmtId="0" fontId="200" fillId="3" borderId="5" xfId="8" applyFont="1" applyFill="1" applyBorder="1" applyAlignment="1">
      <alignment vertical="center" wrapText="1"/>
    </xf>
    <xf numFmtId="0" fontId="194" fillId="3" borderId="45" xfId="8" applyFont="1" applyFill="1" applyBorder="1" applyAlignment="1">
      <alignment horizontal="center" vertical="center"/>
    </xf>
    <xf numFmtId="0" fontId="194" fillId="3" borderId="6" xfId="8" applyFont="1" applyFill="1" applyBorder="1" applyAlignment="1">
      <alignment horizontal="center" vertical="center"/>
    </xf>
    <xf numFmtId="0" fontId="194" fillId="3" borderId="0" xfId="8" applyFont="1" applyFill="1" applyBorder="1"/>
    <xf numFmtId="0" fontId="200" fillId="30" borderId="5" xfId="8" applyFont="1" applyFill="1" applyBorder="1" applyAlignment="1">
      <alignment vertical="center" wrapText="1"/>
    </xf>
    <xf numFmtId="0" fontId="194" fillId="30" borderId="45" xfId="8" applyFont="1" applyFill="1" applyBorder="1" applyAlignment="1">
      <alignment horizontal="center" vertical="center"/>
    </xf>
    <xf numFmtId="0" fontId="194" fillId="30" borderId="6" xfId="8" applyFont="1" applyFill="1" applyBorder="1" applyAlignment="1">
      <alignment horizontal="center" vertical="center"/>
    </xf>
    <xf numFmtId="0" fontId="194" fillId="3" borderId="1" xfId="8" applyFont="1" applyFill="1" applyBorder="1" applyAlignment="1">
      <alignment horizontal="center" vertical="center"/>
    </xf>
    <xf numFmtId="0" fontId="194" fillId="3" borderId="7" xfId="8" applyFont="1" applyFill="1" applyBorder="1" applyAlignment="1">
      <alignment wrapText="1"/>
    </xf>
    <xf numFmtId="0" fontId="194" fillId="3" borderId="0" xfId="8" applyFont="1" applyFill="1" applyBorder="1" applyAlignment="1">
      <alignment vertical="center" wrapText="1"/>
    </xf>
    <xf numFmtId="0" fontId="194" fillId="3" borderId="0" xfId="8" applyFont="1" applyFill="1" applyBorder="1" applyAlignment="1">
      <alignment wrapText="1"/>
    </xf>
    <xf numFmtId="0" fontId="200" fillId="3" borderId="0" xfId="8" applyFont="1" applyFill="1" applyBorder="1" applyAlignment="1">
      <alignment horizontal="center" wrapText="1"/>
    </xf>
    <xf numFmtId="0" fontId="200" fillId="3" borderId="0" xfId="8" applyFont="1" applyFill="1" applyBorder="1" applyAlignment="1">
      <alignment horizontal="left" vertical="top" wrapText="1"/>
    </xf>
    <xf numFmtId="0" fontId="200" fillId="30" borderId="45" xfId="8" applyFont="1" applyFill="1" applyBorder="1" applyAlignment="1">
      <alignment vertical="center" wrapText="1"/>
    </xf>
    <xf numFmtId="0" fontId="194" fillId="3" borderId="0" xfId="8" applyFont="1" applyFill="1" applyBorder="1" applyAlignment="1">
      <alignment horizontal="left" vertical="top" wrapText="1"/>
    </xf>
    <xf numFmtId="0" fontId="194" fillId="30" borderId="174" xfId="8" applyFont="1" applyFill="1" applyBorder="1" applyAlignment="1">
      <alignment vertical="center" wrapText="1"/>
    </xf>
    <xf numFmtId="0" fontId="194" fillId="3" borderId="31" xfId="8" applyFont="1" applyFill="1" applyBorder="1" applyAlignment="1">
      <alignment vertical="center" wrapText="1"/>
    </xf>
    <xf numFmtId="3" fontId="195" fillId="3" borderId="150" xfId="8" applyNumberFormat="1" applyFont="1" applyFill="1" applyBorder="1" applyAlignment="1">
      <alignment horizontal="center" vertical="center" wrapText="1"/>
    </xf>
    <xf numFmtId="0" fontId="195" fillId="3" borderId="0" xfId="8" applyFont="1" applyFill="1" applyBorder="1" applyAlignment="1">
      <alignment horizontal="center" vertical="center" wrapText="1"/>
    </xf>
    <xf numFmtId="0" fontId="203" fillId="3" borderId="3" xfId="8" applyFont="1" applyFill="1" applyBorder="1" applyAlignment="1">
      <alignment vertical="center" wrapText="1"/>
    </xf>
    <xf numFmtId="0" fontId="194" fillId="3" borderId="22" xfId="8" applyFont="1" applyFill="1" applyBorder="1" applyAlignment="1">
      <alignment horizontal="center" vertical="center" wrapText="1"/>
    </xf>
    <xf numFmtId="0" fontId="194" fillId="3" borderId="0" xfId="8" applyFont="1" applyFill="1" applyBorder="1" applyAlignment="1">
      <alignment horizontal="center" vertical="center" wrapText="1"/>
    </xf>
    <xf numFmtId="0" fontId="194" fillId="3" borderId="5" xfId="8" applyFont="1" applyFill="1" applyBorder="1" applyAlignment="1">
      <alignment horizontal="center" vertical="center" wrapText="1"/>
    </xf>
    <xf numFmtId="0" fontId="194" fillId="3" borderId="6" xfId="8" applyFont="1" applyFill="1" applyBorder="1" applyAlignment="1">
      <alignment horizontal="center" vertical="center" wrapText="1"/>
    </xf>
    <xf numFmtId="0" fontId="200" fillId="3" borderId="5" xfId="8" applyFont="1" applyFill="1" applyBorder="1" applyAlignment="1">
      <alignment horizontal="right" vertical="center" wrapText="1"/>
    </xf>
    <xf numFmtId="0" fontId="194" fillId="3" borderId="6" xfId="8" applyFont="1" applyFill="1" applyBorder="1" applyAlignment="1">
      <alignment horizontal="right" vertical="center" wrapText="1"/>
    </xf>
    <xf numFmtId="0" fontId="194" fillId="2" borderId="10" xfId="8" applyFont="1" applyFill="1" applyBorder="1"/>
    <xf numFmtId="0" fontId="194" fillId="2" borderId="9" xfId="8" applyFont="1" applyFill="1" applyBorder="1"/>
    <xf numFmtId="0" fontId="194" fillId="3" borderId="2" xfId="8" applyFont="1" applyFill="1" applyBorder="1" applyAlignment="1">
      <alignment horizontal="right" vertical="center" wrapText="1"/>
    </xf>
    <xf numFmtId="0" fontId="194" fillId="3" borderId="7" xfId="8" applyFont="1" applyFill="1" applyBorder="1" applyAlignment="1">
      <alignment horizontal="right" vertical="center" wrapText="1"/>
    </xf>
    <xf numFmtId="0" fontId="194" fillId="3" borderId="0" xfId="8" applyFont="1" applyFill="1" applyBorder="1" applyAlignment="1">
      <alignment horizontal="justify" vertical="top" wrapText="1"/>
    </xf>
    <xf numFmtId="0" fontId="194" fillId="3" borderId="9" xfId="8" applyFont="1" applyFill="1" applyBorder="1"/>
    <xf numFmtId="0" fontId="194" fillId="3" borderId="5" xfId="8" applyFont="1" applyFill="1" applyBorder="1" applyAlignment="1">
      <alignment horizontal="justify" vertical="center" wrapText="1"/>
    </xf>
    <xf numFmtId="0" fontId="194" fillId="3" borderId="5" xfId="8" applyFont="1" applyFill="1" applyBorder="1" applyAlignment="1">
      <alignment horizontal="left" vertical="center" wrapText="1"/>
    </xf>
    <xf numFmtId="0" fontId="194" fillId="3" borderId="2" xfId="8" applyFont="1" applyFill="1" applyBorder="1" applyAlignment="1">
      <alignment horizontal="left" vertical="center" wrapText="1"/>
    </xf>
    <xf numFmtId="0" fontId="194" fillId="3" borderId="0" xfId="8" applyFont="1" applyFill="1" applyBorder="1" applyAlignment="1">
      <alignment horizontal="center" vertical="top" wrapText="1"/>
    </xf>
    <xf numFmtId="0" fontId="194" fillId="3" borderId="0" xfId="8" applyFont="1" applyFill="1"/>
    <xf numFmtId="0" fontId="194" fillId="2" borderId="0" xfId="8" applyFont="1" applyFill="1"/>
    <xf numFmtId="0" fontId="200" fillId="11" borderId="12" xfId="8" applyFont="1" applyFill="1" applyBorder="1" applyAlignment="1">
      <alignment horizontal="center" vertical="center" wrapText="1"/>
    </xf>
    <xf numFmtId="0" fontId="195" fillId="3" borderId="5" xfId="8" applyFont="1" applyFill="1" applyBorder="1" applyAlignment="1">
      <alignment horizontal="left" vertical="center" wrapText="1"/>
    </xf>
    <xf numFmtId="0" fontId="195" fillId="3" borderId="5" xfId="8" applyFont="1" applyFill="1" applyBorder="1" applyAlignment="1">
      <alignment horizontal="left" vertical="center"/>
    </xf>
    <xf numFmtId="0" fontId="194" fillId="0" borderId="2" xfId="8" applyFont="1" applyBorder="1"/>
    <xf numFmtId="0" fontId="194" fillId="3" borderId="150" xfId="0" applyFont="1" applyFill="1" applyBorder="1" applyAlignment="1">
      <alignment horizontal="center" vertical="center" wrapText="1"/>
    </xf>
    <xf numFmtId="0" fontId="62" fillId="2" borderId="0" xfId="0" applyFont="1" applyFill="1"/>
    <xf numFmtId="0" fontId="207" fillId="3" borderId="151" xfId="0" applyFont="1" applyFill="1" applyBorder="1" applyAlignment="1">
      <alignment vertical="center" wrapText="1"/>
    </xf>
    <xf numFmtId="0" fontId="208" fillId="0" borderId="0" xfId="0" applyFont="1" applyFill="1" applyBorder="1" applyAlignment="1">
      <alignment vertical="center" textRotation="90" wrapText="1"/>
    </xf>
    <xf numFmtId="0" fontId="62" fillId="3" borderId="0" xfId="0" applyFont="1" applyFill="1" applyBorder="1" applyAlignment="1">
      <alignment vertical="top" wrapText="1"/>
    </xf>
    <xf numFmtId="0" fontId="62" fillId="2" borderId="0" xfId="0" applyFont="1" applyFill="1" applyAlignment="1">
      <alignment vertical="top" wrapText="1"/>
    </xf>
    <xf numFmtId="0" fontId="134" fillId="20" borderId="32" xfId="8" applyFont="1" applyFill="1" applyBorder="1" applyAlignment="1">
      <alignment horizontal="center" vertical="center" wrapText="1"/>
    </xf>
    <xf numFmtId="0" fontId="197" fillId="3" borderId="20" xfId="8" applyFont="1" applyFill="1" applyBorder="1" applyAlignment="1">
      <alignment horizontal="center" vertical="center" wrapText="1"/>
    </xf>
    <xf numFmtId="0" fontId="93" fillId="0" borderId="30" xfId="21" applyFont="1" applyFill="1" applyBorder="1"/>
    <xf numFmtId="0" fontId="93" fillId="0" borderId="39" xfId="21" applyFont="1" applyFill="1" applyBorder="1"/>
    <xf numFmtId="0" fontId="93" fillId="0" borderId="35" xfId="21" applyFont="1" applyFill="1" applyBorder="1"/>
    <xf numFmtId="0" fontId="210" fillId="25" borderId="45" xfId="21" applyFont="1" applyFill="1" applyBorder="1" applyAlignment="1">
      <alignment horizontal="center" wrapText="1"/>
    </xf>
    <xf numFmtId="0" fontId="195" fillId="3" borderId="45" xfId="21" applyFont="1" applyFill="1" applyBorder="1" applyAlignment="1">
      <alignment vertical="top" wrapText="1"/>
    </xf>
    <xf numFmtId="0" fontId="211" fillId="0" borderId="45" xfId="0" applyFont="1" applyBorder="1" applyAlignment="1">
      <alignment vertical="top" wrapText="1"/>
    </xf>
    <xf numFmtId="0" fontId="195" fillId="3" borderId="45" xfId="21" applyFont="1" applyFill="1" applyBorder="1" applyAlignment="1">
      <alignment horizontal="center" vertical="top" wrapText="1"/>
    </xf>
    <xf numFmtId="0" fontId="194" fillId="3" borderId="45" xfId="0" applyFont="1" applyFill="1" applyBorder="1" applyAlignment="1">
      <alignment horizontal="left" vertical="top" wrapText="1"/>
    </xf>
    <xf numFmtId="0" fontId="195" fillId="3" borderId="0" xfId="21" applyFont="1" applyFill="1" applyAlignment="1">
      <alignment wrapText="1"/>
    </xf>
    <xf numFmtId="0" fontId="210" fillId="0" borderId="45" xfId="21" applyFont="1" applyFill="1" applyBorder="1" applyAlignment="1">
      <alignment horizontal="center" wrapText="1"/>
    </xf>
    <xf numFmtId="0" fontId="195" fillId="0" borderId="0" xfId="21" applyFont="1" applyFill="1"/>
    <xf numFmtId="0" fontId="195" fillId="3" borderId="45" xfId="21" applyFont="1" applyFill="1" applyBorder="1" applyAlignment="1">
      <alignment horizontal="left" vertical="top" wrapText="1"/>
    </xf>
    <xf numFmtId="0" fontId="195" fillId="0" borderId="45" xfId="21" applyFont="1" applyFill="1" applyBorder="1" applyAlignment="1">
      <alignment horizontal="center" vertical="center"/>
    </xf>
    <xf numFmtId="0" fontId="195" fillId="3" borderId="45" xfId="21" applyFont="1" applyFill="1" applyBorder="1" applyAlignment="1">
      <alignment horizontal="center" vertical="center"/>
    </xf>
    <xf numFmtId="0" fontId="88" fillId="3" borderId="45" xfId="21" applyFont="1" applyFill="1" applyBorder="1" applyAlignment="1">
      <alignment horizontal="center" vertical="center"/>
    </xf>
    <xf numFmtId="0" fontId="194" fillId="0" borderId="45" xfId="0" applyFont="1" applyBorder="1" applyAlignment="1">
      <alignment vertical="center" wrapText="1"/>
    </xf>
    <xf numFmtId="0" fontId="88" fillId="3" borderId="45" xfId="21" applyFont="1" applyFill="1" applyBorder="1" applyAlignment="1">
      <alignment horizontal="left" vertical="top" wrapText="1"/>
    </xf>
    <xf numFmtId="0" fontId="88" fillId="3" borderId="45" xfId="21" applyFont="1" applyFill="1" applyBorder="1" applyAlignment="1">
      <alignment vertical="center"/>
    </xf>
    <xf numFmtId="0" fontId="212" fillId="0" borderId="45" xfId="0" applyFont="1" applyBorder="1" applyAlignment="1">
      <alignment horizontal="justify" vertical="top"/>
    </xf>
    <xf numFmtId="0" fontId="215" fillId="0" borderId="45" xfId="0" applyFont="1" applyBorder="1" applyAlignment="1">
      <alignment horizontal="justify" vertical="top"/>
    </xf>
    <xf numFmtId="49" fontId="195" fillId="30" borderId="4" xfId="0" applyNumberFormat="1" applyFont="1" applyFill="1" applyBorder="1" applyAlignment="1">
      <alignment horizontal="center" vertical="center" wrapText="1"/>
    </xf>
    <xf numFmtId="0" fontId="195" fillId="30" borderId="45" xfId="0" applyFont="1" applyFill="1" applyBorder="1" applyAlignment="1">
      <alignment horizontal="center" vertical="center" wrapText="1"/>
    </xf>
    <xf numFmtId="0" fontId="194" fillId="0" borderId="5" xfId="0" applyFont="1" applyFill="1" applyBorder="1" applyAlignment="1">
      <alignment horizontal="justify" vertical="center" wrapText="1"/>
    </xf>
    <xf numFmtId="0" fontId="195" fillId="0" borderId="45" xfId="0" applyFont="1" applyFill="1" applyBorder="1" applyAlignment="1">
      <alignment horizontal="justify" vertical="center" wrapText="1"/>
    </xf>
    <xf numFmtId="0" fontId="195" fillId="0" borderId="6" xfId="0" applyFont="1" applyFill="1" applyBorder="1" applyAlignment="1">
      <alignment horizontal="justify" vertical="center" wrapText="1"/>
    </xf>
    <xf numFmtId="0" fontId="194" fillId="0" borderId="45" xfId="0" applyFont="1" applyFill="1" applyBorder="1" applyAlignment="1">
      <alignment horizontal="justify" vertical="center" wrapText="1"/>
    </xf>
    <xf numFmtId="0" fontId="194" fillId="0" borderId="6" xfId="0" applyFont="1" applyFill="1" applyBorder="1" applyAlignment="1">
      <alignment horizontal="justify" vertical="center" wrapText="1"/>
    </xf>
    <xf numFmtId="0" fontId="194" fillId="0" borderId="2" xfId="0" applyFont="1" applyFill="1" applyBorder="1" applyAlignment="1">
      <alignment horizontal="justify" vertical="center" wrapText="1"/>
    </xf>
    <xf numFmtId="0" fontId="194" fillId="0" borderId="1" xfId="0" applyFont="1" applyFill="1" applyBorder="1" applyAlignment="1">
      <alignment horizontal="justify" vertical="center" wrapText="1"/>
    </xf>
    <xf numFmtId="0" fontId="194" fillId="0" borderId="7" xfId="0" applyFont="1" applyFill="1" applyBorder="1" applyAlignment="1">
      <alignment horizontal="justify" vertical="center" wrapText="1"/>
    </xf>
    <xf numFmtId="0" fontId="219" fillId="42" borderId="5" xfId="0" applyFont="1" applyFill="1" applyBorder="1" applyAlignment="1">
      <alignment horizontal="justify" vertical="center" wrapText="1" readingOrder="1"/>
    </xf>
    <xf numFmtId="0" fontId="219" fillId="42" borderId="9" xfId="0" applyFont="1" applyFill="1" applyBorder="1" applyAlignment="1">
      <alignment horizontal="justify" vertical="top" wrapText="1" readingOrder="1"/>
    </xf>
    <xf numFmtId="0" fontId="219" fillId="42" borderId="45" xfId="0" applyFont="1" applyFill="1" applyBorder="1" applyAlignment="1">
      <alignment horizontal="center" vertical="center" wrapText="1" readingOrder="1"/>
    </xf>
    <xf numFmtId="0" fontId="54" fillId="0" borderId="45" xfId="8" applyFill="1" applyBorder="1" applyAlignment="1">
      <alignment horizontal="center" vertical="center"/>
    </xf>
    <xf numFmtId="0" fontId="93" fillId="3" borderId="13" xfId="8" applyFont="1" applyFill="1" applyBorder="1" applyAlignment="1">
      <alignment horizontal="center" vertical="center" wrapText="1"/>
    </xf>
    <xf numFmtId="0" fontId="93" fillId="3" borderId="37" xfId="8" applyFont="1" applyFill="1" applyBorder="1" applyAlignment="1">
      <alignment vertical="center" wrapText="1"/>
    </xf>
    <xf numFmtId="164" fontId="93" fillId="3" borderId="6" xfId="8" applyNumberFormat="1" applyFont="1" applyFill="1" applyBorder="1" applyAlignment="1">
      <alignment vertical="center" wrapText="1"/>
    </xf>
    <xf numFmtId="44" fontId="106" fillId="23" borderId="31" xfId="8" applyNumberFormat="1" applyFont="1" applyFill="1" applyBorder="1" applyAlignment="1">
      <alignment vertical="center" wrapText="1"/>
    </xf>
    <xf numFmtId="0" fontId="93" fillId="3" borderId="10" xfId="8" applyFont="1" applyFill="1" applyBorder="1" applyAlignment="1">
      <alignment horizontal="center" vertical="center" wrapText="1"/>
    </xf>
    <xf numFmtId="2" fontId="222" fillId="0" borderId="45" xfId="18" applyNumberFormat="1" applyFont="1" applyFill="1" applyBorder="1" applyAlignment="1">
      <alignment horizontal="center" vertical="center" textRotation="90" wrapText="1"/>
    </xf>
    <xf numFmtId="0" fontId="222" fillId="0" borderId="45" xfId="18" applyFont="1" applyFill="1" applyBorder="1" applyAlignment="1">
      <alignment horizontal="center" vertical="center" textRotation="90" wrapText="1"/>
    </xf>
    <xf numFmtId="0" fontId="223" fillId="0" borderId="45" xfId="18" applyFont="1" applyFill="1" applyBorder="1" applyAlignment="1">
      <alignment horizontal="center" vertical="center" textRotation="90" wrapText="1"/>
    </xf>
    <xf numFmtId="0" fontId="224" fillId="0" borderId="45" xfId="18" applyFont="1" applyFill="1" applyBorder="1" applyAlignment="1">
      <alignment horizontal="center" vertical="center" textRotation="90" wrapText="1"/>
    </xf>
    <xf numFmtId="0" fontId="93" fillId="7" borderId="46" xfId="8" applyFont="1" applyFill="1" applyBorder="1" applyAlignment="1">
      <alignment horizontal="left" vertical="center" wrapText="1" indent="2"/>
    </xf>
    <xf numFmtId="0" fontId="93" fillId="3" borderId="45" xfId="8" applyFont="1" applyFill="1" applyBorder="1" applyAlignment="1">
      <alignment horizontal="center" vertical="center" wrapText="1"/>
    </xf>
    <xf numFmtId="0" fontId="96" fillId="39" borderId="13" xfId="8" applyFont="1" applyFill="1" applyBorder="1" applyAlignment="1">
      <alignment horizontal="justify" vertical="center" wrapText="1"/>
    </xf>
    <xf numFmtId="44" fontId="51" fillId="0" borderId="0" xfId="13" applyNumberFormat="1"/>
    <xf numFmtId="0" fontId="40" fillId="3" borderId="45" xfId="13" applyFont="1" applyFill="1" applyBorder="1" applyAlignment="1">
      <alignment horizontal="center" vertical="center"/>
    </xf>
    <xf numFmtId="0" fontId="51" fillId="3" borderId="0" xfId="13" applyFill="1"/>
    <xf numFmtId="0" fontId="93" fillId="0" borderId="9" xfId="8" applyFont="1" applyFill="1" applyBorder="1" applyAlignment="1">
      <alignment horizontal="center" vertical="center" wrapText="1"/>
    </xf>
    <xf numFmtId="0" fontId="94" fillId="8" borderId="31" xfId="10" applyFont="1" applyFill="1" applyBorder="1" applyAlignment="1">
      <alignment vertical="center" textRotation="90" wrapText="1"/>
    </xf>
    <xf numFmtId="169" fontId="94" fillId="8" borderId="150" xfId="10" applyNumberFormat="1" applyFont="1" applyFill="1" applyBorder="1" applyAlignment="1">
      <alignment vertical="center" textRotation="90" wrapText="1"/>
    </xf>
    <xf numFmtId="170" fontId="94" fillId="8" borderId="150" xfId="10" applyNumberFormat="1" applyFont="1" applyFill="1" applyBorder="1" applyAlignment="1">
      <alignment vertical="center" textRotation="90" wrapText="1"/>
    </xf>
    <xf numFmtId="0" fontId="94" fillId="3" borderId="32" xfId="10" applyFont="1" applyFill="1" applyBorder="1" applyAlignment="1">
      <alignment vertical="center" textRotation="90" wrapText="1"/>
    </xf>
    <xf numFmtId="0" fontId="94" fillId="3" borderId="20" xfId="10" applyFont="1" applyFill="1" applyBorder="1" applyAlignment="1">
      <alignment vertical="center" textRotation="90" wrapText="1"/>
    </xf>
    <xf numFmtId="0" fontId="51" fillId="16" borderId="45" xfId="13" applyFill="1" applyBorder="1"/>
    <xf numFmtId="0" fontId="51" fillId="16" borderId="6" xfId="13" applyFill="1" applyBorder="1"/>
    <xf numFmtId="0" fontId="94" fillId="3" borderId="34" xfId="10" applyFont="1" applyFill="1" applyBorder="1" applyAlignment="1">
      <alignment vertical="center" textRotation="90" wrapText="1"/>
    </xf>
    <xf numFmtId="0" fontId="94" fillId="3" borderId="0" xfId="10" applyFont="1" applyFill="1" applyBorder="1" applyAlignment="1">
      <alignment vertical="center" textRotation="90" wrapText="1"/>
    </xf>
    <xf numFmtId="0" fontId="33" fillId="3" borderId="45" xfId="13" applyFont="1" applyFill="1" applyBorder="1" applyAlignment="1">
      <alignment horizontal="center" vertical="center"/>
    </xf>
    <xf numFmtId="0" fontId="51" fillId="3" borderId="0" xfId="13" applyFill="1" applyBorder="1"/>
    <xf numFmtId="0" fontId="51" fillId="0" borderId="0" xfId="13" applyAlignment="1">
      <alignment vertical="center"/>
    </xf>
    <xf numFmtId="0" fontId="93" fillId="38" borderId="45" xfId="8" applyFont="1" applyFill="1" applyBorder="1" applyAlignment="1">
      <alignment vertical="center" wrapText="1"/>
    </xf>
    <xf numFmtId="0" fontId="51" fillId="24" borderId="45" xfId="13" applyFill="1" applyBorder="1" applyAlignment="1"/>
    <xf numFmtId="0" fontId="0" fillId="3" borderId="45" xfId="0" applyFill="1" applyBorder="1" applyAlignment="1">
      <alignment horizontal="center" vertical="center"/>
    </xf>
    <xf numFmtId="0" fontId="61" fillId="3" borderId="45" xfId="0" applyNumberFormat="1" applyFont="1" applyFill="1" applyBorder="1" applyAlignment="1">
      <alignment horizontal="center" vertical="center"/>
    </xf>
    <xf numFmtId="0" fontId="18" fillId="3" borderId="45" xfId="13" applyFont="1" applyFill="1" applyBorder="1" applyAlignment="1">
      <alignment horizontal="center" vertical="center"/>
    </xf>
    <xf numFmtId="0" fontId="18" fillId="3" borderId="45" xfId="13" applyFont="1" applyFill="1" applyBorder="1" applyAlignment="1">
      <alignment horizontal="center" vertical="center" wrapText="1"/>
    </xf>
    <xf numFmtId="0" fontId="0" fillId="3" borderId="45" xfId="0" applyFont="1" applyFill="1" applyBorder="1" applyAlignment="1" applyProtection="1">
      <alignment horizontal="center" vertical="center"/>
    </xf>
    <xf numFmtId="0" fontId="93" fillId="16" borderId="45" xfId="8" applyFont="1" applyFill="1" applyBorder="1" applyAlignment="1">
      <alignment vertical="center" wrapText="1"/>
    </xf>
    <xf numFmtId="0" fontId="33" fillId="3" borderId="45" xfId="13" applyFont="1" applyFill="1" applyBorder="1" applyAlignment="1">
      <alignment horizontal="center" vertical="center" wrapText="1"/>
    </xf>
    <xf numFmtId="0" fontId="41" fillId="3" borderId="45" xfId="13" applyFont="1" applyFill="1" applyBorder="1" applyAlignment="1">
      <alignment horizontal="center" vertical="center"/>
    </xf>
    <xf numFmtId="0" fontId="51" fillId="3" borderId="45" xfId="13" applyFill="1" applyBorder="1" applyAlignment="1">
      <alignment horizontal="center" vertical="center"/>
    </xf>
    <xf numFmtId="0" fontId="93" fillId="38" borderId="45" xfId="8" applyFont="1" applyFill="1" applyBorder="1" applyAlignment="1">
      <alignment horizontal="center" vertical="center" wrapText="1"/>
    </xf>
    <xf numFmtId="44" fontId="51" fillId="3" borderId="45" xfId="13" applyNumberFormat="1" applyFill="1" applyBorder="1" applyAlignment="1">
      <alignment horizontal="center" vertical="center"/>
    </xf>
    <xf numFmtId="0" fontId="10" fillId="3" borderId="45" xfId="13" applyFont="1" applyFill="1" applyBorder="1" applyAlignment="1">
      <alignment horizontal="center" vertical="center"/>
    </xf>
    <xf numFmtId="170" fontId="94" fillId="8" borderId="205" xfId="10" applyNumberFormat="1" applyFont="1" applyFill="1" applyBorder="1" applyAlignment="1">
      <alignment vertical="center" textRotation="90" wrapText="1"/>
    </xf>
    <xf numFmtId="0" fontId="93" fillId="16" borderId="45" xfId="8" applyFont="1" applyFill="1" applyBorder="1" applyAlignment="1">
      <alignment horizontal="center" vertical="center" wrapText="1"/>
    </xf>
    <xf numFmtId="0" fontId="51" fillId="24" borderId="45" xfId="13" applyFill="1" applyBorder="1" applyAlignment="1">
      <alignment horizontal="center"/>
    </xf>
    <xf numFmtId="0" fontId="93" fillId="16" borderId="48" xfId="8" applyFont="1" applyFill="1" applyBorder="1" applyAlignment="1">
      <alignment horizontal="center" vertical="center" wrapText="1"/>
    </xf>
    <xf numFmtId="0" fontId="93" fillId="16" borderId="173" xfId="8" applyFont="1" applyFill="1" applyBorder="1" applyAlignment="1">
      <alignment horizontal="center" vertical="center" wrapText="1"/>
    </xf>
    <xf numFmtId="0" fontId="151" fillId="19" borderId="46" xfId="8" applyFont="1" applyFill="1" applyBorder="1" applyAlignment="1">
      <alignment horizontal="center" vertical="center" wrapText="1"/>
    </xf>
    <xf numFmtId="0" fontId="94" fillId="31" borderId="2" xfId="13" applyFont="1" applyFill="1" applyBorder="1" applyAlignment="1">
      <alignment horizontal="center" vertical="center"/>
    </xf>
    <xf numFmtId="0" fontId="93" fillId="3" borderId="5" xfId="8" applyFont="1" applyFill="1" applyBorder="1" applyAlignment="1">
      <alignment horizontal="center" vertical="center" wrapText="1"/>
    </xf>
    <xf numFmtId="0" fontId="93" fillId="16" borderId="5" xfId="20" applyNumberFormat="1" applyFont="1" applyFill="1" applyBorder="1" applyAlignment="1">
      <alignment horizontal="center" vertical="center"/>
    </xf>
    <xf numFmtId="0" fontId="61" fillId="3" borderId="5" xfId="0" applyNumberFormat="1" applyFont="1" applyFill="1" applyBorder="1" applyAlignment="1">
      <alignment horizontal="center" vertical="center"/>
    </xf>
    <xf numFmtId="0" fontId="151" fillId="19" borderId="2" xfId="8" applyFont="1" applyFill="1" applyBorder="1" applyAlignment="1">
      <alignment horizontal="center" vertical="center" wrapText="1"/>
    </xf>
    <xf numFmtId="0" fontId="151" fillId="19" borderId="1" xfId="8" applyFont="1" applyFill="1" applyBorder="1" applyAlignment="1">
      <alignment horizontal="center" vertical="center" wrapText="1"/>
    </xf>
    <xf numFmtId="0" fontId="93" fillId="7" borderId="9" xfId="8" applyFont="1" applyFill="1" applyBorder="1" applyAlignment="1">
      <alignment horizontal="center" vertical="center" wrapText="1"/>
    </xf>
    <xf numFmtId="0" fontId="51" fillId="0" borderId="8" xfId="13" applyBorder="1"/>
    <xf numFmtId="44" fontId="51" fillId="38" borderId="45" xfId="13" applyNumberFormat="1" applyFill="1" applyBorder="1" applyAlignment="1">
      <alignment horizontal="center" vertical="center"/>
    </xf>
    <xf numFmtId="166" fontId="165" fillId="31" borderId="45" xfId="20" applyNumberFormat="1" applyFont="1" applyFill="1" applyBorder="1" applyAlignment="1">
      <alignment horizontal="center" vertical="center" wrapText="1"/>
    </xf>
    <xf numFmtId="0" fontId="51" fillId="16" borderId="45" xfId="13" applyFill="1" applyBorder="1" applyAlignment="1">
      <alignment vertical="center"/>
    </xf>
    <xf numFmtId="0" fontId="89" fillId="16" borderId="5" xfId="8" applyFont="1" applyFill="1" applyBorder="1" applyAlignment="1">
      <alignment vertical="center" wrapText="1"/>
    </xf>
    <xf numFmtId="0" fontId="93" fillId="16" borderId="6" xfId="8" applyFont="1" applyFill="1" applyBorder="1" applyAlignment="1">
      <alignment vertical="center" wrapText="1"/>
    </xf>
    <xf numFmtId="0" fontId="51" fillId="16" borderId="5" xfId="13" applyFill="1" applyBorder="1" applyAlignment="1">
      <alignment vertical="center"/>
    </xf>
    <xf numFmtId="0" fontId="51" fillId="16" borderId="6" xfId="13" applyFill="1" applyBorder="1" applyAlignment="1">
      <alignment vertical="center"/>
    </xf>
    <xf numFmtId="0" fontId="93" fillId="38" borderId="5" xfId="8" applyFont="1" applyFill="1" applyBorder="1" applyAlignment="1">
      <alignment vertical="center" wrapText="1"/>
    </xf>
    <xf numFmtId="0" fontId="93" fillId="38" borderId="6" xfId="8" applyFont="1" applyFill="1" applyBorder="1" applyAlignment="1">
      <alignment vertical="center" wrapText="1"/>
    </xf>
    <xf numFmtId="0" fontId="51" fillId="38" borderId="5" xfId="13" applyFill="1" applyBorder="1" applyAlignment="1">
      <alignment vertical="center"/>
    </xf>
    <xf numFmtId="0" fontId="51" fillId="38" borderId="6" xfId="13" applyFill="1" applyBorder="1" applyAlignment="1">
      <alignment vertical="center"/>
    </xf>
    <xf numFmtId="0" fontId="51" fillId="16" borderId="5" xfId="13" applyFill="1" applyBorder="1"/>
    <xf numFmtId="0" fontId="51" fillId="24" borderId="5" xfId="13" applyFill="1" applyBorder="1" applyAlignment="1"/>
    <xf numFmtId="0" fontId="33" fillId="3" borderId="5" xfId="13" applyFont="1" applyFill="1" applyBorder="1" applyAlignment="1">
      <alignment horizontal="center" vertical="center"/>
    </xf>
    <xf numFmtId="0" fontId="30" fillId="3" borderId="5" xfId="13" applyFont="1" applyFill="1" applyBorder="1" applyAlignment="1">
      <alignment horizontal="center" vertical="center"/>
    </xf>
    <xf numFmtId="0" fontId="51" fillId="24" borderId="6" xfId="13" applyFill="1" applyBorder="1" applyAlignment="1"/>
    <xf numFmtId="0" fontId="18" fillId="3" borderId="5" xfId="13" applyFont="1" applyFill="1" applyBorder="1" applyAlignment="1">
      <alignment horizontal="center" vertical="center"/>
    </xf>
    <xf numFmtId="0" fontId="18" fillId="3" borderId="6" xfId="13" applyFont="1" applyFill="1" applyBorder="1" applyAlignment="1">
      <alignment horizontal="center" vertical="center" wrapText="1"/>
    </xf>
    <xf numFmtId="0" fontId="18" fillId="3" borderId="6" xfId="13" applyFont="1" applyFill="1" applyBorder="1" applyAlignment="1">
      <alignment horizontal="center" vertical="center"/>
    </xf>
    <xf numFmtId="0" fontId="51" fillId="3" borderId="5" xfId="13" applyFill="1" applyBorder="1" applyAlignment="1">
      <alignment horizontal="center" vertical="center"/>
    </xf>
    <xf numFmtId="0" fontId="26" fillId="3" borderId="5" xfId="13" applyFont="1" applyFill="1" applyBorder="1" applyAlignment="1">
      <alignment horizontal="center" vertical="center"/>
    </xf>
    <xf numFmtId="0" fontId="51" fillId="0" borderId="2" xfId="13" applyBorder="1" applyAlignment="1">
      <alignment horizontal="center"/>
    </xf>
    <xf numFmtId="0" fontId="89" fillId="16" borderId="3" xfId="8" applyFont="1" applyFill="1" applyBorder="1" applyAlignment="1">
      <alignment horizontal="center" vertical="center" wrapText="1"/>
    </xf>
    <xf numFmtId="0" fontId="89" fillId="16" borderId="52" xfId="8" applyFont="1" applyFill="1" applyBorder="1" applyAlignment="1">
      <alignment horizontal="center" vertical="center" wrapText="1"/>
    </xf>
    <xf numFmtId="0" fontId="225" fillId="16" borderId="208" xfId="8" applyFont="1" applyFill="1" applyBorder="1" applyAlignment="1">
      <alignment horizontal="center" vertical="center" wrapText="1"/>
    </xf>
    <xf numFmtId="0" fontId="95" fillId="38" borderId="5" xfId="8" applyFont="1" applyFill="1" applyBorder="1" applyAlignment="1">
      <alignment horizontal="center" vertical="center" wrapText="1"/>
    </xf>
    <xf numFmtId="0" fontId="95" fillId="38" borderId="45" xfId="8" applyFont="1" applyFill="1" applyBorder="1" applyAlignment="1">
      <alignment horizontal="center" vertical="center" wrapText="1"/>
    </xf>
    <xf numFmtId="1" fontId="82" fillId="38" borderId="46" xfId="8" applyNumberFormat="1" applyFont="1" applyFill="1" applyBorder="1" applyAlignment="1">
      <alignment horizontal="center" vertical="center" wrapText="1"/>
    </xf>
    <xf numFmtId="0" fontId="0" fillId="24" borderId="5" xfId="0" applyNumberFormat="1" applyFill="1" applyBorder="1" applyAlignment="1">
      <alignment horizontal="center" vertical="center"/>
    </xf>
    <xf numFmtId="0" fontId="0" fillId="24" borderId="45" xfId="0" applyNumberFormat="1" applyFill="1" applyBorder="1" applyAlignment="1">
      <alignment horizontal="center" vertical="center"/>
    </xf>
    <xf numFmtId="0" fontId="82" fillId="24" borderId="46" xfId="8" applyNumberFormat="1" applyFont="1" applyFill="1" applyBorder="1" applyAlignment="1">
      <alignment vertical="center" wrapText="1"/>
    </xf>
    <xf numFmtId="0" fontId="93" fillId="3" borderId="5" xfId="8" applyNumberFormat="1" applyFont="1" applyFill="1" applyBorder="1" applyAlignment="1">
      <alignment horizontal="center" vertical="center" wrapText="1"/>
    </xf>
    <xf numFmtId="0" fontId="93" fillId="3" borderId="45" xfId="8" applyNumberFormat="1" applyFont="1" applyFill="1" applyBorder="1" applyAlignment="1">
      <alignment horizontal="center" vertical="center" wrapText="1"/>
    </xf>
    <xf numFmtId="0" fontId="54" fillId="3" borderId="5" xfId="0" applyNumberFormat="1" applyFont="1" applyFill="1" applyBorder="1" applyAlignment="1">
      <alignment horizontal="center" vertical="center"/>
    </xf>
    <xf numFmtId="0" fontId="54" fillId="3" borderId="45" xfId="0" applyNumberFormat="1" applyFont="1" applyFill="1" applyBorder="1" applyAlignment="1">
      <alignment horizontal="center" vertical="center"/>
    </xf>
    <xf numFmtId="0" fontId="82" fillId="3" borderId="46" xfId="8" applyNumberFormat="1" applyFont="1" applyFill="1" applyBorder="1" applyAlignment="1">
      <alignment horizontal="center" vertical="center" wrapText="1"/>
    </xf>
    <xf numFmtId="0" fontId="112" fillId="24" borderId="45" xfId="20" applyNumberFormat="1" applyFont="1" applyFill="1" applyBorder="1" applyAlignment="1">
      <alignment horizontal="center" vertical="center"/>
    </xf>
    <xf numFmtId="0" fontId="82" fillId="24" borderId="46" xfId="8" applyNumberFormat="1" applyFont="1" applyFill="1" applyBorder="1" applyAlignment="1">
      <alignment horizontal="center" vertical="center" wrapText="1"/>
    </xf>
    <xf numFmtId="0" fontId="54" fillId="3" borderId="5" xfId="20" applyNumberFormat="1" applyFont="1" applyFill="1" applyBorder="1" applyAlignment="1">
      <alignment horizontal="center" vertical="center"/>
    </xf>
    <xf numFmtId="0" fontId="54" fillId="3" borderId="45" xfId="20" applyNumberFormat="1" applyFont="1" applyFill="1" applyBorder="1" applyAlignment="1">
      <alignment horizontal="center" vertical="center"/>
    </xf>
    <xf numFmtId="0" fontId="82" fillId="3" borderId="46" xfId="20" applyNumberFormat="1" applyFont="1" applyFill="1" applyBorder="1" applyAlignment="1">
      <alignment horizontal="center" vertical="center" wrapText="1"/>
    </xf>
    <xf numFmtId="0" fontId="93" fillId="3" borderId="5" xfId="20" applyNumberFormat="1" applyFont="1" applyFill="1" applyBorder="1" applyAlignment="1">
      <alignment horizontal="center" vertical="center" wrapText="1"/>
    </xf>
    <xf numFmtId="0" fontId="93" fillId="3" borderId="45" xfId="20" applyNumberFormat="1" applyFont="1" applyFill="1" applyBorder="1" applyAlignment="1">
      <alignment horizontal="center" vertical="center" wrapText="1"/>
    </xf>
    <xf numFmtId="0" fontId="82" fillId="16" borderId="46" xfId="20" applyNumberFormat="1" applyFont="1" applyFill="1" applyBorder="1" applyAlignment="1">
      <alignment horizontal="center" vertical="center" wrapText="1"/>
    </xf>
    <xf numFmtId="0" fontId="93" fillId="3" borderId="5" xfId="20" applyNumberFormat="1" applyFont="1" applyFill="1" applyBorder="1" applyAlignment="1">
      <alignment horizontal="center" vertical="center"/>
    </xf>
    <xf numFmtId="0" fontId="93" fillId="3" borderId="45" xfId="20" applyNumberFormat="1" applyFont="1" applyFill="1" applyBorder="1" applyAlignment="1">
      <alignment horizontal="center" vertical="center"/>
    </xf>
    <xf numFmtId="0" fontId="51" fillId="3" borderId="45" xfId="13" applyNumberFormat="1" applyFill="1" applyBorder="1" applyAlignment="1">
      <alignment horizontal="center" vertical="center"/>
    </xf>
    <xf numFmtId="0" fontId="51" fillId="16" borderId="45" xfId="13" applyNumberFormat="1" applyFill="1" applyBorder="1" applyAlignment="1">
      <alignment horizontal="center" vertical="center"/>
    </xf>
    <xf numFmtId="0" fontId="227" fillId="24" borderId="45" xfId="20" applyNumberFormat="1" applyFont="1" applyFill="1" applyBorder="1" applyAlignment="1">
      <alignment horizontal="center" vertical="center"/>
    </xf>
    <xf numFmtId="0" fontId="33" fillId="24" borderId="45" xfId="20" applyNumberFormat="1" applyFont="1" applyFill="1" applyBorder="1" applyAlignment="1">
      <alignment horizontal="center" vertical="center"/>
    </xf>
    <xf numFmtId="44" fontId="95" fillId="16" borderId="55" xfId="13" applyNumberFormat="1" applyFont="1" applyFill="1" applyBorder="1" applyAlignment="1">
      <alignment vertical="center"/>
    </xf>
    <xf numFmtId="44" fontId="95" fillId="16" borderId="174" xfId="13" applyNumberFormat="1" applyFont="1" applyFill="1" applyBorder="1" applyAlignment="1">
      <alignment vertical="center"/>
    </xf>
    <xf numFmtId="44" fontId="82" fillId="16" borderId="173" xfId="13" applyNumberFormat="1" applyFont="1" applyFill="1" applyBorder="1" applyAlignment="1">
      <alignment vertical="center"/>
    </xf>
    <xf numFmtId="44" fontId="82" fillId="38" borderId="46" xfId="8" applyNumberFormat="1" applyFont="1" applyFill="1" applyBorder="1" applyAlignment="1">
      <alignment vertical="center" wrapText="1"/>
    </xf>
    <xf numFmtId="44" fontId="93" fillId="16" borderId="5" xfId="13" applyNumberFormat="1" applyFont="1" applyFill="1" applyBorder="1" applyAlignment="1">
      <alignment vertical="center"/>
    </xf>
    <xf numFmtId="44" fontId="93" fillId="16" borderId="45" xfId="13" applyNumberFormat="1" applyFont="1" applyFill="1" applyBorder="1" applyAlignment="1">
      <alignment vertical="center"/>
    </xf>
    <xf numFmtId="44" fontId="82" fillId="16" borderId="46" xfId="8" applyNumberFormat="1" applyFont="1" applyFill="1" applyBorder="1" applyAlignment="1">
      <alignment vertical="center" wrapText="1"/>
    </xf>
    <xf numFmtId="44" fontId="82" fillId="24" borderId="46" xfId="8" applyNumberFormat="1" applyFont="1" applyFill="1" applyBorder="1" applyAlignment="1">
      <alignment vertical="center" wrapText="1"/>
    </xf>
    <xf numFmtId="44" fontId="82" fillId="3" borderId="46" xfId="8" applyNumberFormat="1" applyFont="1" applyFill="1" applyBorder="1" applyAlignment="1">
      <alignment horizontal="center" vertical="center" wrapText="1"/>
    </xf>
    <xf numFmtId="44" fontId="51" fillId="38" borderId="45" xfId="25" applyNumberFormat="1" applyFont="1" applyFill="1" applyBorder="1" applyAlignment="1">
      <alignment vertical="center"/>
    </xf>
    <xf numFmtId="44" fontId="51" fillId="16" borderId="45" xfId="13" applyNumberFormat="1" applyFill="1" applyBorder="1"/>
    <xf numFmtId="44" fontId="51" fillId="24" borderId="45" xfId="13" applyNumberFormat="1" applyFill="1" applyBorder="1" applyAlignment="1"/>
    <xf numFmtId="44" fontId="227" fillId="24" borderId="45" xfId="20" applyNumberFormat="1" applyFont="1" applyFill="1" applyBorder="1" applyAlignment="1">
      <alignment vertical="center"/>
    </xf>
    <xf numFmtId="44" fontId="112" fillId="24" borderId="45" xfId="20" applyNumberFormat="1" applyFont="1" applyFill="1" applyBorder="1" applyAlignment="1">
      <alignment vertical="center"/>
    </xf>
    <xf numFmtId="44" fontId="33" fillId="24" borderId="45" xfId="20" applyNumberFormat="1" applyFont="1" applyFill="1" applyBorder="1" applyAlignment="1">
      <alignment vertical="center"/>
    </xf>
    <xf numFmtId="0" fontId="24" fillId="3" borderId="5" xfId="13" applyFont="1" applyFill="1" applyBorder="1" applyAlignment="1">
      <alignment horizontal="center" vertical="center"/>
    </xf>
    <xf numFmtId="0" fontId="51" fillId="16" borderId="45" xfId="13" applyFill="1" applyBorder="1" applyAlignment="1">
      <alignment horizontal="center" vertical="center"/>
    </xf>
    <xf numFmtId="0" fontId="51" fillId="38" borderId="45" xfId="13" applyFill="1" applyBorder="1" applyAlignment="1">
      <alignment horizontal="center" vertical="center"/>
    </xf>
    <xf numFmtId="0" fontId="51" fillId="16" borderId="45" xfId="13" applyFill="1" applyBorder="1" applyAlignment="1">
      <alignment horizontal="center"/>
    </xf>
    <xf numFmtId="0" fontId="51" fillId="0" borderId="0" xfId="13" applyAlignment="1">
      <alignment horizontal="center"/>
    </xf>
    <xf numFmtId="0" fontId="93" fillId="16" borderId="45" xfId="8" applyNumberFormat="1" applyFont="1" applyFill="1" applyBorder="1" applyAlignment="1">
      <alignment horizontal="center" vertical="center" wrapText="1"/>
    </xf>
    <xf numFmtId="0" fontId="51" fillId="38" borderId="45" xfId="13" applyNumberFormat="1" applyFill="1" applyBorder="1" applyAlignment="1">
      <alignment horizontal="center" vertical="center"/>
    </xf>
    <xf numFmtId="0" fontId="51" fillId="16" borderId="45" xfId="13" applyNumberFormat="1" applyFill="1" applyBorder="1" applyAlignment="1">
      <alignment horizontal="center"/>
    </xf>
    <xf numFmtId="0" fontId="51" fillId="24" borderId="45" xfId="13" applyNumberFormat="1" applyFill="1" applyBorder="1" applyAlignment="1">
      <alignment horizontal="center"/>
    </xf>
    <xf numFmtId="0" fontId="51" fillId="0" borderId="0" xfId="13" applyNumberFormat="1" applyAlignment="1">
      <alignment horizontal="center"/>
    </xf>
    <xf numFmtId="0" fontId="10" fillId="3" borderId="45" xfId="13" applyFont="1" applyFill="1" applyBorder="1" applyAlignment="1">
      <alignment horizontal="center" vertical="center" wrapText="1"/>
    </xf>
    <xf numFmtId="0" fontId="93" fillId="38" borderId="154" xfId="8" applyFont="1" applyFill="1" applyBorder="1" applyAlignment="1">
      <alignment horizontal="center" vertical="center" wrapText="1"/>
    </xf>
    <xf numFmtId="0" fontId="93" fillId="16" borderId="78" xfId="20" applyNumberFormat="1" applyFont="1" applyFill="1" applyBorder="1" applyAlignment="1">
      <alignment horizontal="center" vertical="center"/>
    </xf>
    <xf numFmtId="44" fontId="93" fillId="16" borderId="78" xfId="13" applyNumberFormat="1" applyFont="1" applyFill="1" applyBorder="1" applyAlignment="1">
      <alignment vertical="center"/>
    </xf>
    <xf numFmtId="0" fontId="0" fillId="24" borderId="78" xfId="0" applyFill="1" applyBorder="1" applyAlignment="1">
      <alignment horizontal="center" vertical="center"/>
    </xf>
    <xf numFmtId="44" fontId="93" fillId="24" borderId="78" xfId="13" applyNumberFormat="1" applyFont="1" applyFill="1" applyBorder="1" applyAlignment="1">
      <alignment vertical="center"/>
    </xf>
    <xf numFmtId="171" fontId="55" fillId="24" borderId="78" xfId="20" applyNumberFormat="1" applyFont="1" applyFill="1" applyBorder="1" applyAlignment="1">
      <alignment horizontal="center" vertical="center"/>
    </xf>
    <xf numFmtId="0" fontId="151" fillId="19" borderId="54" xfId="8" applyFont="1" applyFill="1" applyBorder="1" applyAlignment="1">
      <alignment horizontal="center" vertical="center" wrapText="1"/>
    </xf>
    <xf numFmtId="44" fontId="96" fillId="24" borderId="5" xfId="13" applyNumberFormat="1" applyFont="1" applyFill="1" applyBorder="1" applyAlignment="1">
      <alignment vertical="center"/>
    </xf>
    <xf numFmtId="168" fontId="54" fillId="24" borderId="78" xfId="20" applyNumberFormat="1" applyFont="1" applyFill="1" applyBorder="1" applyAlignment="1">
      <alignment horizontal="center" vertical="center"/>
    </xf>
    <xf numFmtId="164" fontId="112" fillId="5" borderId="21" xfId="13" applyNumberFormat="1" applyFont="1" applyFill="1" applyBorder="1"/>
    <xf numFmtId="0" fontId="93" fillId="7" borderId="5" xfId="8" applyFont="1" applyFill="1" applyBorder="1" applyAlignment="1">
      <alignment horizontal="center" vertical="center" wrapText="1"/>
    </xf>
    <xf numFmtId="0" fontId="93" fillId="7" borderId="37" xfId="8" applyFont="1" applyFill="1" applyBorder="1" applyAlignment="1">
      <alignment horizontal="center" vertical="center" wrapText="1"/>
    </xf>
    <xf numFmtId="0" fontId="93" fillId="7" borderId="5" xfId="8" applyNumberFormat="1" applyFont="1" applyFill="1" applyBorder="1" applyAlignment="1">
      <alignment horizontal="center" vertical="center" wrapText="1"/>
    </xf>
    <xf numFmtId="0" fontId="93" fillId="39" borderId="3" xfId="8" applyFont="1" applyFill="1" applyBorder="1" applyAlignment="1">
      <alignment horizontal="center" vertical="center" wrapText="1"/>
    </xf>
    <xf numFmtId="0" fontId="93" fillId="39" borderId="5" xfId="8" applyFont="1" applyFill="1" applyBorder="1" applyAlignment="1">
      <alignment horizontal="center" vertical="center" wrapText="1"/>
    </xf>
    <xf numFmtId="0" fontId="92" fillId="3" borderId="35" xfId="8" applyFont="1" applyFill="1" applyBorder="1" applyAlignment="1">
      <alignment horizontal="center" vertical="center" wrapText="1"/>
    </xf>
    <xf numFmtId="0" fontId="54" fillId="0" borderId="150" xfId="8" applyBorder="1" applyAlignment="1">
      <alignment horizontal="center" vertical="center" wrapText="1"/>
    </xf>
    <xf numFmtId="0" fontId="54" fillId="0" borderId="39" xfId="8" applyBorder="1" applyAlignment="1">
      <alignment horizontal="center"/>
    </xf>
    <xf numFmtId="168" fontId="54" fillId="0" borderId="39" xfId="20" applyNumberFormat="1" applyFont="1" applyBorder="1" applyAlignment="1">
      <alignment horizontal="center"/>
    </xf>
    <xf numFmtId="0" fontId="58" fillId="3" borderId="45" xfId="8" applyFont="1" applyFill="1" applyBorder="1" applyAlignment="1">
      <alignment vertical="center" wrapText="1"/>
    </xf>
    <xf numFmtId="0" fontId="58" fillId="3" borderId="45" xfId="26" applyNumberFormat="1" applyFont="1" applyFill="1" applyBorder="1" applyAlignment="1">
      <alignment horizontal="center" vertical="center" wrapText="1"/>
    </xf>
    <xf numFmtId="0" fontId="66" fillId="2" borderId="32" xfId="8" applyFont="1" applyFill="1" applyBorder="1" applyAlignment="1">
      <alignment vertical="center" wrapText="1"/>
    </xf>
    <xf numFmtId="0" fontId="66" fillId="2" borderId="158" xfId="8" applyFont="1" applyFill="1" applyBorder="1" applyAlignment="1">
      <alignment vertical="center" wrapText="1"/>
    </xf>
    <xf numFmtId="0" fontId="66" fillId="2" borderId="154" xfId="8" applyFont="1" applyFill="1" applyBorder="1" applyAlignment="1">
      <alignment horizontal="center" vertical="center" wrapText="1"/>
    </xf>
    <xf numFmtId="0" fontId="66" fillId="2" borderId="78" xfId="8" applyFont="1" applyFill="1" applyBorder="1" applyAlignment="1">
      <alignment horizontal="center" vertical="center" wrapText="1"/>
    </xf>
    <xf numFmtId="0" fontId="66" fillId="2" borderId="3" xfId="8" applyFont="1" applyFill="1" applyBorder="1" applyAlignment="1">
      <alignment vertical="center" wrapText="1"/>
    </xf>
    <xf numFmtId="0" fontId="58" fillId="2" borderId="153" xfId="8" applyFont="1" applyFill="1" applyBorder="1" applyAlignment="1">
      <alignment horizontal="center" vertical="center" wrapText="1"/>
    </xf>
    <xf numFmtId="0" fontId="58" fillId="2" borderId="55" xfId="8" applyFont="1" applyFill="1" applyBorder="1" applyAlignment="1">
      <alignment horizontal="center" vertical="center" wrapText="1"/>
    </xf>
    <xf numFmtId="0" fontId="66" fillId="2" borderId="15" xfId="8" applyFont="1" applyFill="1" applyBorder="1" applyAlignment="1">
      <alignment horizontal="center" vertical="center" wrapText="1"/>
    </xf>
    <xf numFmtId="0" fontId="66" fillId="2" borderId="174" xfId="8" applyFont="1" applyFill="1" applyBorder="1" applyAlignment="1">
      <alignment horizontal="center" vertical="center" wrapText="1"/>
    </xf>
    <xf numFmtId="9" fontId="66" fillId="2" borderId="29" xfId="26" applyFont="1" applyFill="1" applyBorder="1" applyAlignment="1">
      <alignment horizontal="center" vertical="center" wrapText="1"/>
    </xf>
    <xf numFmtId="9" fontId="66" fillId="2" borderId="47" xfId="26" applyFont="1" applyFill="1" applyBorder="1" applyAlignment="1">
      <alignment horizontal="center" vertical="center" wrapText="1"/>
    </xf>
    <xf numFmtId="0" fontId="58" fillId="3" borderId="8" xfId="8" applyFont="1" applyFill="1" applyBorder="1" applyAlignment="1">
      <alignment vertical="center" wrapText="1"/>
    </xf>
    <xf numFmtId="0" fontId="58" fillId="3" borderId="157" xfId="8" applyFont="1" applyFill="1" applyBorder="1" applyAlignment="1">
      <alignment vertical="center" wrapText="1"/>
    </xf>
    <xf numFmtId="0" fontId="58" fillId="3" borderId="50" xfId="8" applyFont="1" applyFill="1" applyBorder="1" applyAlignment="1">
      <alignment horizontal="center" vertical="center" wrapText="1"/>
    </xf>
    <xf numFmtId="0" fontId="58" fillId="3" borderId="157" xfId="26" applyNumberFormat="1" applyFont="1" applyFill="1" applyBorder="1" applyAlignment="1">
      <alignment horizontal="center" vertical="center" wrapText="1"/>
    </xf>
    <xf numFmtId="0" fontId="58" fillId="4" borderId="149" xfId="8" applyFont="1" applyFill="1" applyBorder="1" applyAlignment="1">
      <alignment horizontal="center" vertical="center" wrapText="1"/>
    </xf>
    <xf numFmtId="0" fontId="58" fillId="2" borderId="12" xfId="8" applyFont="1" applyFill="1" applyBorder="1" applyAlignment="1">
      <alignment horizontal="center" vertical="center" wrapText="1"/>
    </xf>
    <xf numFmtId="0" fontId="58" fillId="2" borderId="5" xfId="8" applyFont="1" applyFill="1" applyBorder="1" applyAlignment="1">
      <alignment horizontal="center" vertical="center" wrapText="1"/>
    </xf>
    <xf numFmtId="167" fontId="93" fillId="7" borderId="79" xfId="8" applyNumberFormat="1" applyFont="1" applyFill="1" applyBorder="1" applyAlignment="1">
      <alignment vertical="center" wrapText="1"/>
    </xf>
    <xf numFmtId="0" fontId="66" fillId="2" borderId="34" xfId="8" applyFont="1" applyFill="1" applyBorder="1" applyAlignment="1">
      <alignment vertical="center" wrapText="1"/>
    </xf>
    <xf numFmtId="9" fontId="66" fillId="2" borderId="159" xfId="8" applyNumberFormat="1" applyFont="1" applyFill="1" applyBorder="1" applyAlignment="1">
      <alignment horizontal="center" vertical="center" wrapText="1"/>
    </xf>
    <xf numFmtId="9" fontId="66" fillId="2" borderId="22" xfId="8" applyNumberFormat="1" applyFont="1" applyFill="1" applyBorder="1" applyAlignment="1">
      <alignment horizontal="center" vertical="center" wrapText="1"/>
    </xf>
    <xf numFmtId="0" fontId="66" fillId="2" borderId="0" xfId="8" applyFont="1" applyFill="1" applyBorder="1" applyAlignment="1">
      <alignment horizontal="center" vertical="center" wrapText="1"/>
    </xf>
    <xf numFmtId="0" fontId="66" fillId="2" borderId="16" xfId="8" applyFont="1" applyFill="1" applyBorder="1" applyAlignment="1">
      <alignment horizontal="center" vertical="center" wrapText="1"/>
    </xf>
    <xf numFmtId="0" fontId="66" fillId="2" borderId="153" xfId="8" applyFont="1" applyFill="1" applyBorder="1" applyAlignment="1">
      <alignment horizontal="center" vertical="center" wrapText="1"/>
    </xf>
    <xf numFmtId="0" fontId="66" fillId="2" borderId="55" xfId="8" applyFont="1" applyFill="1" applyBorder="1" applyAlignment="1">
      <alignment horizontal="center" vertical="center" wrapText="1"/>
    </xf>
    <xf numFmtId="0" fontId="58" fillId="0" borderId="8" xfId="8" applyFont="1" applyFill="1" applyBorder="1" applyAlignment="1">
      <alignment horizontal="center" vertical="center" wrapText="1"/>
    </xf>
    <xf numFmtId="0" fontId="58" fillId="2" borderId="45" xfId="8" applyFont="1" applyFill="1" applyBorder="1" applyAlignment="1">
      <alignment horizontal="center" vertical="center" wrapText="1"/>
    </xf>
    <xf numFmtId="0" fontId="58" fillId="2" borderId="78" xfId="8" applyFont="1" applyFill="1" applyBorder="1" applyAlignment="1">
      <alignment horizontal="justify" vertical="center" wrapText="1"/>
    </xf>
    <xf numFmtId="0" fontId="58" fillId="0" borderId="78" xfId="8" applyFont="1" applyFill="1" applyBorder="1" applyAlignment="1">
      <alignment horizontal="center" vertical="center" wrapText="1"/>
    </xf>
    <xf numFmtId="0" fontId="66" fillId="2" borderId="78" xfId="8" applyFont="1" applyFill="1" applyBorder="1" applyAlignment="1">
      <alignment horizontal="justify" vertical="center" wrapText="1"/>
    </xf>
    <xf numFmtId="9" fontId="58" fillId="2" borderId="6" xfId="26" applyFont="1" applyFill="1" applyBorder="1" applyAlignment="1">
      <alignment horizontal="center" vertical="center" wrapText="1"/>
    </xf>
    <xf numFmtId="0" fontId="58" fillId="2" borderId="6" xfId="8" applyFont="1" applyFill="1" applyBorder="1" applyAlignment="1">
      <alignment vertical="center" wrapText="1"/>
    </xf>
    <xf numFmtId="3" fontId="58" fillId="2" borderId="5" xfId="8" applyNumberFormat="1" applyFont="1" applyFill="1" applyBorder="1" applyAlignment="1">
      <alignment horizontal="center" vertical="center" wrapText="1"/>
    </xf>
    <xf numFmtId="0" fontId="58" fillId="4" borderId="11" xfId="8" applyFont="1" applyFill="1" applyBorder="1" applyAlignment="1">
      <alignment vertical="center" wrapText="1"/>
    </xf>
    <xf numFmtId="0" fontId="58" fillId="2" borderId="198" xfId="8" applyFont="1" applyFill="1" applyBorder="1" applyAlignment="1">
      <alignment horizontal="center" vertical="center" wrapText="1"/>
    </xf>
    <xf numFmtId="0" fontId="58" fillId="2" borderId="199" xfId="8" applyFont="1" applyFill="1" applyBorder="1" applyAlignment="1">
      <alignment horizontal="center" vertical="center" wrapText="1"/>
    </xf>
    <xf numFmtId="0" fontId="58" fillId="2" borderId="200" xfId="8" applyFont="1" applyFill="1" applyBorder="1" applyAlignment="1">
      <alignment horizontal="center" vertical="center" wrapText="1"/>
    </xf>
    <xf numFmtId="0" fontId="58" fillId="2" borderId="15" xfId="8" applyFont="1" applyFill="1" applyBorder="1" applyAlignment="1">
      <alignment horizontal="center" vertical="center" wrapText="1"/>
    </xf>
    <xf numFmtId="0" fontId="58" fillId="2" borderId="157" xfId="8" applyFont="1" applyFill="1" applyBorder="1" applyAlignment="1">
      <alignment horizontal="center" vertical="center" wrapText="1"/>
    </xf>
    <xf numFmtId="1" fontId="58" fillId="0" borderId="45" xfId="8" applyNumberFormat="1" applyFont="1" applyFill="1" applyBorder="1" applyAlignment="1">
      <alignment horizontal="center" vertical="center" wrapText="1"/>
    </xf>
    <xf numFmtId="0" fontId="195" fillId="3" borderId="150" xfId="8" applyFont="1" applyFill="1" applyBorder="1" applyAlignment="1">
      <alignment vertical="center" wrapText="1"/>
    </xf>
    <xf numFmtId="0" fontId="195" fillId="3" borderId="45" xfId="19" applyFont="1" applyFill="1" applyBorder="1" applyAlignment="1">
      <alignment horizontal="center" vertical="top" wrapText="1"/>
    </xf>
    <xf numFmtId="0" fontId="93" fillId="0" borderId="45" xfId="19" applyFont="1" applyBorder="1" applyAlignment="1">
      <alignment wrapText="1"/>
    </xf>
    <xf numFmtId="164" fontId="195" fillId="3" borderId="0" xfId="25" applyFont="1" applyFill="1" applyBorder="1" applyAlignment="1">
      <alignment wrapText="1"/>
    </xf>
    <xf numFmtId="0" fontId="57" fillId="0" borderId="102" xfId="0" applyFont="1" applyBorder="1" applyAlignment="1">
      <alignment horizontal="center" vertical="center"/>
    </xf>
    <xf numFmtId="0" fontId="57" fillId="0" borderId="0" xfId="0" applyFont="1" applyFill="1" applyAlignment="1">
      <alignment horizontal="center" vertical="center"/>
    </xf>
    <xf numFmtId="0" fontId="88" fillId="3" borderId="0" xfId="8" quotePrefix="1" applyFont="1" applyFill="1" applyBorder="1" applyAlignment="1">
      <alignment horizontal="center" vertical="center" wrapText="1"/>
    </xf>
    <xf numFmtId="0" fontId="71" fillId="31" borderId="211" xfId="8" applyFont="1" applyFill="1" applyBorder="1" applyAlignment="1">
      <alignment horizontal="center" vertical="center" wrapText="1"/>
    </xf>
    <xf numFmtId="0" fontId="88" fillId="31" borderId="212" xfId="8" applyFont="1" applyFill="1" applyBorder="1" applyAlignment="1">
      <alignment horizontal="center" vertical="center" wrapText="1"/>
    </xf>
    <xf numFmtId="0" fontId="88" fillId="31" borderId="213" xfId="8" applyFont="1" applyFill="1" applyBorder="1" applyAlignment="1">
      <alignment horizontal="center" vertical="center" wrapText="1"/>
    </xf>
    <xf numFmtId="0" fontId="72" fillId="0" borderId="45" xfId="8" applyFont="1" applyFill="1" applyBorder="1" applyAlignment="1">
      <alignment horizontal="center" vertical="center" wrapText="1"/>
    </xf>
    <xf numFmtId="0" fontId="88" fillId="0" borderId="45" xfId="8" applyFont="1" applyFill="1" applyBorder="1" applyAlignment="1">
      <alignment horizontal="center" vertical="center" wrapText="1"/>
    </xf>
    <xf numFmtId="0" fontId="61" fillId="0" borderId="45" xfId="8" applyFont="1" applyFill="1" applyBorder="1" applyAlignment="1">
      <alignment horizontal="left" vertical="center" wrapText="1"/>
    </xf>
    <xf numFmtId="0" fontId="229" fillId="0" borderId="45" xfId="8" applyFont="1" applyFill="1" applyBorder="1" applyAlignment="1">
      <alignment horizontal="left" vertical="center" wrapText="1"/>
    </xf>
    <xf numFmtId="0" fontId="61" fillId="0" borderId="45" xfId="0" applyFont="1" applyBorder="1" applyAlignment="1">
      <alignment horizontal="left" vertical="center" wrapText="1"/>
    </xf>
    <xf numFmtId="0" fontId="82" fillId="3" borderId="0" xfId="0" applyFont="1" applyFill="1" applyBorder="1" applyAlignment="1">
      <alignment horizontal="center" vertical="center"/>
    </xf>
    <xf numFmtId="0" fontId="61" fillId="0" borderId="45" xfId="8" applyFont="1" applyFill="1" applyBorder="1" applyAlignment="1">
      <alignment horizontal="left" vertical="top" wrapText="1"/>
    </xf>
    <xf numFmtId="0" fontId="72" fillId="3" borderId="0" xfId="8" applyFont="1" applyFill="1" applyBorder="1" applyAlignment="1">
      <alignment horizontal="center" vertical="center"/>
    </xf>
    <xf numFmtId="0" fontId="61" fillId="0" borderId="214" xfId="8" applyFont="1" applyFill="1" applyBorder="1" applyAlignment="1">
      <alignment vertical="top" wrapText="1"/>
    </xf>
    <xf numFmtId="0" fontId="61" fillId="0" borderId="45" xfId="8" applyFont="1" applyFill="1" applyBorder="1" applyAlignment="1">
      <alignment vertical="center" wrapText="1"/>
    </xf>
    <xf numFmtId="0" fontId="61" fillId="0" borderId="215" xfId="8" applyFont="1" applyFill="1" applyBorder="1" applyAlignment="1">
      <alignment horizontal="left" vertical="top" wrapText="1"/>
    </xf>
    <xf numFmtId="0" fontId="61" fillId="0" borderId="45" xfId="8" applyFont="1" applyFill="1" applyBorder="1" applyAlignment="1">
      <alignment vertical="top" wrapText="1"/>
    </xf>
    <xf numFmtId="0" fontId="54" fillId="0" borderId="0" xfId="8" applyAlignment="1">
      <alignment horizontal="left" vertical="center" wrapText="1"/>
    </xf>
    <xf numFmtId="0" fontId="61" fillId="0" borderId="45" xfId="8" applyFont="1" applyBorder="1" applyAlignment="1">
      <alignment vertical="top" wrapText="1"/>
    </xf>
    <xf numFmtId="0" fontId="61" fillId="0" borderId="45" xfId="8" applyFont="1" applyBorder="1" applyAlignment="1">
      <alignment horizontal="left" vertical="top" wrapText="1"/>
    </xf>
    <xf numFmtId="0" fontId="60" fillId="0" borderId="45" xfId="8" applyFont="1" applyBorder="1" applyAlignment="1">
      <alignment horizontal="center" vertical="top" wrapText="1"/>
    </xf>
    <xf numFmtId="0" fontId="60" fillId="0" borderId="45" xfId="8" applyFont="1" applyFill="1" applyBorder="1" applyAlignment="1">
      <alignment horizontal="left" vertical="top" wrapText="1"/>
    </xf>
    <xf numFmtId="0" fontId="229" fillId="0" borderId="45" xfId="0" applyFont="1" applyFill="1" applyBorder="1" applyAlignment="1">
      <alignment vertical="center" wrapText="1"/>
    </xf>
    <xf numFmtId="0" fontId="54" fillId="0" borderId="0" xfId="8" applyFill="1" applyBorder="1"/>
    <xf numFmtId="0" fontId="61" fillId="0" borderId="45" xfId="8" applyFont="1" applyBorder="1" applyAlignment="1">
      <alignment vertical="center" wrapText="1"/>
    </xf>
    <xf numFmtId="0" fontId="61" fillId="0" borderId="45" xfId="8" applyFont="1" applyBorder="1" applyAlignment="1">
      <alignment horizontal="left" vertical="center" wrapText="1"/>
    </xf>
    <xf numFmtId="0" fontId="0" fillId="0" borderId="45" xfId="0" applyBorder="1" applyAlignment="1">
      <alignment horizontal="left" vertical="center" wrapText="1"/>
    </xf>
    <xf numFmtId="0" fontId="60" fillId="0" borderId="45" xfId="8" applyFont="1" applyBorder="1" applyAlignment="1">
      <alignment vertical="top" wrapText="1"/>
    </xf>
    <xf numFmtId="0" fontId="54" fillId="0" borderId="45" xfId="8" applyBorder="1" applyAlignment="1">
      <alignment wrapText="1"/>
    </xf>
    <xf numFmtId="0" fontId="54" fillId="0" borderId="45" xfId="8" applyBorder="1" applyAlignment="1">
      <alignment horizontal="center" wrapText="1"/>
    </xf>
    <xf numFmtId="0" fontId="57" fillId="0" borderId="45" xfId="8" applyFont="1" applyBorder="1" applyAlignment="1">
      <alignment horizontal="center" vertical="top" wrapText="1"/>
    </xf>
    <xf numFmtId="0" fontId="60" fillId="0" borderId="45" xfId="8" applyFont="1" applyBorder="1" applyAlignment="1">
      <alignment horizontal="left" vertical="top" wrapText="1"/>
    </xf>
    <xf numFmtId="0" fontId="76" fillId="43" borderId="94" xfId="2" applyFont="1" applyFill="1" applyBorder="1" applyAlignment="1">
      <alignment horizontal="left" vertical="center" wrapText="1"/>
    </xf>
    <xf numFmtId="0" fontId="234" fillId="0" borderId="8" xfId="2" applyFont="1" applyBorder="1" applyAlignment="1">
      <alignment horizontal="left" vertical="center" wrapText="1"/>
    </xf>
    <xf numFmtId="0" fontId="88" fillId="21" borderId="100" xfId="8" applyFont="1" applyFill="1" applyBorder="1" applyAlignment="1">
      <alignment horizontal="left" vertical="top" wrapText="1"/>
    </xf>
    <xf numFmtId="0" fontId="88" fillId="21" borderId="216" xfId="8" applyFont="1" applyFill="1" applyBorder="1" applyAlignment="1">
      <alignment vertical="center" wrapText="1"/>
    </xf>
    <xf numFmtId="0" fontId="88" fillId="21" borderId="217" xfId="8" applyFont="1" applyFill="1" applyBorder="1" applyAlignment="1">
      <alignment horizontal="center" vertical="center" wrapText="1"/>
    </xf>
    <xf numFmtId="0" fontId="225" fillId="44" borderId="221" xfId="0" applyFont="1" applyFill="1" applyBorder="1" applyAlignment="1">
      <alignment vertical="center"/>
    </xf>
    <xf numFmtId="0" fontId="225" fillId="44" borderId="222" xfId="0" applyFont="1" applyFill="1" applyBorder="1" applyAlignment="1">
      <alignment vertical="center"/>
    </xf>
    <xf numFmtId="0" fontId="225" fillId="44" borderId="223" xfId="0" applyFont="1" applyFill="1" applyBorder="1" applyAlignment="1">
      <alignment vertical="center"/>
    </xf>
    <xf numFmtId="0" fontId="93" fillId="3" borderId="78" xfId="8" applyFont="1" applyFill="1" applyBorder="1" applyAlignment="1">
      <alignment horizontal="center" vertical="center" wrapText="1"/>
    </xf>
    <xf numFmtId="44" fontId="93" fillId="3" borderId="45" xfId="8" applyNumberFormat="1" applyFont="1" applyFill="1" applyBorder="1" applyAlignment="1">
      <alignment horizontal="center" vertical="center" wrapText="1"/>
    </xf>
    <xf numFmtId="0" fontId="51" fillId="3" borderId="0" xfId="13" applyFill="1" applyAlignment="1">
      <alignment vertical="center"/>
    </xf>
    <xf numFmtId="0" fontId="93" fillId="3" borderId="46" xfId="8" applyFont="1" applyFill="1" applyBorder="1" applyAlignment="1">
      <alignment vertical="center" wrapText="1"/>
    </xf>
    <xf numFmtId="1" fontId="51" fillId="3" borderId="45" xfId="13" applyNumberFormat="1" applyFill="1" applyBorder="1" applyAlignment="1">
      <alignment horizontal="center" vertical="center"/>
    </xf>
    <xf numFmtId="0" fontId="8" fillId="3" borderId="5" xfId="13" applyFont="1" applyFill="1" applyBorder="1" applyAlignment="1">
      <alignment horizontal="center" vertical="center"/>
    </xf>
    <xf numFmtId="0" fontId="24" fillId="3" borderId="45" xfId="13" applyFont="1" applyFill="1" applyBorder="1" applyAlignment="1">
      <alignment horizontal="center" vertical="center"/>
    </xf>
    <xf numFmtId="0" fontId="41" fillId="3" borderId="45" xfId="13" applyNumberFormat="1" applyFont="1" applyFill="1" applyBorder="1" applyAlignment="1">
      <alignment horizontal="center" vertical="center"/>
    </xf>
    <xf numFmtId="44" fontId="41" fillId="3" borderId="45" xfId="13" applyNumberFormat="1" applyFont="1" applyFill="1" applyBorder="1" applyAlignment="1">
      <alignment horizontal="center" vertical="center"/>
    </xf>
    <xf numFmtId="164" fontId="82" fillId="3" borderId="45" xfId="25" applyFont="1" applyFill="1" applyBorder="1" applyAlignment="1">
      <alignment horizontal="center" vertical="center" wrapText="1"/>
    </xf>
    <xf numFmtId="164" fontId="61" fillId="3" borderId="45" xfId="25" applyFont="1" applyFill="1" applyBorder="1" applyAlignment="1">
      <alignment horizontal="center" vertical="center"/>
    </xf>
    <xf numFmtId="0" fontId="7" fillId="3" borderId="5" xfId="13" applyFont="1" applyFill="1" applyBorder="1" applyAlignment="1">
      <alignment horizontal="center" vertical="center"/>
    </xf>
    <xf numFmtId="0" fontId="7" fillId="3" borderId="45" xfId="13" applyFont="1" applyFill="1" applyBorder="1" applyAlignment="1">
      <alignment horizontal="center" vertical="center"/>
    </xf>
    <xf numFmtId="164" fontId="82" fillId="3" borderId="46" xfId="25" applyFont="1" applyFill="1" applyBorder="1" applyAlignment="1">
      <alignment horizontal="center" vertical="center" wrapText="1"/>
    </xf>
    <xf numFmtId="44" fontId="82" fillId="3" borderId="45" xfId="8" applyNumberFormat="1" applyFont="1" applyFill="1" applyBorder="1" applyAlignment="1">
      <alignment horizontal="center" vertical="center" wrapText="1"/>
    </xf>
    <xf numFmtId="0" fontId="7" fillId="3" borderId="9" xfId="13" applyFont="1" applyFill="1" applyBorder="1" applyAlignment="1">
      <alignment horizontal="center" vertical="center"/>
    </xf>
    <xf numFmtId="0" fontId="18" fillId="3" borderId="9" xfId="13" applyFont="1" applyFill="1" applyBorder="1" applyAlignment="1">
      <alignment horizontal="center" vertical="center"/>
    </xf>
    <xf numFmtId="0" fontId="82" fillId="3" borderId="45" xfId="8" applyNumberFormat="1" applyFont="1" applyFill="1" applyBorder="1" applyAlignment="1">
      <alignment horizontal="center" vertical="center" wrapText="1"/>
    </xf>
    <xf numFmtId="44" fontId="93" fillId="3" borderId="5" xfId="13" applyNumberFormat="1" applyFont="1" applyFill="1" applyBorder="1" applyAlignment="1">
      <alignment horizontal="center" vertical="center"/>
    </xf>
    <xf numFmtId="44" fontId="93" fillId="3" borderId="45" xfId="13" applyNumberFormat="1" applyFont="1" applyFill="1" applyBorder="1" applyAlignment="1">
      <alignment horizontal="center" vertical="center"/>
    </xf>
    <xf numFmtId="164" fontId="0" fillId="3" borderId="45" xfId="25" applyFont="1" applyFill="1" applyBorder="1" applyAlignment="1">
      <alignment horizontal="center" vertical="center"/>
    </xf>
    <xf numFmtId="0" fontId="95" fillId="3" borderId="45" xfId="8" applyFont="1" applyFill="1" applyBorder="1" applyAlignment="1">
      <alignment horizontal="center" vertical="center" wrapText="1"/>
    </xf>
    <xf numFmtId="0" fontId="226" fillId="3" borderId="9" xfId="13" applyFont="1" applyFill="1" applyBorder="1" applyAlignment="1">
      <alignment horizontal="center" vertical="center"/>
    </xf>
    <xf numFmtId="44" fontId="95" fillId="3" borderId="45" xfId="8" applyNumberFormat="1" applyFont="1" applyFill="1" applyBorder="1" applyAlignment="1">
      <alignment horizontal="center" vertical="center" wrapText="1"/>
    </xf>
    <xf numFmtId="44" fontId="54" fillId="3" borderId="5" xfId="25" applyNumberFormat="1" applyFont="1" applyFill="1" applyBorder="1" applyAlignment="1">
      <alignment horizontal="center" vertical="center"/>
    </xf>
    <xf numFmtId="44" fontId="54" fillId="3" borderId="45" xfId="25" applyNumberFormat="1" applyFont="1" applyFill="1" applyBorder="1" applyAlignment="1">
      <alignment horizontal="center" vertical="center"/>
    </xf>
    <xf numFmtId="44" fontId="0" fillId="3" borderId="45" xfId="25" applyNumberFormat="1" applyFont="1" applyFill="1" applyBorder="1" applyAlignment="1">
      <alignment horizontal="center" vertical="center"/>
    </xf>
    <xf numFmtId="172" fontId="236" fillId="3" borderId="45" xfId="0" applyNumberFormat="1" applyFont="1" applyFill="1" applyBorder="1" applyAlignment="1">
      <alignment horizontal="center" vertical="center"/>
    </xf>
    <xf numFmtId="43" fontId="18" fillId="3" borderId="0" xfId="27" applyFont="1" applyFill="1"/>
    <xf numFmtId="44" fontId="51" fillId="3" borderId="0" xfId="13" applyNumberFormat="1" applyFill="1"/>
    <xf numFmtId="43" fontId="51" fillId="3" borderId="0" xfId="13" applyNumberFormat="1" applyFill="1"/>
    <xf numFmtId="0" fontId="9" fillId="3" borderId="45" xfId="13" applyFont="1" applyFill="1" applyBorder="1" applyAlignment="1">
      <alignment horizontal="center" vertical="center"/>
    </xf>
    <xf numFmtId="0" fontId="41" fillId="3" borderId="45" xfId="13" applyFont="1" applyFill="1" applyBorder="1" applyAlignment="1">
      <alignment horizontal="center" vertical="center" wrapText="1"/>
    </xf>
    <xf numFmtId="44" fontId="54" fillId="3" borderId="5" xfId="0" applyNumberFormat="1" applyFont="1" applyFill="1" applyBorder="1" applyAlignment="1" applyProtection="1">
      <alignment horizontal="center" vertical="center"/>
    </xf>
    <xf numFmtId="44" fontId="54" fillId="3" borderId="45" xfId="0" applyNumberFormat="1" applyFont="1" applyFill="1" applyBorder="1" applyAlignment="1" applyProtection="1">
      <alignment horizontal="center" vertical="center"/>
    </xf>
    <xf numFmtId="0" fontId="37" fillId="3" borderId="45" xfId="13" applyFont="1" applyFill="1" applyBorder="1" applyAlignment="1">
      <alignment horizontal="center" vertical="center"/>
    </xf>
    <xf numFmtId="8" fontId="0" fillId="3" borderId="45" xfId="0" applyNumberFormat="1" applyFill="1" applyBorder="1" applyAlignment="1">
      <alignment horizontal="center" vertical="center"/>
    </xf>
    <xf numFmtId="43" fontId="54" fillId="3" borderId="45" xfId="20" applyFont="1" applyFill="1" applyBorder="1" applyAlignment="1">
      <alignment horizontal="center" vertical="center"/>
    </xf>
    <xf numFmtId="0" fontId="93" fillId="3" borderId="38" xfId="8" applyFont="1" applyFill="1" applyBorder="1" applyAlignment="1">
      <alignment horizontal="center" vertical="center" wrapText="1"/>
    </xf>
    <xf numFmtId="0" fontId="33" fillId="3" borderId="6" xfId="13" applyFont="1" applyFill="1" applyBorder="1" applyAlignment="1">
      <alignment horizontal="center" vertical="center" wrapText="1"/>
    </xf>
    <xf numFmtId="0" fontId="30" fillId="3" borderId="6" xfId="13" applyFont="1" applyFill="1" applyBorder="1" applyAlignment="1">
      <alignment horizontal="center" vertical="center" wrapText="1"/>
    </xf>
    <xf numFmtId="0" fontId="197" fillId="3" borderId="45" xfId="8" applyFont="1" applyFill="1" applyBorder="1" applyAlignment="1">
      <alignment horizontal="left" vertical="center" wrapText="1"/>
    </xf>
    <xf numFmtId="1" fontId="114" fillId="0" borderId="71" xfId="18" applyNumberFormat="1" applyFont="1" applyBorder="1" applyAlignment="1" applyProtection="1">
      <alignment horizontal="center" vertical="center"/>
      <protection locked="0"/>
    </xf>
    <xf numFmtId="0" fontId="221" fillId="0" borderId="45" xfId="18" applyFont="1" applyFill="1" applyBorder="1" applyAlignment="1">
      <alignment horizontal="center" vertical="center" wrapText="1"/>
    </xf>
    <xf numFmtId="0" fontId="220" fillId="0" borderId="45" xfId="18" applyFont="1" applyFill="1" applyBorder="1" applyAlignment="1">
      <alignment horizontal="center" vertical="center" wrapText="1"/>
    </xf>
    <xf numFmtId="0" fontId="222" fillId="0" borderId="45" xfId="18" applyFont="1" applyFill="1" applyBorder="1" applyAlignment="1">
      <alignment horizontal="center" vertical="center" wrapText="1"/>
    </xf>
    <xf numFmtId="0" fontId="223" fillId="0" borderId="45" xfId="18" applyFont="1" applyFill="1" applyBorder="1" applyAlignment="1">
      <alignment horizontal="center" vertical="center" wrapText="1"/>
    </xf>
    <xf numFmtId="0" fontId="207" fillId="0" borderId="45" xfId="18" applyFont="1" applyFill="1" applyBorder="1" applyAlignment="1">
      <alignment horizontal="center" vertical="center" wrapText="1"/>
    </xf>
    <xf numFmtId="164" fontId="93" fillId="3" borderId="45" xfId="13" applyNumberFormat="1" applyFont="1" applyFill="1" applyBorder="1" applyAlignment="1">
      <alignment horizontal="center" vertical="center"/>
    </xf>
    <xf numFmtId="0" fontId="32" fillId="3" borderId="5" xfId="13" applyFont="1" applyFill="1" applyBorder="1" applyAlignment="1">
      <alignment horizontal="center" vertical="center" wrapText="1"/>
    </xf>
    <xf numFmtId="44" fontId="0" fillId="3" borderId="5" xfId="25" applyNumberFormat="1" applyFont="1" applyFill="1" applyBorder="1" applyAlignment="1">
      <alignment horizontal="center" vertical="center"/>
    </xf>
    <xf numFmtId="44" fontId="82" fillId="3" borderId="46" xfId="20" applyNumberFormat="1" applyFont="1" applyFill="1" applyBorder="1" applyAlignment="1">
      <alignment horizontal="center" vertical="center" wrapText="1"/>
    </xf>
    <xf numFmtId="43" fontId="0" fillId="3" borderId="45" xfId="20" applyFont="1" applyFill="1" applyBorder="1" applyAlignment="1">
      <alignment horizontal="center" vertical="center"/>
    </xf>
    <xf numFmtId="0" fontId="51" fillId="3" borderId="9" xfId="13" applyFill="1" applyBorder="1" applyAlignment="1">
      <alignment horizontal="center" vertical="center"/>
    </xf>
    <xf numFmtId="172" fontId="0" fillId="3" borderId="45" xfId="0" applyNumberFormat="1" applyFill="1" applyBorder="1" applyAlignment="1">
      <alignment horizontal="center" vertical="center"/>
    </xf>
    <xf numFmtId="44" fontId="51" fillId="3" borderId="5" xfId="13" applyNumberFormat="1" applyFill="1" applyBorder="1" applyAlignment="1">
      <alignment horizontal="center" vertical="center"/>
    </xf>
    <xf numFmtId="0" fontId="41" fillId="3" borderId="5" xfId="13" applyFont="1" applyFill="1" applyBorder="1" applyAlignment="1">
      <alignment horizontal="center" vertical="center"/>
    </xf>
    <xf numFmtId="164" fontId="0" fillId="3" borderId="45" xfId="12" applyFont="1" applyFill="1" applyBorder="1" applyAlignment="1">
      <alignment horizontal="center" vertical="center"/>
    </xf>
    <xf numFmtId="0" fontId="51" fillId="3" borderId="6" xfId="13" applyFill="1" applyBorder="1" applyAlignment="1">
      <alignment horizontal="center" vertical="center"/>
    </xf>
    <xf numFmtId="0" fontId="51" fillId="0" borderId="1" xfId="13" applyBorder="1" applyAlignment="1">
      <alignment horizontal="center" vertical="center"/>
    </xf>
    <xf numFmtId="0" fontId="24" fillId="0" borderId="1" xfId="13" applyFont="1" applyBorder="1" applyAlignment="1">
      <alignment horizontal="center" vertical="center"/>
    </xf>
    <xf numFmtId="0" fontId="51" fillId="0" borderId="7" xfId="13" applyBorder="1" applyAlignment="1">
      <alignment horizontal="center" vertical="center"/>
    </xf>
    <xf numFmtId="0" fontId="93" fillId="0" borderId="78" xfId="8" applyFont="1" applyFill="1" applyBorder="1" applyAlignment="1">
      <alignment horizontal="center" vertical="center" wrapText="1"/>
    </xf>
    <xf numFmtId="0" fontId="24" fillId="0" borderId="5" xfId="13" applyFont="1" applyFill="1" applyBorder="1" applyAlignment="1">
      <alignment horizontal="center" vertical="center"/>
    </xf>
    <xf numFmtId="0" fontId="24" fillId="0" borderId="45" xfId="13" applyFont="1" applyFill="1" applyBorder="1" applyAlignment="1">
      <alignment horizontal="center" vertical="center"/>
    </xf>
    <xf numFmtId="44" fontId="51" fillId="0" borderId="45" xfId="13" applyNumberFormat="1" applyFill="1" applyBorder="1" applyAlignment="1">
      <alignment horizontal="center" vertical="center"/>
    </xf>
    <xf numFmtId="0" fontId="51" fillId="0" borderId="0" xfId="13" applyFill="1" applyAlignment="1">
      <alignment vertical="center"/>
    </xf>
    <xf numFmtId="0" fontId="51" fillId="0" borderId="45" xfId="13" applyNumberFormat="1" applyFill="1" applyBorder="1" applyAlignment="1">
      <alignment horizontal="center" vertical="center"/>
    </xf>
    <xf numFmtId="0" fontId="51" fillId="0" borderId="45" xfId="13" applyFill="1" applyBorder="1" applyAlignment="1">
      <alignment horizontal="center" vertical="center"/>
    </xf>
    <xf numFmtId="0" fontId="93" fillId="3" borderId="37" xfId="8" applyFont="1" applyFill="1" applyBorder="1" applyAlignment="1">
      <alignment horizontal="center" vertical="center" wrapText="1"/>
    </xf>
    <xf numFmtId="44" fontId="0" fillId="3" borderId="45" xfId="0" applyNumberFormat="1" applyFill="1" applyBorder="1" applyAlignment="1">
      <alignment horizontal="center" vertical="center"/>
    </xf>
    <xf numFmtId="0" fontId="93" fillId="3" borderId="9" xfId="8" applyNumberFormat="1" applyFont="1" applyFill="1" applyBorder="1" applyAlignment="1">
      <alignment horizontal="center" vertical="center" wrapText="1"/>
    </xf>
    <xf numFmtId="44" fontId="0" fillId="3" borderId="9" xfId="0" applyNumberFormat="1" applyFill="1" applyBorder="1" applyAlignment="1">
      <alignment horizontal="center" vertical="center"/>
    </xf>
    <xf numFmtId="44" fontId="82" fillId="24" borderId="38" xfId="8" applyNumberFormat="1" applyFont="1" applyFill="1" applyBorder="1" applyAlignment="1">
      <alignment vertical="center" wrapText="1"/>
    </xf>
    <xf numFmtId="0" fontId="82" fillId="3" borderId="38" xfId="20" applyNumberFormat="1" applyFont="1" applyFill="1" applyBorder="1" applyAlignment="1">
      <alignment horizontal="center" vertical="center" wrapText="1"/>
    </xf>
    <xf numFmtId="0" fontId="54" fillId="24" borderId="55" xfId="20" applyNumberFormat="1" applyFont="1" applyFill="1" applyBorder="1" applyAlignment="1">
      <alignment horizontal="center" vertical="center"/>
    </xf>
    <xf numFmtId="0" fontId="54" fillId="24" borderId="174" xfId="20" applyNumberFormat="1" applyFont="1" applyFill="1" applyBorder="1" applyAlignment="1">
      <alignment horizontal="center" vertical="center"/>
    </xf>
    <xf numFmtId="0" fontId="93" fillId="24" borderId="37" xfId="8" applyFont="1" applyFill="1" applyBorder="1" applyAlignment="1">
      <alignment horizontal="center" vertical="center" wrapText="1"/>
    </xf>
    <xf numFmtId="44" fontId="93" fillId="24" borderId="45" xfId="13" applyNumberFormat="1" applyFont="1" applyFill="1" applyBorder="1" applyAlignment="1">
      <alignment vertical="center"/>
    </xf>
    <xf numFmtId="44" fontId="51" fillId="0" borderId="0" xfId="13" applyNumberFormat="1" applyFill="1" applyAlignment="1">
      <alignment vertical="center"/>
    </xf>
    <xf numFmtId="43" fontId="51" fillId="0" borderId="0" xfId="13" applyNumberFormat="1" applyFill="1" applyAlignment="1">
      <alignment vertical="center"/>
    </xf>
    <xf numFmtId="44" fontId="95" fillId="38" borderId="45" xfId="13" applyNumberFormat="1" applyFont="1" applyFill="1" applyBorder="1" applyAlignment="1">
      <alignment vertical="center"/>
    </xf>
    <xf numFmtId="0" fontId="93" fillId="0" borderId="5" xfId="8" applyNumberFormat="1" applyFont="1" applyFill="1" applyBorder="1" applyAlignment="1">
      <alignment horizontal="center" vertical="center" wrapText="1"/>
    </xf>
    <xf numFmtId="0" fontId="93" fillId="0" borderId="45" xfId="8" applyNumberFormat="1" applyFont="1" applyFill="1" applyBorder="1" applyAlignment="1">
      <alignment horizontal="center" vertical="center" wrapText="1"/>
    </xf>
    <xf numFmtId="0" fontId="82" fillId="0" borderId="46" xfId="8" applyNumberFormat="1" applyFont="1" applyFill="1" applyBorder="1" applyAlignment="1">
      <alignment horizontal="center" vertical="center" wrapText="1"/>
    </xf>
    <xf numFmtId="0" fontId="40" fillId="0" borderId="45" xfId="13" applyFont="1" applyFill="1" applyBorder="1" applyAlignment="1">
      <alignment horizontal="center" vertical="center"/>
    </xf>
    <xf numFmtId="0" fontId="40" fillId="0" borderId="45" xfId="13" applyFont="1" applyFill="1" applyBorder="1" applyAlignment="1">
      <alignment horizontal="center" vertical="center" wrapText="1"/>
    </xf>
    <xf numFmtId="43" fontId="40" fillId="0" borderId="0" xfId="20" applyFont="1" applyFill="1" applyAlignment="1">
      <alignment vertical="center"/>
    </xf>
    <xf numFmtId="168" fontId="112" fillId="24" borderId="37" xfId="20" applyNumberFormat="1" applyFont="1" applyFill="1" applyBorder="1" applyAlignment="1">
      <alignment horizontal="center" vertical="center"/>
    </xf>
    <xf numFmtId="164" fontId="93" fillId="24" borderId="37" xfId="13" applyNumberFormat="1" applyFont="1" applyFill="1" applyBorder="1" applyAlignment="1">
      <alignment vertical="center"/>
    </xf>
    <xf numFmtId="0" fontId="9" fillId="24" borderId="45" xfId="20" applyNumberFormat="1" applyFont="1" applyFill="1" applyBorder="1" applyAlignment="1">
      <alignment horizontal="center" vertical="center"/>
    </xf>
    <xf numFmtId="44" fontId="82" fillId="3" borderId="38" xfId="8" applyNumberFormat="1" applyFont="1" applyFill="1" applyBorder="1" applyAlignment="1">
      <alignment horizontal="center" vertical="center" wrapText="1"/>
    </xf>
    <xf numFmtId="44" fontId="93" fillId="24" borderId="37" xfId="13" applyNumberFormat="1" applyFont="1" applyFill="1" applyBorder="1" applyAlignment="1">
      <alignment vertical="center"/>
    </xf>
    <xf numFmtId="0" fontId="55" fillId="24" borderId="37" xfId="20" applyNumberFormat="1" applyFont="1" applyFill="1" applyBorder="1" applyAlignment="1">
      <alignment horizontal="center" vertical="center"/>
    </xf>
    <xf numFmtId="44" fontId="96" fillId="24" borderId="37" xfId="13" applyNumberFormat="1" applyFont="1" applyFill="1" applyBorder="1" applyAlignment="1">
      <alignment vertical="center"/>
    </xf>
    <xf numFmtId="0" fontId="55" fillId="24" borderId="45" xfId="20" applyNumberFormat="1" applyFont="1" applyFill="1" applyBorder="1" applyAlignment="1">
      <alignment horizontal="center" vertical="center"/>
    </xf>
    <xf numFmtId="44" fontId="96" fillId="24" borderId="45" xfId="13" applyNumberFormat="1" applyFont="1" applyFill="1" applyBorder="1" applyAlignment="1">
      <alignment vertical="center"/>
    </xf>
    <xf numFmtId="0" fontId="61" fillId="0" borderId="45" xfId="8" applyFont="1" applyBorder="1" applyAlignment="1">
      <alignment horizontal="center" vertical="center" wrapText="1"/>
    </xf>
    <xf numFmtId="0" fontId="95" fillId="3" borderId="45" xfId="8" applyFont="1" applyFill="1" applyBorder="1" applyAlignment="1">
      <alignment horizontal="left" vertical="center" wrapText="1"/>
    </xf>
    <xf numFmtId="0" fontId="61" fillId="0" borderId="45" xfId="8" applyFont="1" applyBorder="1" applyAlignment="1">
      <alignment horizontal="center" vertical="top" wrapText="1"/>
    </xf>
    <xf numFmtId="1" fontId="114" fillId="0" borderId="67" xfId="18" applyNumberFormat="1" applyFont="1" applyBorder="1" applyAlignment="1" applyProtection="1">
      <alignment horizontal="center" vertical="center"/>
      <protection locked="0"/>
    </xf>
    <xf numFmtId="165" fontId="114" fillId="0" borderId="67" xfId="18" applyNumberFormat="1" applyFont="1" applyBorder="1" applyAlignment="1" applyProtection="1">
      <alignment horizontal="center" vertical="center"/>
      <protection locked="0"/>
    </xf>
    <xf numFmtId="0" fontId="194" fillId="0" borderId="45" xfId="0" applyFont="1" applyBorder="1" applyAlignment="1">
      <alignment horizontal="center" vertical="top" wrapText="1"/>
    </xf>
    <xf numFmtId="0" fontId="194" fillId="3" borderId="45" xfId="0" applyFont="1" applyFill="1" applyBorder="1" applyAlignment="1">
      <alignment horizontal="center" vertical="top" wrapText="1"/>
    </xf>
    <xf numFmtId="0" fontId="197" fillId="3" borderId="45" xfId="8" applyFont="1" applyFill="1" applyBorder="1" applyAlignment="1">
      <alignment horizontal="center" vertical="center" wrapText="1"/>
    </xf>
    <xf numFmtId="0" fontId="209" fillId="3" borderId="32" xfId="8" applyFont="1" applyFill="1" applyBorder="1" applyAlignment="1">
      <alignment horizontal="center" vertical="center" wrapText="1"/>
    </xf>
    <xf numFmtId="0" fontId="71" fillId="3" borderId="0" xfId="0" applyFont="1" applyFill="1" applyBorder="1" applyAlignment="1">
      <alignment horizontal="center" vertical="center" wrapText="1"/>
    </xf>
    <xf numFmtId="0" fontId="93" fillId="3" borderId="38" xfId="8" applyFont="1" applyFill="1" applyBorder="1" applyAlignment="1">
      <alignment horizontal="center" vertical="center" wrapText="1"/>
    </xf>
    <xf numFmtId="0" fontId="30" fillId="3" borderId="6" xfId="13" applyFont="1" applyFill="1" applyBorder="1" applyAlignment="1">
      <alignment horizontal="center" vertical="center" wrapText="1"/>
    </xf>
    <xf numFmtId="44" fontId="95" fillId="38" borderId="9" xfId="13" applyNumberFormat="1" applyFont="1" applyFill="1" applyBorder="1" applyAlignment="1">
      <alignment vertical="center"/>
    </xf>
    <xf numFmtId="0" fontId="93" fillId="38" borderId="78" xfId="8" applyFont="1" applyFill="1" applyBorder="1" applyAlignment="1">
      <alignment horizontal="center" vertical="center" wrapText="1"/>
    </xf>
    <xf numFmtId="0" fontId="4" fillId="3" borderId="5" xfId="13" applyFont="1" applyFill="1" applyBorder="1" applyAlignment="1">
      <alignment horizontal="center" vertical="center"/>
    </xf>
    <xf numFmtId="0" fontId="93" fillId="0" borderId="46" xfId="8" applyFont="1" applyFill="1" applyBorder="1" applyAlignment="1">
      <alignment vertical="center" wrapText="1"/>
    </xf>
    <xf numFmtId="44" fontId="93" fillId="0" borderId="5" xfId="13" applyNumberFormat="1" applyFont="1" applyFill="1" applyBorder="1" applyAlignment="1">
      <alignment horizontal="center" vertical="center"/>
    </xf>
    <xf numFmtId="44" fontId="93" fillId="0" borderId="45" xfId="13" applyNumberFormat="1" applyFont="1" applyFill="1" applyBorder="1" applyAlignment="1">
      <alignment horizontal="center" vertical="center"/>
    </xf>
    <xf numFmtId="44" fontId="82" fillId="0" borderId="46" xfId="8" applyNumberFormat="1" applyFont="1" applyFill="1" applyBorder="1" applyAlignment="1">
      <alignment horizontal="center" vertical="center" wrapText="1"/>
    </xf>
    <xf numFmtId="0" fontId="24" fillId="0" borderId="45" xfId="13" applyNumberFormat="1" applyFont="1" applyFill="1" applyBorder="1" applyAlignment="1">
      <alignment horizontal="center" vertical="center"/>
    </xf>
    <xf numFmtId="44" fontId="41" fillId="0" borderId="45" xfId="13" applyNumberFormat="1" applyFont="1" applyFill="1" applyBorder="1" applyAlignment="1">
      <alignment horizontal="center" vertical="center"/>
    </xf>
    <xf numFmtId="0" fontId="93" fillId="0" borderId="46" xfId="8" applyFont="1" applyFill="1" applyBorder="1" applyAlignment="1">
      <alignment horizontal="center" vertical="center" wrapText="1"/>
    </xf>
    <xf numFmtId="0" fontId="17" fillId="0" borderId="5" xfId="13" applyFont="1" applyFill="1" applyBorder="1" applyAlignment="1">
      <alignment horizontal="center" vertical="center"/>
    </xf>
    <xf numFmtId="0" fontId="5" fillId="0" borderId="5" xfId="13" applyFont="1" applyFill="1" applyBorder="1" applyAlignment="1">
      <alignment horizontal="center" vertical="center" wrapText="1"/>
    </xf>
    <xf numFmtId="0" fontId="5" fillId="0" borderId="45" xfId="13" applyFont="1" applyFill="1" applyBorder="1" applyAlignment="1">
      <alignment horizontal="center" vertical="center"/>
    </xf>
    <xf numFmtId="0" fontId="24" fillId="0" borderId="5" xfId="13" applyFont="1" applyFill="1" applyBorder="1" applyAlignment="1">
      <alignment horizontal="center" vertical="center" wrapText="1"/>
    </xf>
    <xf numFmtId="0" fontId="82" fillId="0" borderId="45" xfId="8" applyNumberFormat="1" applyFont="1" applyFill="1" applyBorder="1" applyAlignment="1">
      <alignment horizontal="center" vertical="center" wrapText="1"/>
    </xf>
    <xf numFmtId="0" fontId="93" fillId="0" borderId="5" xfId="8" applyFont="1" applyFill="1" applyBorder="1" applyAlignment="1">
      <alignment horizontal="center" vertical="center" wrapText="1"/>
    </xf>
    <xf numFmtId="0" fontId="93" fillId="0" borderId="45" xfId="8" applyFont="1" applyFill="1" applyBorder="1" applyAlignment="1">
      <alignment horizontal="center" vertical="center" wrapText="1"/>
    </xf>
    <xf numFmtId="0" fontId="39" fillId="0" borderId="5" xfId="13" applyFont="1" applyFill="1" applyBorder="1" applyAlignment="1">
      <alignment horizontal="center" vertical="center"/>
    </xf>
    <xf numFmtId="0" fontId="13" fillId="0" borderId="45" xfId="13" applyFont="1" applyFill="1" applyBorder="1" applyAlignment="1">
      <alignment horizontal="center" vertical="center"/>
    </xf>
    <xf numFmtId="0" fontId="37" fillId="0" borderId="45" xfId="13" applyFont="1" applyFill="1" applyBorder="1" applyAlignment="1">
      <alignment horizontal="center" vertical="center"/>
    </xf>
    <xf numFmtId="0" fontId="10" fillId="0" borderId="45" xfId="13" applyFont="1" applyFill="1" applyBorder="1" applyAlignment="1">
      <alignment horizontal="center" vertical="center"/>
    </xf>
    <xf numFmtId="0" fontId="5" fillId="0" borderId="5" xfId="13" applyFont="1" applyFill="1" applyBorder="1" applyAlignment="1">
      <alignment horizontal="center" vertical="center"/>
    </xf>
    <xf numFmtId="0" fontId="41" fillId="0" borderId="45" xfId="13" applyFont="1" applyFill="1" applyBorder="1" applyAlignment="1">
      <alignment horizontal="center" vertical="center"/>
    </xf>
    <xf numFmtId="0" fontId="0" fillId="0" borderId="45" xfId="0" applyFill="1" applyBorder="1" applyAlignment="1">
      <alignment horizontal="center" vertical="center"/>
    </xf>
    <xf numFmtId="0" fontId="39" fillId="0" borderId="45" xfId="13" applyFont="1" applyFill="1" applyBorder="1" applyAlignment="1">
      <alignment horizontal="center" vertical="center"/>
    </xf>
    <xf numFmtId="0" fontId="93" fillId="0" borderId="0" xfId="8" applyFont="1" applyFill="1" applyBorder="1" applyAlignment="1">
      <alignment horizontal="center" vertical="center" wrapText="1"/>
    </xf>
    <xf numFmtId="44" fontId="93" fillId="0" borderId="45" xfId="20" applyNumberFormat="1" applyFont="1" applyFill="1" applyBorder="1" applyAlignment="1">
      <alignment horizontal="center" vertical="center"/>
    </xf>
    <xf numFmtId="0" fontId="14" fillId="0" borderId="5" xfId="13" applyFont="1" applyFill="1" applyBorder="1" applyAlignment="1">
      <alignment horizontal="center" vertical="center" wrapText="1"/>
    </xf>
    <xf numFmtId="44" fontId="40" fillId="0" borderId="45" xfId="13" applyNumberFormat="1" applyFont="1" applyFill="1" applyBorder="1" applyAlignment="1">
      <alignment horizontal="center" vertical="center"/>
    </xf>
    <xf numFmtId="0" fontId="193" fillId="0" borderId="45" xfId="0" applyFont="1" applyFill="1" applyBorder="1" applyAlignment="1">
      <alignment horizontal="center" vertical="center"/>
    </xf>
    <xf numFmtId="0" fontId="54" fillId="0" borderId="5" xfId="0" applyNumberFormat="1" applyFont="1" applyFill="1" applyBorder="1" applyAlignment="1">
      <alignment horizontal="center" vertical="center" wrapText="1"/>
    </xf>
    <xf numFmtId="0" fontId="54" fillId="0" borderId="45" xfId="0" applyNumberFormat="1" applyFont="1" applyFill="1" applyBorder="1" applyAlignment="1">
      <alignment horizontal="center" vertical="center" wrapText="1"/>
    </xf>
    <xf numFmtId="0" fontId="54" fillId="0" borderId="45" xfId="0" applyNumberFormat="1" applyFont="1" applyFill="1" applyBorder="1" applyAlignment="1">
      <alignment horizontal="center" vertical="center"/>
    </xf>
    <xf numFmtId="44" fontId="54" fillId="0" borderId="5" xfId="0" applyNumberFormat="1" applyFont="1" applyFill="1" applyBorder="1" applyAlignment="1">
      <alignment horizontal="center" vertical="center"/>
    </xf>
    <xf numFmtId="44" fontId="54" fillId="0" borderId="45" xfId="0" applyNumberFormat="1" applyFont="1" applyFill="1" applyBorder="1" applyAlignment="1">
      <alignment horizontal="center" vertical="center"/>
    </xf>
    <xf numFmtId="0" fontId="40" fillId="0" borderId="45" xfId="13" applyNumberFormat="1" applyFont="1" applyFill="1" applyBorder="1" applyAlignment="1">
      <alignment horizontal="center" vertical="center"/>
    </xf>
    <xf numFmtId="44" fontId="93" fillId="0" borderId="45" xfId="8" applyNumberFormat="1" applyFont="1" applyFill="1" applyBorder="1" applyAlignment="1">
      <alignment horizontal="center" vertical="center" wrapText="1"/>
    </xf>
    <xf numFmtId="0" fontId="0" fillId="0" borderId="45" xfId="0" applyFont="1" applyFill="1" applyBorder="1" applyAlignment="1" applyProtection="1">
      <alignment horizontal="center" vertical="center"/>
    </xf>
    <xf numFmtId="44" fontId="54" fillId="0" borderId="45" xfId="0" applyNumberFormat="1" applyFont="1" applyFill="1" applyBorder="1" applyAlignment="1">
      <alignment horizontal="center" vertical="center" wrapText="1"/>
    </xf>
    <xf numFmtId="0" fontId="93" fillId="0" borderId="6" xfId="8" applyFont="1" applyFill="1" applyBorder="1" applyAlignment="1">
      <alignment horizontal="center" vertical="center" textRotation="90" wrapText="1"/>
    </xf>
    <xf numFmtId="0" fontId="28" fillId="0" borderId="5" xfId="13" applyFont="1" applyFill="1" applyBorder="1" applyAlignment="1">
      <alignment horizontal="center" vertical="center"/>
    </xf>
    <xf numFmtId="0" fontId="51" fillId="0" borderId="45" xfId="13" quotePrefix="1" applyFill="1" applyBorder="1" applyAlignment="1">
      <alignment horizontal="center" vertical="center"/>
    </xf>
    <xf numFmtId="0" fontId="226" fillId="0" borderId="5" xfId="13" applyFont="1" applyFill="1" applyBorder="1" applyAlignment="1">
      <alignment horizontal="center" vertical="center" wrapText="1"/>
    </xf>
    <xf numFmtId="0" fontId="226" fillId="0" borderId="5" xfId="13" applyFont="1" applyFill="1" applyBorder="1" applyAlignment="1">
      <alignment horizontal="center" vertical="center"/>
    </xf>
    <xf numFmtId="0" fontId="86" fillId="0" borderId="5" xfId="8" applyFont="1" applyFill="1" applyBorder="1" applyAlignment="1">
      <alignment horizontal="center" vertical="center" wrapText="1"/>
    </xf>
    <xf numFmtId="0" fontId="6" fillId="0" borderId="5" xfId="13" applyFont="1" applyFill="1" applyBorder="1" applyAlignment="1">
      <alignment horizontal="center" vertical="center" wrapText="1"/>
    </xf>
    <xf numFmtId="0" fontId="36" fillId="0" borderId="5" xfId="13" applyFont="1" applyFill="1" applyBorder="1" applyAlignment="1">
      <alignment horizontal="center" vertical="center"/>
    </xf>
    <xf numFmtId="0" fontId="34" fillId="0" borderId="45" xfId="13" applyFont="1" applyFill="1" applyBorder="1" applyAlignment="1">
      <alignment horizontal="center" vertical="center"/>
    </xf>
    <xf numFmtId="0" fontId="51" fillId="0" borderId="5" xfId="13" applyFill="1" applyBorder="1" applyAlignment="1">
      <alignment horizontal="center" vertical="center"/>
    </xf>
    <xf numFmtId="0" fontId="40" fillId="0" borderId="6" xfId="13" applyFont="1" applyFill="1" applyBorder="1" applyAlignment="1">
      <alignment horizontal="center" vertical="center"/>
    </xf>
    <xf numFmtId="0" fontId="38" fillId="0" borderId="45" xfId="13" applyFont="1" applyFill="1" applyBorder="1" applyAlignment="1">
      <alignment horizontal="center" vertical="center"/>
    </xf>
    <xf numFmtId="0" fontId="38" fillId="0" borderId="5" xfId="13" applyFont="1" applyFill="1" applyBorder="1" applyAlignment="1">
      <alignment horizontal="center" vertical="center" wrapText="1"/>
    </xf>
    <xf numFmtId="0" fontId="16" fillId="0" borderId="45" xfId="13" applyFont="1" applyFill="1" applyBorder="1" applyAlignment="1">
      <alignment horizontal="center" vertical="center"/>
    </xf>
    <xf numFmtId="0" fontId="35" fillId="0" borderId="45" xfId="13" applyFont="1" applyFill="1" applyBorder="1" applyAlignment="1">
      <alignment horizontal="center" vertical="center"/>
    </xf>
    <xf numFmtId="0" fontId="40" fillId="0" borderId="6" xfId="13" applyFont="1" applyFill="1" applyBorder="1" applyAlignment="1">
      <alignment horizontal="center" vertical="center" textRotation="90" wrapText="1"/>
    </xf>
    <xf numFmtId="164" fontId="93" fillId="0" borderId="5" xfId="25" applyFont="1" applyFill="1" applyBorder="1" applyAlignment="1">
      <alignment horizontal="center" vertical="center"/>
    </xf>
    <xf numFmtId="164" fontId="51" fillId="0" borderId="0" xfId="25" applyFont="1" applyFill="1" applyAlignment="1">
      <alignment horizontal="center" vertical="center"/>
    </xf>
    <xf numFmtId="164" fontId="51" fillId="0" borderId="45" xfId="25" applyFont="1" applyFill="1" applyBorder="1" applyAlignment="1">
      <alignment horizontal="center" vertical="center"/>
    </xf>
    <xf numFmtId="0" fontId="51" fillId="0" borderId="0" xfId="13" applyFill="1" applyAlignment="1">
      <alignment horizontal="center" vertical="center"/>
    </xf>
    <xf numFmtId="43" fontId="51" fillId="0" borderId="6" xfId="13" applyNumberFormat="1" applyFill="1" applyBorder="1" applyAlignment="1">
      <alignment horizontal="center" vertical="center"/>
    </xf>
    <xf numFmtId="43" fontId="29" fillId="0" borderId="0" xfId="27" applyFont="1" applyFill="1" applyAlignment="1">
      <alignment vertical="center"/>
    </xf>
    <xf numFmtId="44" fontId="228" fillId="0" borderId="45" xfId="13" applyNumberFormat="1" applyFont="1" applyFill="1" applyBorder="1" applyAlignment="1">
      <alignment horizontal="center" vertical="center"/>
    </xf>
    <xf numFmtId="0" fontId="29" fillId="0" borderId="5" xfId="13" applyFont="1" applyFill="1" applyBorder="1" applyAlignment="1">
      <alignment horizontal="center" vertical="center" wrapText="1"/>
    </xf>
    <xf numFmtId="0" fontId="29" fillId="0" borderId="45" xfId="13" applyFont="1" applyFill="1" applyBorder="1" applyAlignment="1">
      <alignment horizontal="center" vertical="center"/>
    </xf>
    <xf numFmtId="0" fontId="0" fillId="0" borderId="5" xfId="20" applyNumberFormat="1" applyFont="1" applyFill="1" applyBorder="1" applyAlignment="1">
      <alignment horizontal="center" vertical="center"/>
    </xf>
    <xf numFmtId="0" fontId="0" fillId="0" borderId="45" xfId="20" applyNumberFormat="1" applyFont="1" applyFill="1" applyBorder="1" applyAlignment="1">
      <alignment horizontal="center" vertical="center"/>
    </xf>
    <xf numFmtId="0" fontId="93" fillId="0" borderId="45" xfId="20" applyNumberFormat="1" applyFont="1" applyFill="1" applyBorder="1" applyAlignment="1">
      <alignment horizontal="center" vertical="center"/>
    </xf>
    <xf numFmtId="0" fontId="41" fillId="0" borderId="45" xfId="13" applyNumberFormat="1" applyFont="1" applyFill="1" applyBorder="1" applyAlignment="1">
      <alignment horizontal="center" vertical="center"/>
    </xf>
    <xf numFmtId="0" fontId="93" fillId="0" borderId="5" xfId="20" applyNumberFormat="1" applyFont="1" applyFill="1" applyBorder="1" applyAlignment="1">
      <alignment horizontal="center" vertical="center"/>
    </xf>
    <xf numFmtId="0" fontId="25" fillId="0" borderId="5" xfId="13" applyFont="1" applyFill="1" applyBorder="1" applyAlignment="1">
      <alignment horizontal="center" vertical="center"/>
    </xf>
    <xf numFmtId="0" fontId="93" fillId="0" borderId="47" xfId="8" applyFont="1" applyFill="1" applyBorder="1" applyAlignment="1">
      <alignment horizontal="center" vertical="center" wrapText="1"/>
    </xf>
    <xf numFmtId="0" fontId="93" fillId="0" borderId="5" xfId="13" applyNumberFormat="1" applyFont="1" applyFill="1" applyBorder="1" applyAlignment="1">
      <alignment horizontal="center" vertical="center"/>
    </xf>
    <xf numFmtId="0" fontId="93" fillId="0" borderId="45" xfId="13" applyNumberFormat="1" applyFont="1" applyFill="1" applyBorder="1" applyAlignment="1">
      <alignment horizontal="center" vertical="center"/>
    </xf>
    <xf numFmtId="0" fontId="61" fillId="0" borderId="5" xfId="0" applyFont="1" applyFill="1" applyBorder="1" applyAlignment="1">
      <alignment horizontal="center" vertical="center" wrapText="1"/>
    </xf>
    <xf numFmtId="44" fontId="95" fillId="0" borderId="5" xfId="8" applyNumberFormat="1" applyFont="1" applyFill="1" applyBorder="1" applyAlignment="1">
      <alignment horizontal="center" vertical="center" wrapText="1"/>
    </xf>
    <xf numFmtId="44" fontId="95" fillId="0" borderId="45" xfId="8" applyNumberFormat="1" applyFont="1" applyFill="1" applyBorder="1" applyAlignment="1">
      <alignment horizontal="center" vertical="center" wrapText="1"/>
    </xf>
    <xf numFmtId="44" fontId="93" fillId="0" borderId="45" xfId="25" applyNumberFormat="1" applyFont="1" applyFill="1" applyBorder="1" applyAlignment="1">
      <alignment horizontal="center" vertical="center" wrapText="1"/>
    </xf>
    <xf numFmtId="0" fontId="25" fillId="0" borderId="45" xfId="13" quotePrefix="1" applyFont="1" applyFill="1" applyBorder="1" applyAlignment="1">
      <alignment horizontal="center" vertical="center"/>
    </xf>
    <xf numFmtId="0" fontId="25" fillId="0" borderId="45" xfId="13" applyFont="1" applyFill="1" applyBorder="1" applyAlignment="1">
      <alignment horizontal="center" vertical="center"/>
    </xf>
    <xf numFmtId="0" fontId="54" fillId="0" borderId="5" xfId="0" applyNumberFormat="1" applyFont="1" applyFill="1" applyBorder="1" applyAlignment="1">
      <alignment horizontal="center" vertical="center"/>
    </xf>
    <xf numFmtId="0" fontId="23" fillId="0" borderId="5" xfId="13" applyFont="1" applyFill="1" applyBorder="1" applyAlignment="1">
      <alignment horizontal="center" vertical="center" wrapText="1"/>
    </xf>
    <xf numFmtId="168" fontId="51" fillId="0" borderId="45" xfId="20" applyNumberFormat="1" applyFont="1" applyFill="1" applyBorder="1" applyAlignment="1">
      <alignment horizontal="center" vertical="center"/>
    </xf>
    <xf numFmtId="1" fontId="51" fillId="0" borderId="45" xfId="13" applyNumberFormat="1" applyFill="1" applyBorder="1" applyAlignment="1">
      <alignment horizontal="center" vertical="center"/>
    </xf>
    <xf numFmtId="0" fontId="62" fillId="0" borderId="5" xfId="0" applyNumberFormat="1" applyFont="1" applyFill="1" applyBorder="1" applyAlignment="1">
      <alignment horizontal="center" vertical="center"/>
    </xf>
    <xf numFmtId="0" fontId="62" fillId="0" borderId="45" xfId="0" applyNumberFormat="1" applyFont="1" applyFill="1" applyBorder="1" applyAlignment="1">
      <alignment horizontal="center" vertical="center"/>
    </xf>
    <xf numFmtId="0" fontId="54" fillId="0" borderId="5" xfId="20" applyNumberFormat="1" applyFont="1" applyFill="1" applyBorder="1" applyAlignment="1">
      <alignment horizontal="center" vertical="center"/>
    </xf>
    <xf numFmtId="0" fontId="54" fillId="0" borderId="45" xfId="20" applyNumberFormat="1" applyFont="1" applyFill="1" applyBorder="1" applyAlignment="1">
      <alignment horizontal="center" vertical="center"/>
    </xf>
    <xf numFmtId="0" fontId="22" fillId="0" borderId="5" xfId="13" applyFont="1" applyFill="1" applyBorder="1" applyAlignment="1">
      <alignment horizontal="center" vertical="center" wrapText="1"/>
    </xf>
    <xf numFmtId="0" fontId="54" fillId="0" borderId="45" xfId="20" applyNumberFormat="1" applyFont="1" applyFill="1" applyBorder="1" applyAlignment="1">
      <alignment horizontal="center" vertical="center" wrapText="1"/>
    </xf>
    <xf numFmtId="168" fontId="88" fillId="0" borderId="5" xfId="20" applyNumberFormat="1" applyFont="1" applyFill="1" applyBorder="1" applyAlignment="1">
      <alignment horizontal="center" vertical="center" wrapText="1"/>
    </xf>
    <xf numFmtId="0" fontId="40" fillId="0" borderId="45" xfId="20" applyNumberFormat="1" applyFont="1" applyFill="1" applyBorder="1" applyAlignment="1">
      <alignment horizontal="center" vertical="center"/>
    </xf>
    <xf numFmtId="0" fontId="51" fillId="0" borderId="45" xfId="20" applyNumberFormat="1" applyFont="1" applyFill="1" applyBorder="1" applyAlignment="1">
      <alignment horizontal="center" vertical="center"/>
    </xf>
    <xf numFmtId="0" fontId="20" fillId="0" borderId="5" xfId="13" applyFont="1" applyFill="1" applyBorder="1" applyAlignment="1">
      <alignment horizontal="center" vertical="center" wrapText="1"/>
    </xf>
    <xf numFmtId="0" fontId="10" fillId="0" borderId="45" xfId="13" quotePrefix="1" applyFont="1" applyFill="1" applyBorder="1" applyAlignment="1">
      <alignment horizontal="center" vertical="center"/>
    </xf>
    <xf numFmtId="0" fontId="15" fillId="0" borderId="45" xfId="13" applyFont="1" applyFill="1" applyBorder="1" applyAlignment="1">
      <alignment horizontal="center" vertical="center"/>
    </xf>
    <xf numFmtId="0" fontId="19" fillId="0" borderId="5" xfId="13" applyFont="1" applyFill="1" applyBorder="1" applyAlignment="1">
      <alignment horizontal="center" vertical="center" wrapText="1"/>
    </xf>
    <xf numFmtId="0" fontId="96" fillId="0" borderId="9" xfId="8" applyFont="1" applyFill="1" applyBorder="1" applyAlignment="1">
      <alignment horizontal="left" vertical="center" wrapText="1"/>
    </xf>
    <xf numFmtId="0" fontId="122" fillId="0" borderId="5" xfId="0" applyNumberFormat="1" applyFont="1" applyFill="1" applyBorder="1" applyAlignment="1">
      <alignment horizontal="center" vertical="center"/>
    </xf>
    <xf numFmtId="0" fontId="122" fillId="0" borderId="45" xfId="0" applyNumberFormat="1" applyFont="1" applyFill="1" applyBorder="1" applyAlignment="1">
      <alignment horizontal="center" vertical="center"/>
    </xf>
    <xf numFmtId="0" fontId="41" fillId="0" borderId="6" xfId="13" applyFont="1" applyFill="1" applyBorder="1" applyAlignment="1">
      <alignment horizontal="center" vertical="center" textRotation="90" wrapText="1"/>
    </xf>
    <xf numFmtId="44" fontId="122" fillId="0" borderId="5" xfId="0" applyNumberFormat="1" applyFont="1" applyFill="1" applyBorder="1" applyAlignment="1">
      <alignment horizontal="center" vertical="center"/>
    </xf>
    <xf numFmtId="44" fontId="122" fillId="0" borderId="45" xfId="0" applyNumberFormat="1" applyFont="1" applyFill="1" applyBorder="1" applyAlignment="1">
      <alignment horizontal="center" vertical="center"/>
    </xf>
    <xf numFmtId="44" fontId="0" fillId="0" borderId="45" xfId="25" applyNumberFormat="1" applyFont="1" applyFill="1" applyBorder="1" applyAlignment="1">
      <alignment horizontal="center" vertical="center" wrapText="1"/>
    </xf>
    <xf numFmtId="0" fontId="8" fillId="0" borderId="5" xfId="13" applyFont="1" applyFill="1" applyBorder="1" applyAlignment="1">
      <alignment horizontal="center" vertical="center" wrapText="1"/>
    </xf>
    <xf numFmtId="0" fontId="11" fillId="0" borderId="45" xfId="13" applyFont="1" applyFill="1" applyBorder="1" applyAlignment="1">
      <alignment horizontal="center" vertical="center"/>
    </xf>
    <xf numFmtId="0" fontId="9" fillId="0" borderId="45" xfId="13" quotePrefix="1" applyFont="1" applyFill="1" applyBorder="1" applyAlignment="1">
      <alignment horizontal="center" vertical="center" wrapText="1"/>
    </xf>
    <xf numFmtId="0" fontId="93" fillId="0" borderId="51" xfId="8" applyFont="1" applyFill="1" applyBorder="1" applyAlignment="1">
      <alignment horizontal="left" vertical="center" wrapText="1"/>
    </xf>
    <xf numFmtId="0" fontId="93" fillId="0" borderId="21" xfId="8" applyFont="1" applyFill="1" applyBorder="1" applyAlignment="1">
      <alignment horizontal="center" vertical="center" wrapText="1"/>
    </xf>
    <xf numFmtId="44" fontId="0" fillId="0" borderId="45" xfId="25" applyNumberFormat="1" applyFont="1" applyFill="1" applyBorder="1" applyAlignment="1">
      <alignment horizontal="center" vertical="center"/>
    </xf>
    <xf numFmtId="0" fontId="18" fillId="0" borderId="5" xfId="13" applyFont="1" applyFill="1" applyBorder="1" applyAlignment="1">
      <alignment horizontal="center" vertical="center"/>
    </xf>
    <xf numFmtId="0" fontId="18" fillId="0" borderId="45" xfId="13" applyNumberFormat="1" applyFont="1" applyFill="1" applyBorder="1" applyAlignment="1">
      <alignment horizontal="center" vertical="center"/>
    </xf>
    <xf numFmtId="0" fontId="18" fillId="0" borderId="45" xfId="13" applyFont="1" applyFill="1" applyBorder="1" applyAlignment="1">
      <alignment horizontal="center" vertical="center"/>
    </xf>
    <xf numFmtId="0" fontId="51" fillId="0" borderId="0" xfId="13" applyFill="1" applyBorder="1"/>
    <xf numFmtId="43" fontId="18" fillId="0" borderId="0" xfId="27" applyFont="1" applyFill="1"/>
    <xf numFmtId="44" fontId="51" fillId="0" borderId="0" xfId="13" applyNumberFormat="1" applyFill="1"/>
    <xf numFmtId="43" fontId="51" fillId="0" borderId="0" xfId="13" applyNumberFormat="1" applyFill="1"/>
    <xf numFmtId="0" fontId="51" fillId="0" borderId="0" xfId="13" applyFill="1"/>
    <xf numFmtId="0" fontId="93" fillId="0" borderId="38" xfId="8" applyFont="1" applyFill="1" applyBorder="1" applyAlignment="1">
      <alignment horizontal="center" vertical="center" wrapText="1"/>
    </xf>
    <xf numFmtId="0" fontId="8" fillId="0" borderId="5" xfId="13" applyFont="1" applyFill="1" applyBorder="1" applyAlignment="1">
      <alignment horizontal="center" vertical="center"/>
    </xf>
    <xf numFmtId="0" fontId="33" fillId="0" borderId="45" xfId="13" applyFont="1" applyFill="1" applyBorder="1" applyAlignment="1">
      <alignment horizontal="center" vertical="center" wrapText="1"/>
    </xf>
    <xf numFmtId="0" fontId="18" fillId="0" borderId="6" xfId="13" applyFont="1" applyFill="1" applyBorder="1" applyAlignment="1">
      <alignment horizontal="center" vertical="center" textRotation="90" wrapText="1"/>
    </xf>
    <xf numFmtId="0" fontId="31" fillId="0" borderId="5" xfId="13" applyFont="1" applyFill="1" applyBorder="1" applyAlignment="1">
      <alignment horizontal="center" vertical="center" wrapText="1"/>
    </xf>
    <xf numFmtId="0" fontId="12" fillId="0" borderId="45" xfId="13" applyFont="1" applyFill="1" applyBorder="1" applyAlignment="1">
      <alignment horizontal="center" vertical="center"/>
    </xf>
    <xf numFmtId="0" fontId="33" fillId="0" borderId="45" xfId="13" applyFont="1" applyFill="1" applyBorder="1" applyAlignment="1">
      <alignment horizontal="center" vertical="center"/>
    </xf>
    <xf numFmtId="0" fontId="32" fillId="0" borderId="5" xfId="13" applyFont="1" applyFill="1" applyBorder="1" applyAlignment="1">
      <alignment horizontal="center" vertical="center" wrapText="1"/>
    </xf>
    <xf numFmtId="0" fontId="82" fillId="0" borderId="46" xfId="20" applyNumberFormat="1" applyFont="1" applyFill="1" applyBorder="1" applyAlignment="1">
      <alignment horizontal="center" vertical="center" wrapText="1"/>
    </xf>
    <xf numFmtId="0" fontId="33" fillId="0" borderId="6" xfId="13" applyFont="1" applyFill="1" applyBorder="1" applyAlignment="1">
      <alignment horizontal="center" vertical="center" wrapText="1"/>
    </xf>
    <xf numFmtId="0" fontId="93" fillId="0" borderId="37" xfId="8" applyFont="1" applyFill="1" applyBorder="1" applyAlignment="1">
      <alignment horizontal="center" vertical="center" wrapText="1"/>
    </xf>
    <xf numFmtId="44" fontId="82" fillId="0" borderId="46" xfId="25" applyNumberFormat="1" applyFont="1" applyFill="1" applyBorder="1" applyAlignment="1">
      <alignment horizontal="center" vertical="center" wrapText="1"/>
    </xf>
    <xf numFmtId="0" fontId="26" fillId="0" borderId="5" xfId="13" applyFont="1" applyFill="1" applyBorder="1" applyAlignment="1">
      <alignment horizontal="center" vertical="center"/>
    </xf>
    <xf numFmtId="3" fontId="24" fillId="0" borderId="45" xfId="13" applyNumberFormat="1" applyFont="1" applyFill="1" applyBorder="1" applyAlignment="1">
      <alignment horizontal="center" vertical="center"/>
    </xf>
    <xf numFmtId="0" fontId="24" fillId="0" borderId="45" xfId="13" applyFont="1" applyFill="1" applyBorder="1" applyAlignment="1">
      <alignment horizontal="center" vertical="center" wrapText="1"/>
    </xf>
    <xf numFmtId="0" fontId="12" fillId="0" borderId="5" xfId="13" applyFont="1" applyFill="1" applyBorder="1" applyAlignment="1">
      <alignment horizontal="center" vertical="center" wrapText="1"/>
    </xf>
    <xf numFmtId="0" fontId="93" fillId="0" borderId="10" xfId="8" applyFont="1" applyFill="1" applyBorder="1" applyAlignment="1">
      <alignment horizontal="center" vertical="center" wrapText="1"/>
    </xf>
    <xf numFmtId="0" fontId="93" fillId="0" borderId="8" xfId="8" applyFont="1" applyFill="1" applyBorder="1" applyAlignment="1">
      <alignment horizontal="center" vertical="center" wrapText="1"/>
    </xf>
    <xf numFmtId="0" fontId="93" fillId="0" borderId="13" xfId="8" applyFont="1" applyFill="1" applyBorder="1" applyAlignment="1">
      <alignment horizontal="center" vertical="center" wrapText="1"/>
    </xf>
    <xf numFmtId="164" fontId="93" fillId="0" borderId="45" xfId="13" applyNumberFormat="1" applyFont="1" applyFill="1" applyBorder="1" applyAlignment="1">
      <alignment horizontal="center" vertical="center"/>
    </xf>
    <xf numFmtId="164" fontId="93" fillId="0" borderId="46" xfId="13" applyNumberFormat="1" applyFont="1" applyFill="1" applyBorder="1" applyAlignment="1">
      <alignment horizontal="center" vertical="center"/>
    </xf>
    <xf numFmtId="1" fontId="24" fillId="0" borderId="5" xfId="13" applyNumberFormat="1" applyFont="1" applyFill="1" applyBorder="1" applyAlignment="1">
      <alignment horizontal="center" vertical="center"/>
    </xf>
    <xf numFmtId="0" fontId="54" fillId="0" borderId="45" xfId="0" applyFont="1" applyFill="1" applyBorder="1" applyAlignment="1" applyProtection="1">
      <alignment horizontal="center" vertical="center"/>
    </xf>
    <xf numFmtId="164" fontId="51" fillId="0" borderId="1" xfId="13" applyNumberFormat="1" applyFill="1" applyBorder="1" applyAlignment="1">
      <alignment horizontal="center" vertical="center"/>
    </xf>
    <xf numFmtId="0" fontId="93" fillId="3" borderId="6" xfId="8" applyFont="1" applyFill="1" applyBorder="1" applyAlignment="1">
      <alignment horizontal="left" vertical="center" wrapText="1"/>
    </xf>
    <xf numFmtId="0" fontId="93" fillId="0" borderId="177" xfId="8" applyFont="1" applyFill="1" applyBorder="1" applyAlignment="1">
      <alignment horizontal="left" vertical="center" wrapText="1"/>
    </xf>
    <xf numFmtId="0" fontId="93" fillId="0" borderId="9" xfId="8" applyFont="1" applyFill="1" applyBorder="1" applyAlignment="1">
      <alignment horizontal="left" vertical="center" wrapText="1"/>
    </xf>
    <xf numFmtId="44" fontId="93" fillId="3" borderId="37" xfId="13" applyNumberFormat="1" applyFont="1" applyFill="1" applyBorder="1" applyAlignment="1">
      <alignment horizontal="center" vertical="center"/>
    </xf>
    <xf numFmtId="44" fontId="93" fillId="3" borderId="9" xfId="13" applyNumberFormat="1" applyFont="1" applyFill="1" applyBorder="1" applyAlignment="1">
      <alignment horizontal="center" vertical="center"/>
    </xf>
    <xf numFmtId="0" fontId="30" fillId="3" borderId="5" xfId="13" applyFont="1" applyFill="1" applyBorder="1" applyAlignment="1">
      <alignment horizontal="center" vertical="center" wrapText="1"/>
    </xf>
    <xf numFmtId="0" fontId="13" fillId="3" borderId="45" xfId="13" applyFont="1" applyFill="1" applyBorder="1" applyAlignment="1">
      <alignment horizontal="center" vertical="center"/>
    </xf>
    <xf numFmtId="0" fontId="5" fillId="3" borderId="45" xfId="13" applyFont="1" applyFill="1" applyBorder="1" applyAlignment="1">
      <alignment horizontal="center" vertical="center"/>
    </xf>
    <xf numFmtId="0" fontId="200" fillId="3" borderId="3" xfId="8" applyFont="1" applyFill="1" applyBorder="1" applyAlignment="1">
      <alignment horizontal="left" vertical="center" wrapText="1"/>
    </xf>
    <xf numFmtId="0" fontId="202" fillId="3" borderId="0" xfId="8" applyFont="1" applyFill="1" applyBorder="1" applyAlignment="1">
      <alignment horizontal="left" vertical="center"/>
    </xf>
    <xf numFmtId="173" fontId="195" fillId="3" borderId="0" xfId="8" applyNumberFormat="1" applyFont="1" applyFill="1" applyBorder="1" applyAlignment="1">
      <alignment horizontal="center" vertical="center" wrapText="1"/>
    </xf>
    <xf numFmtId="174" fontId="195" fillId="3" borderId="0" xfId="8" applyNumberFormat="1" applyFont="1" applyFill="1" applyBorder="1" applyAlignment="1">
      <alignment horizontal="center" vertical="center" wrapText="1"/>
    </xf>
    <xf numFmtId="0" fontId="61" fillId="3" borderId="215" xfId="8" applyFont="1" applyFill="1" applyBorder="1" applyAlignment="1">
      <alignment horizontal="left" vertical="center" wrapText="1"/>
    </xf>
    <xf numFmtId="0" fontId="133" fillId="8" borderId="224" xfId="19" applyFont="1" applyFill="1" applyBorder="1" applyAlignment="1">
      <alignment horizontal="center" vertical="center"/>
    </xf>
    <xf numFmtId="0" fontId="133" fillId="8" borderId="225" xfId="19" applyFont="1" applyFill="1" applyBorder="1" applyAlignment="1">
      <alignment horizontal="center" vertical="center"/>
    </xf>
    <xf numFmtId="164" fontId="195" fillId="3" borderId="45" xfId="12" applyFont="1" applyFill="1" applyBorder="1" applyAlignment="1">
      <alignment wrapText="1"/>
    </xf>
    <xf numFmtId="0" fontId="237" fillId="0" borderId="0" xfId="0" applyFont="1" applyAlignment="1">
      <alignment vertical="top" wrapText="1"/>
    </xf>
    <xf numFmtId="0" fontId="54" fillId="0" borderId="0" xfId="0" applyFont="1" applyAlignment="1">
      <alignment horizontal="center" vertical="top" wrapText="1"/>
    </xf>
    <xf numFmtId="0" fontId="199" fillId="3" borderId="8" xfId="8" applyFont="1" applyFill="1" applyBorder="1" applyAlignment="1">
      <alignment horizontal="center" vertical="top" wrapText="1"/>
    </xf>
    <xf numFmtId="0" fontId="136" fillId="3" borderId="8" xfId="8" applyFont="1" applyFill="1" applyBorder="1" applyAlignment="1">
      <alignment horizontal="center" vertical="top" wrapText="1"/>
    </xf>
    <xf numFmtId="0" fontId="197" fillId="3" borderId="174" xfId="8" applyFont="1" applyFill="1" applyBorder="1" applyAlignment="1">
      <alignment vertical="center" wrapText="1"/>
    </xf>
    <xf numFmtId="0" fontId="197" fillId="3" borderId="45" xfId="8" applyFont="1" applyFill="1" applyBorder="1" applyAlignment="1">
      <alignment vertical="center" wrapText="1"/>
    </xf>
    <xf numFmtId="0" fontId="54" fillId="3" borderId="5" xfId="27" applyNumberFormat="1" applyFont="1" applyFill="1" applyBorder="1" applyAlignment="1">
      <alignment horizontal="center" vertical="center"/>
    </xf>
    <xf numFmtId="0" fontId="82" fillId="3" borderId="46" xfId="27" applyNumberFormat="1" applyFont="1" applyFill="1" applyBorder="1" applyAlignment="1">
      <alignment horizontal="center" vertical="center" wrapText="1"/>
    </xf>
    <xf numFmtId="43" fontId="58" fillId="2" borderId="5" xfId="27" applyFont="1" applyFill="1" applyBorder="1" applyAlignment="1">
      <alignment vertical="center" wrapText="1"/>
    </xf>
    <xf numFmtId="1" fontId="66" fillId="2" borderId="15" xfId="8" applyNumberFormat="1" applyFont="1" applyFill="1" applyBorder="1" applyAlignment="1">
      <alignment horizontal="center" vertical="center" wrapText="1"/>
    </xf>
    <xf numFmtId="1" fontId="58" fillId="2" borderId="15" xfId="8" applyNumberFormat="1" applyFont="1" applyFill="1" applyBorder="1" applyAlignment="1">
      <alignment vertical="center" wrapText="1"/>
    </xf>
    <xf numFmtId="1" fontId="58" fillId="4" borderId="29" xfId="8" applyNumberFormat="1" applyFont="1" applyFill="1" applyBorder="1" applyAlignment="1">
      <alignment vertical="center" wrapText="1"/>
    </xf>
    <xf numFmtId="1" fontId="58" fillId="2" borderId="45" xfId="8" applyNumberFormat="1" applyFont="1" applyFill="1" applyBorder="1" applyAlignment="1">
      <alignment vertical="center" wrapText="1"/>
    </xf>
    <xf numFmtId="1" fontId="58" fillId="4" borderId="47" xfId="8" applyNumberFormat="1" applyFont="1" applyFill="1" applyBorder="1" applyAlignment="1">
      <alignment vertical="center" wrapText="1"/>
    </xf>
    <xf numFmtId="0" fontId="55" fillId="0" borderId="0" xfId="8" applyFont="1" applyAlignment="1">
      <alignment horizontal="left" vertical="center" wrapText="1"/>
    </xf>
    <xf numFmtId="44" fontId="54" fillId="0" borderId="11" xfId="8" applyNumberFormat="1" applyBorder="1"/>
    <xf numFmtId="44" fontId="54" fillId="0" borderId="6" xfId="8" applyNumberFormat="1" applyBorder="1"/>
    <xf numFmtId="0" fontId="93" fillId="3" borderId="47" xfId="8" applyFont="1" applyFill="1" applyBorder="1" applyAlignment="1">
      <alignment horizontal="left" vertical="center"/>
    </xf>
    <xf numFmtId="0" fontId="151" fillId="19" borderId="8" xfId="8" applyFont="1" applyFill="1" applyBorder="1" applyAlignment="1">
      <alignment horizontal="left" vertical="center" wrapText="1"/>
    </xf>
    <xf numFmtId="49" fontId="3" fillId="3" borderId="45" xfId="20" applyNumberFormat="1" applyFont="1" applyFill="1" applyBorder="1" applyAlignment="1">
      <alignment horizontal="center" vertical="center"/>
    </xf>
    <xf numFmtId="0" fontId="3" fillId="0" borderId="5" xfId="13" applyFont="1" applyFill="1" applyBorder="1" applyAlignment="1">
      <alignment horizontal="left" vertical="center" wrapText="1"/>
    </xf>
    <xf numFmtId="44" fontId="51" fillId="3" borderId="45" xfId="25" applyNumberFormat="1" applyFont="1" applyFill="1" applyBorder="1" applyAlignment="1">
      <alignment horizontal="center" vertical="center"/>
    </xf>
    <xf numFmtId="0" fontId="57" fillId="0" borderId="0" xfId="8" applyFont="1" applyAlignment="1"/>
    <xf numFmtId="0" fontId="57" fillId="0" borderId="0" xfId="8" applyFont="1" applyAlignment="1">
      <alignment horizontal="center" vertical="center"/>
    </xf>
    <xf numFmtId="0" fontId="62" fillId="0" borderId="0" xfId="8" applyFont="1"/>
    <xf numFmtId="0" fontId="227" fillId="0" borderId="0" xfId="13" applyFont="1" applyAlignment="1">
      <alignment horizontal="center" vertical="center"/>
    </xf>
    <xf numFmtId="0" fontId="238" fillId="0" borderId="0" xfId="13" applyFont="1"/>
    <xf numFmtId="0" fontId="2" fillId="0" borderId="5" xfId="13" applyFont="1" applyFill="1" applyBorder="1" applyAlignment="1">
      <alignment horizontal="center" vertical="center"/>
    </xf>
    <xf numFmtId="0" fontId="157" fillId="22" borderId="32" xfId="0" applyFont="1" applyFill="1" applyBorder="1" applyAlignment="1">
      <alignment horizontal="center" vertical="center" wrapText="1"/>
    </xf>
    <xf numFmtId="0" fontId="157" fillId="22" borderId="20" xfId="0" applyFont="1" applyFill="1" applyBorder="1" applyAlignment="1">
      <alignment horizontal="center" vertical="center" wrapText="1"/>
    </xf>
    <xf numFmtId="0" fontId="157" fillId="22" borderId="33" xfId="0" applyFont="1" applyFill="1" applyBorder="1" applyAlignment="1">
      <alignment horizontal="center" vertical="center" wrapText="1"/>
    </xf>
    <xf numFmtId="0" fontId="157" fillId="22" borderId="40" xfId="0" applyFont="1" applyFill="1" applyBorder="1" applyAlignment="1">
      <alignment horizontal="center" vertical="center" wrapText="1"/>
    </xf>
    <xf numFmtId="0" fontId="157" fillId="22" borderId="17" xfId="0" applyFont="1" applyFill="1" applyBorder="1" applyAlignment="1">
      <alignment horizontal="center" vertical="center" wrapText="1"/>
    </xf>
    <xf numFmtId="0" fontId="157" fillId="22" borderId="26" xfId="0" applyFont="1" applyFill="1" applyBorder="1" applyAlignment="1">
      <alignment horizontal="center" vertical="center" wrapText="1"/>
    </xf>
    <xf numFmtId="0" fontId="178" fillId="3" borderId="0" xfId="0" applyFont="1" applyFill="1" applyAlignment="1" applyProtection="1">
      <alignment horizontal="center" vertical="center" wrapText="1"/>
      <protection locked="0"/>
    </xf>
    <xf numFmtId="0" fontId="175" fillId="3" borderId="0" xfId="0" applyFont="1" applyFill="1" applyAlignment="1" applyProtection="1">
      <alignment horizontal="center"/>
      <protection locked="0"/>
    </xf>
    <xf numFmtId="0" fontId="172" fillId="0" borderId="0" xfId="0" applyFont="1" applyAlignment="1" applyProtection="1">
      <alignment horizontal="center" vertical="center" wrapText="1"/>
      <protection locked="0"/>
    </xf>
    <xf numFmtId="0" fontId="157" fillId="22" borderId="30" xfId="0" applyFont="1" applyFill="1" applyBorder="1" applyAlignment="1">
      <alignment horizontal="center" vertical="center" wrapText="1"/>
    </xf>
    <xf numFmtId="0" fontId="157" fillId="22" borderId="39" xfId="0" applyFont="1" applyFill="1" applyBorder="1" applyAlignment="1">
      <alignment horizontal="center" vertical="center" wrapText="1"/>
    </xf>
    <xf numFmtId="0" fontId="157" fillId="22" borderId="35" xfId="0" applyFont="1" applyFill="1" applyBorder="1" applyAlignment="1">
      <alignment horizontal="center" vertical="center" wrapText="1"/>
    </xf>
    <xf numFmtId="0" fontId="173" fillId="3" borderId="0" xfId="0" applyFont="1" applyFill="1" applyAlignment="1" applyProtection="1">
      <alignment horizontal="center" vertical="center" wrapText="1"/>
      <protection locked="0"/>
    </xf>
    <xf numFmtId="0" fontId="126" fillId="7" borderId="174" xfId="8" applyFont="1" applyFill="1" applyBorder="1" applyAlignment="1">
      <alignment horizontal="center" vertical="center" textRotation="90" wrapText="1"/>
    </xf>
    <xf numFmtId="0" fontId="126" fillId="7" borderId="28" xfId="8" applyFont="1" applyFill="1" applyBorder="1" applyAlignment="1">
      <alignment horizontal="center" vertical="center" textRotation="90" wrapText="1"/>
    </xf>
    <xf numFmtId="0" fontId="126" fillId="7" borderId="8" xfId="8" applyFont="1" applyFill="1" applyBorder="1" applyAlignment="1">
      <alignment horizontal="center" vertical="center" textRotation="90" wrapText="1"/>
    </xf>
    <xf numFmtId="0" fontId="182" fillId="34" borderId="174" xfId="8" applyFont="1" applyFill="1" applyBorder="1" applyAlignment="1">
      <alignment horizontal="center" vertical="center" textRotation="90" wrapText="1"/>
    </xf>
    <xf numFmtId="0" fontId="182" fillId="34" borderId="8" xfId="8" applyFont="1" applyFill="1" applyBorder="1" applyAlignment="1">
      <alignment horizontal="center" vertical="center" textRotation="90" wrapText="1"/>
    </xf>
    <xf numFmtId="0" fontId="182" fillId="5" borderId="174" xfId="8" applyFont="1" applyFill="1" applyBorder="1" applyAlignment="1">
      <alignment horizontal="center" vertical="center" textRotation="90" wrapText="1"/>
    </xf>
    <xf numFmtId="0" fontId="182" fillId="5" borderId="28" xfId="8" applyFont="1" applyFill="1" applyBorder="1" applyAlignment="1">
      <alignment horizontal="center" vertical="center" textRotation="90" wrapText="1"/>
    </xf>
    <xf numFmtId="0" fontId="182" fillId="5" borderId="8" xfId="8" applyFont="1" applyFill="1" applyBorder="1" applyAlignment="1">
      <alignment horizontal="center" vertical="center" textRotation="90" wrapText="1"/>
    </xf>
    <xf numFmtId="0" fontId="61" fillId="0" borderId="174" xfId="8" applyFont="1" applyFill="1" applyBorder="1" applyAlignment="1">
      <alignment horizontal="center" vertical="center" wrapText="1"/>
    </xf>
    <xf numFmtId="0" fontId="61" fillId="0" borderId="8" xfId="8" applyFont="1" applyFill="1" applyBorder="1" applyAlignment="1">
      <alignment horizontal="center" vertical="center" wrapText="1"/>
    </xf>
    <xf numFmtId="0" fontId="61" fillId="0" borderId="45" xfId="8" applyFont="1" applyBorder="1" applyAlignment="1">
      <alignment horizontal="center" vertical="center" wrapText="1"/>
    </xf>
    <xf numFmtId="0" fontId="70" fillId="44" borderId="218" xfId="0" applyFont="1" applyFill="1" applyBorder="1" applyAlignment="1">
      <alignment horizontal="left" vertical="center" wrapText="1"/>
    </xf>
    <xf numFmtId="0" fontId="70" fillId="44" borderId="219" xfId="0" applyFont="1" applyFill="1" applyBorder="1" applyAlignment="1">
      <alignment horizontal="left" vertical="center" wrapText="1"/>
    </xf>
    <xf numFmtId="0" fontId="70" fillId="44" borderId="220" xfId="0" applyFont="1" applyFill="1" applyBorder="1" applyAlignment="1">
      <alignment horizontal="left" vertical="center" wrapText="1"/>
    </xf>
    <xf numFmtId="0" fontId="70" fillId="44" borderId="221" xfId="0" applyFont="1" applyFill="1" applyBorder="1" applyAlignment="1">
      <alignment horizontal="left" vertical="center"/>
    </xf>
    <xf numFmtId="0" fontId="70" fillId="44" borderId="222" xfId="0" applyFont="1" applyFill="1" applyBorder="1" applyAlignment="1">
      <alignment horizontal="left" vertical="center"/>
    </xf>
    <xf numFmtId="0" fontId="70" fillId="44" borderId="223" xfId="0" applyFont="1" applyFill="1" applyBorder="1" applyAlignment="1">
      <alignment horizontal="left" vertical="center"/>
    </xf>
    <xf numFmtId="0" fontId="128" fillId="22" borderId="100" xfId="0" applyFont="1" applyFill="1" applyBorder="1" applyAlignment="1">
      <alignment horizontal="center" vertical="center"/>
    </xf>
    <xf numFmtId="0" fontId="128" fillId="22" borderId="101" xfId="0" applyFont="1" applyFill="1" applyBorder="1" applyAlignment="1">
      <alignment horizontal="center" vertical="center"/>
    </xf>
    <xf numFmtId="0" fontId="76" fillId="11" borderId="96" xfId="2" applyFont="1" applyFill="1" applyBorder="1" applyAlignment="1">
      <alignment horizontal="left" vertical="center" wrapText="1"/>
    </xf>
    <xf numFmtId="0" fontId="76" fillId="11" borderId="97" xfId="2" applyFont="1" applyFill="1" applyBorder="1" applyAlignment="1">
      <alignment horizontal="left" vertical="center" wrapText="1"/>
    </xf>
    <xf numFmtId="0" fontId="95" fillId="3" borderId="45" xfId="8" applyFont="1" applyFill="1" applyBorder="1" applyAlignment="1">
      <alignment horizontal="left" vertical="center" wrapText="1"/>
    </xf>
    <xf numFmtId="0" fontId="61" fillId="0" borderId="16" xfId="8" applyFont="1" applyFill="1" applyBorder="1" applyAlignment="1">
      <alignment horizontal="center" vertical="center" wrapText="1"/>
    </xf>
    <xf numFmtId="0" fontId="61" fillId="0" borderId="18" xfId="8" applyFont="1" applyFill="1" applyBorder="1" applyAlignment="1">
      <alignment horizontal="center" vertical="center" wrapText="1"/>
    </xf>
    <xf numFmtId="0" fontId="54" fillId="0" borderId="45" xfId="8" applyBorder="1" applyAlignment="1">
      <alignment horizontal="center" vertical="center" wrapText="1"/>
    </xf>
    <xf numFmtId="0" fontId="54" fillId="0" borderId="45" xfId="8" applyBorder="1" applyAlignment="1">
      <alignment horizontal="left" vertical="center" wrapText="1"/>
    </xf>
    <xf numFmtId="0" fontId="55" fillId="0" borderId="174" xfId="8" applyFont="1" applyBorder="1" applyAlignment="1">
      <alignment horizontal="center" vertical="center" wrapText="1"/>
    </xf>
    <xf numFmtId="0" fontId="55" fillId="0" borderId="28" xfId="8" applyFont="1" applyBorder="1" applyAlignment="1">
      <alignment horizontal="center" vertical="center" wrapText="1"/>
    </xf>
    <xf numFmtId="0" fontId="55" fillId="0" borderId="8" xfId="8" applyFont="1" applyBorder="1" applyAlignment="1">
      <alignment horizontal="center" vertical="center" wrapText="1"/>
    </xf>
    <xf numFmtId="0" fontId="61" fillId="0" borderId="45" xfId="8" applyFont="1" applyBorder="1" applyAlignment="1">
      <alignment horizontal="center" vertical="top" wrapText="1"/>
    </xf>
    <xf numFmtId="0" fontId="61" fillId="0" borderId="174" xfId="8" applyFont="1" applyBorder="1" applyAlignment="1">
      <alignment horizontal="center" vertical="top" wrapText="1"/>
    </xf>
    <xf numFmtId="0" fontId="61" fillId="0" borderId="8" xfId="8" applyFont="1" applyBorder="1" applyAlignment="1">
      <alignment horizontal="center" vertical="top" wrapText="1"/>
    </xf>
    <xf numFmtId="0" fontId="0" fillId="0" borderId="45" xfId="0" applyFill="1" applyBorder="1" applyAlignment="1">
      <alignment horizontal="center" vertical="center" wrapText="1"/>
    </xf>
    <xf numFmtId="0" fontId="128" fillId="22" borderId="96" xfId="0" applyFont="1" applyFill="1" applyBorder="1" applyAlignment="1">
      <alignment horizontal="center" vertical="center"/>
    </xf>
    <xf numFmtId="0" fontId="128" fillId="22" borderId="97" xfId="0" applyFont="1" applyFill="1" applyBorder="1" applyAlignment="1">
      <alignment horizontal="center" vertical="center"/>
    </xf>
    <xf numFmtId="0" fontId="128" fillId="22" borderId="98" xfId="0" applyFont="1" applyFill="1" applyBorder="1" applyAlignment="1">
      <alignment horizontal="center" vertical="center"/>
    </xf>
    <xf numFmtId="0" fontId="76" fillId="11" borderId="98" xfId="2" applyFont="1" applyFill="1" applyBorder="1" applyAlignment="1">
      <alignment horizontal="left" vertical="center" wrapText="1"/>
    </xf>
    <xf numFmtId="0" fontId="124" fillId="22" borderId="96" xfId="2" applyFont="1" applyFill="1" applyBorder="1" applyAlignment="1">
      <alignment horizontal="left" vertical="center" wrapText="1"/>
    </xf>
    <xf numFmtId="0" fontId="124" fillId="22" borderId="98" xfId="2" applyFont="1" applyFill="1" applyBorder="1" applyAlignment="1">
      <alignment horizontal="left" vertical="center" wrapText="1"/>
    </xf>
    <xf numFmtId="0" fontId="76" fillId="21" borderId="90" xfId="2" applyFont="1" applyFill="1" applyBorder="1" applyAlignment="1">
      <alignment horizontal="left" vertical="center" wrapText="1"/>
    </xf>
    <xf numFmtId="0" fontId="76" fillId="21" borderId="87" xfId="2" applyFont="1" applyFill="1" applyBorder="1" applyAlignment="1">
      <alignment horizontal="left" vertical="center" wrapText="1"/>
    </xf>
    <xf numFmtId="0" fontId="71" fillId="8" borderId="174" xfId="0" applyFont="1" applyFill="1" applyBorder="1" applyAlignment="1">
      <alignment horizontal="center" vertical="center" wrapText="1" shrinkToFit="1"/>
    </xf>
    <xf numFmtId="0" fontId="71" fillId="8" borderId="8" xfId="0" applyFont="1" applyFill="1" applyBorder="1" applyAlignment="1">
      <alignment horizontal="center" vertical="center" wrapText="1" shrinkToFit="1"/>
    </xf>
    <xf numFmtId="0" fontId="188" fillId="36" borderId="165" xfId="0" applyFont="1" applyFill="1" applyBorder="1" applyAlignment="1">
      <alignment horizontal="center" vertical="center" wrapText="1"/>
    </xf>
    <xf numFmtId="0" fontId="188" fillId="36" borderId="17" xfId="0" applyFont="1" applyFill="1" applyBorder="1" applyAlignment="1">
      <alignment horizontal="center" vertical="center" wrapText="1"/>
    </xf>
    <xf numFmtId="0" fontId="188" fillId="19" borderId="17" xfId="0" applyFont="1" applyFill="1" applyBorder="1" applyAlignment="1">
      <alignment horizontal="center" vertical="center" wrapText="1"/>
    </xf>
    <xf numFmtId="0" fontId="71" fillId="8" borderId="45" xfId="24" applyFont="1" applyFill="1" applyBorder="1" applyAlignment="1">
      <alignment horizontal="left" vertical="center" wrapText="1" shrinkToFit="1"/>
    </xf>
    <xf numFmtId="0" fontId="71" fillId="8" borderId="174" xfId="0" applyFont="1" applyFill="1" applyBorder="1" applyAlignment="1">
      <alignment vertical="center" wrapText="1" shrinkToFit="1"/>
    </xf>
    <xf numFmtId="0" fontId="71" fillId="8" borderId="8" xfId="0" applyFont="1" applyFill="1" applyBorder="1" applyAlignment="1">
      <alignment vertical="center" wrapText="1" shrinkToFit="1"/>
    </xf>
    <xf numFmtId="0" fontId="71" fillId="8" borderId="174" xfId="0" applyFont="1" applyFill="1" applyBorder="1" applyAlignment="1">
      <alignment horizontal="left" vertical="center" wrapText="1" shrinkToFit="1"/>
    </xf>
    <xf numFmtId="0" fontId="71" fillId="8" borderId="8" xfId="0" applyFont="1" applyFill="1" applyBorder="1" applyAlignment="1">
      <alignment horizontal="left" vertical="center" wrapText="1" shrinkToFit="1"/>
    </xf>
    <xf numFmtId="0" fontId="71" fillId="8" borderId="174" xfId="0" applyFont="1" applyFill="1" applyBorder="1" applyAlignment="1">
      <alignment horizontal="left" vertical="top" wrapText="1" shrinkToFit="1"/>
    </xf>
    <xf numFmtId="0" fontId="71" fillId="8" borderId="8" xfId="0" applyFont="1" applyFill="1" applyBorder="1" applyAlignment="1">
      <alignment horizontal="left" vertical="top" wrapText="1" shrinkToFit="1"/>
    </xf>
    <xf numFmtId="0" fontId="71" fillId="8" borderId="174" xfId="24" applyFont="1" applyFill="1" applyBorder="1" applyAlignment="1">
      <alignment horizontal="center" vertical="center" wrapText="1"/>
    </xf>
    <xf numFmtId="0" fontId="71" fillId="8" borderId="8" xfId="24" applyFont="1" applyFill="1" applyBorder="1" applyAlignment="1">
      <alignment horizontal="center" vertical="center" wrapText="1"/>
    </xf>
    <xf numFmtId="0" fontId="71" fillId="8" borderId="174" xfId="24" applyFont="1" applyFill="1" applyBorder="1" applyAlignment="1">
      <alignment horizontal="left" vertical="center" wrapText="1" shrinkToFit="1"/>
    </xf>
    <xf numFmtId="0" fontId="71" fillId="8" borderId="8" xfId="24" applyFont="1" applyFill="1" applyBorder="1" applyAlignment="1">
      <alignment horizontal="left" vertical="center" wrapText="1" shrinkToFit="1"/>
    </xf>
    <xf numFmtId="0" fontId="42" fillId="3" borderId="0" xfId="18" applyFont="1" applyFill="1" applyAlignment="1">
      <alignment horizontal="left" vertical="top" wrapText="1"/>
    </xf>
    <xf numFmtId="0" fontId="47" fillId="3" borderId="0" xfId="18" applyFill="1" applyAlignment="1">
      <alignment horizontal="left" vertical="top" wrapText="1"/>
    </xf>
    <xf numFmtId="0" fontId="64" fillId="3" borderId="175" xfId="4" applyFill="1" applyBorder="1" applyAlignment="1" applyProtection="1">
      <alignment horizontal="center" vertical="center" wrapText="1"/>
    </xf>
    <xf numFmtId="0" fontId="64" fillId="3" borderId="0" xfId="4" applyFill="1" applyAlignment="1" applyProtection="1">
      <alignment horizontal="center" vertical="center" wrapText="1"/>
    </xf>
    <xf numFmtId="0" fontId="57" fillId="0" borderId="96" xfId="16" applyFont="1" applyBorder="1" applyAlignment="1">
      <alignment horizontal="center" vertical="center"/>
    </xf>
    <xf numFmtId="0" fontId="57" fillId="0" borderId="97" xfId="16" applyFont="1" applyBorder="1" applyAlignment="1">
      <alignment horizontal="center" vertical="center"/>
    </xf>
    <xf numFmtId="0" fontId="57" fillId="0" borderId="98" xfId="16" applyFont="1" applyBorder="1" applyAlignment="1">
      <alignment horizontal="center" vertical="center"/>
    </xf>
    <xf numFmtId="0" fontId="124" fillId="22" borderId="92" xfId="16" applyFont="1" applyFill="1" applyBorder="1" applyAlignment="1">
      <alignment horizontal="center" vertical="center" wrapText="1"/>
    </xf>
    <xf numFmtId="0" fontId="124" fillId="22" borderId="99" xfId="16" applyFont="1" applyFill="1" applyBorder="1" applyAlignment="1">
      <alignment horizontal="center" vertical="center" wrapText="1"/>
    </xf>
    <xf numFmtId="0" fontId="124" fillId="22" borderId="93" xfId="16" applyFont="1" applyFill="1" applyBorder="1" applyAlignment="1">
      <alignment horizontal="center" vertical="center" wrapText="1"/>
    </xf>
    <xf numFmtId="0" fontId="156" fillId="9" borderId="105" xfId="18" applyFont="1" applyFill="1" applyBorder="1" applyAlignment="1">
      <alignment horizontal="center" vertical="center"/>
    </xf>
    <xf numFmtId="0" fontId="112" fillId="8" borderId="182" xfId="18" applyFont="1" applyFill="1" applyBorder="1" applyAlignment="1">
      <alignment horizontal="center" vertical="center" wrapText="1"/>
    </xf>
    <xf numFmtId="0" fontId="112" fillId="8" borderId="183" xfId="18" applyFont="1" applyFill="1" applyBorder="1" applyAlignment="1">
      <alignment horizontal="center" vertical="center" wrapText="1"/>
    </xf>
    <xf numFmtId="0" fontId="112" fillId="8" borderId="184" xfId="18" applyFont="1" applyFill="1" applyBorder="1" applyAlignment="1">
      <alignment horizontal="center" vertical="center" wrapText="1"/>
    </xf>
    <xf numFmtId="0" fontId="116" fillId="6" borderId="185" xfId="18" applyFont="1" applyFill="1" applyBorder="1" applyAlignment="1">
      <alignment horizontal="center" vertical="center" wrapText="1"/>
    </xf>
    <xf numFmtId="0" fontId="116" fillId="6" borderId="183" xfId="18" applyFont="1" applyFill="1" applyBorder="1" applyAlignment="1">
      <alignment horizontal="center" vertical="center" wrapText="1"/>
    </xf>
    <xf numFmtId="0" fontId="116" fillId="6" borderId="186" xfId="18" applyFont="1" applyFill="1" applyBorder="1" applyAlignment="1">
      <alignment horizontal="center" vertical="center" wrapText="1"/>
    </xf>
    <xf numFmtId="0" fontId="112" fillId="13" borderId="185" xfId="18" applyFont="1" applyFill="1" applyBorder="1" applyAlignment="1">
      <alignment horizontal="center" vertical="center"/>
    </xf>
    <xf numFmtId="0" fontId="112" fillId="13" borderId="187" xfId="18" applyFont="1" applyFill="1" applyBorder="1" applyAlignment="1">
      <alignment horizontal="center" vertical="center"/>
    </xf>
    <xf numFmtId="0" fontId="112" fillId="13" borderId="183" xfId="18" applyFont="1" applyFill="1" applyBorder="1" applyAlignment="1">
      <alignment horizontal="center" vertical="center"/>
    </xf>
    <xf numFmtId="0" fontId="112" fillId="13" borderId="188" xfId="18" applyFont="1" applyFill="1" applyBorder="1" applyAlignment="1">
      <alignment horizontal="center" vertical="center"/>
    </xf>
    <xf numFmtId="0" fontId="111" fillId="14" borderId="179" xfId="18" applyFont="1" applyFill="1" applyBorder="1" applyAlignment="1">
      <alignment horizontal="center" vertical="center" textRotation="90" wrapText="1"/>
    </xf>
    <xf numFmtId="0" fontId="111" fillId="14" borderId="180" xfId="18" applyFont="1" applyFill="1" applyBorder="1" applyAlignment="1">
      <alignment horizontal="center" vertical="center" textRotation="90" wrapText="1"/>
    </xf>
    <xf numFmtId="0" fontId="112" fillId="7" borderId="74" xfId="18" applyFont="1" applyFill="1" applyBorder="1" applyAlignment="1">
      <alignment horizontal="center" vertical="center"/>
    </xf>
    <xf numFmtId="0" fontId="112" fillId="7" borderId="178" xfId="18" applyFont="1" applyFill="1" applyBorder="1" applyAlignment="1">
      <alignment horizontal="center" vertical="center"/>
    </xf>
    <xf numFmtId="2" fontId="110" fillId="8" borderId="189" xfId="18" applyNumberFormat="1" applyFont="1" applyFill="1" applyBorder="1" applyAlignment="1">
      <alignment horizontal="left" vertical="top" wrapText="1"/>
    </xf>
    <xf numFmtId="2" fontId="110" fillId="8" borderId="190" xfId="18" applyNumberFormat="1" applyFont="1" applyFill="1" applyBorder="1" applyAlignment="1">
      <alignment horizontal="left" vertical="top" wrapText="1"/>
    </xf>
    <xf numFmtId="0" fontId="110" fillId="8" borderId="190" xfId="18" applyFont="1" applyFill="1" applyBorder="1" applyAlignment="1">
      <alignment horizontal="left" vertical="top" wrapText="1"/>
    </xf>
    <xf numFmtId="0" fontId="196" fillId="0" borderId="206" xfId="18" applyFont="1" applyFill="1" applyBorder="1" applyAlignment="1">
      <alignment horizontal="center" vertical="center" wrapText="1"/>
    </xf>
    <xf numFmtId="0" fontId="196" fillId="0" borderId="207" xfId="18" applyFont="1" applyFill="1" applyBorder="1" applyAlignment="1">
      <alignment horizontal="center" vertical="center" wrapText="1"/>
    </xf>
    <xf numFmtId="2" fontId="220" fillId="0" borderId="46" xfId="18" applyNumberFormat="1" applyFont="1" applyFill="1" applyBorder="1" applyAlignment="1">
      <alignment horizontal="center" vertical="center" wrapText="1"/>
    </xf>
    <xf numFmtId="2" fontId="220" fillId="0" borderId="9" xfId="18" applyNumberFormat="1" applyFont="1" applyFill="1" applyBorder="1" applyAlignment="1">
      <alignment horizontal="center" vertical="center" wrapText="1"/>
    </xf>
    <xf numFmtId="0" fontId="111" fillId="3" borderId="0" xfId="18" applyFont="1" applyFill="1" applyBorder="1" applyAlignment="1">
      <alignment horizontal="left"/>
    </xf>
    <xf numFmtId="0" fontId="76" fillId="13" borderId="92" xfId="2" applyFont="1" applyFill="1" applyBorder="1" applyAlignment="1" applyProtection="1">
      <alignment horizontal="right" vertical="center" wrapText="1"/>
      <protection locked="0"/>
    </xf>
    <xf numFmtId="0" fontId="76" fillId="13" borderId="99" xfId="2" applyFont="1" applyFill="1" applyBorder="1" applyAlignment="1" applyProtection="1">
      <alignment horizontal="right" vertical="center" wrapText="1"/>
      <protection locked="0"/>
    </xf>
    <xf numFmtId="0" fontId="76" fillId="13" borderId="93" xfId="2" applyFont="1" applyFill="1" applyBorder="1" applyAlignment="1" applyProtection="1">
      <alignment horizontal="right" vertical="center" wrapText="1"/>
      <protection locked="0"/>
    </xf>
    <xf numFmtId="0" fontId="111" fillId="22" borderId="181" xfId="18" applyFont="1" applyFill="1" applyBorder="1" applyAlignment="1">
      <alignment horizontal="center" vertical="center" wrapText="1"/>
    </xf>
    <xf numFmtId="0" fontId="111" fillId="22" borderId="0" xfId="18" applyFont="1" applyFill="1" applyBorder="1" applyAlignment="1">
      <alignment horizontal="center" vertical="center" wrapText="1"/>
    </xf>
    <xf numFmtId="0" fontId="111" fillId="22" borderId="106" xfId="18" applyFont="1" applyFill="1" applyBorder="1" applyAlignment="1">
      <alignment horizontal="center" vertical="center" wrapText="1"/>
    </xf>
    <xf numFmtId="0" fontId="220" fillId="0" borderId="46" xfId="18" applyFont="1" applyFill="1" applyBorder="1" applyAlignment="1">
      <alignment horizontal="center" vertical="center" wrapText="1"/>
    </xf>
    <xf numFmtId="0" fontId="220" fillId="0" borderId="9" xfId="18" applyFont="1" applyFill="1" applyBorder="1" applyAlignment="1">
      <alignment horizontal="center" vertical="center" wrapText="1"/>
    </xf>
    <xf numFmtId="0" fontId="114" fillId="0" borderId="67" xfId="18" applyFont="1" applyBorder="1" applyAlignment="1" applyProtection="1">
      <alignment horizontal="center" vertical="center" wrapText="1"/>
      <protection locked="0"/>
    </xf>
    <xf numFmtId="0" fontId="114" fillId="0" borderId="68" xfId="18" applyFont="1" applyBorder="1" applyAlignment="1" applyProtection="1">
      <alignment horizontal="center" vertical="center" wrapText="1"/>
      <protection locked="0"/>
    </xf>
    <xf numFmtId="1" fontId="114" fillId="0" borderId="69" xfId="18" applyNumberFormat="1" applyFont="1" applyBorder="1" applyAlignment="1" applyProtection="1">
      <alignment horizontal="center" vertical="center"/>
      <protection locked="0"/>
    </xf>
    <xf numFmtId="1" fontId="114" fillId="0" borderId="70" xfId="18" applyNumberFormat="1" applyFont="1" applyBorder="1" applyAlignment="1" applyProtection="1">
      <alignment horizontal="center" vertical="center"/>
      <protection locked="0"/>
    </xf>
    <xf numFmtId="1" fontId="114" fillId="0" borderId="67" xfId="18" applyNumberFormat="1" applyFont="1" applyBorder="1" applyAlignment="1" applyProtection="1">
      <alignment horizontal="center" vertical="center"/>
      <protection locked="0"/>
    </xf>
    <xf numFmtId="165" fontId="114" fillId="0" borderId="69" xfId="18" applyNumberFormat="1" applyFont="1" applyBorder="1" applyAlignment="1" applyProtection="1">
      <alignment horizontal="center" vertical="center"/>
      <protection locked="0"/>
    </xf>
    <xf numFmtId="165" fontId="114" fillId="0" borderId="70" xfId="18" applyNumberFormat="1" applyFont="1" applyBorder="1" applyAlignment="1" applyProtection="1">
      <alignment horizontal="center" vertical="center"/>
      <protection locked="0"/>
    </xf>
    <xf numFmtId="165" fontId="114" fillId="0" borderId="67" xfId="18" applyNumberFormat="1" applyFont="1" applyBorder="1" applyAlignment="1" applyProtection="1">
      <alignment horizontal="center" vertical="center"/>
      <protection locked="0"/>
    </xf>
    <xf numFmtId="0" fontId="114" fillId="0" borderId="113" xfId="18" applyFont="1" applyBorder="1" applyAlignment="1" applyProtection="1">
      <alignment horizontal="center" vertical="center" wrapText="1"/>
      <protection locked="0"/>
    </xf>
    <xf numFmtId="0" fontId="114" fillId="0" borderId="114" xfId="18" applyFont="1" applyBorder="1" applyAlignment="1" applyProtection="1">
      <alignment horizontal="center" vertical="center" wrapText="1"/>
      <protection locked="0"/>
    </xf>
    <xf numFmtId="165" fontId="114" fillId="0" borderId="115" xfId="18" applyNumberFormat="1" applyFont="1" applyBorder="1" applyAlignment="1" applyProtection="1">
      <alignment horizontal="center" vertical="center"/>
      <protection locked="0"/>
    </xf>
    <xf numFmtId="165" fontId="114" fillId="0" borderId="116" xfId="18" applyNumberFormat="1" applyFont="1" applyBorder="1" applyAlignment="1" applyProtection="1">
      <alignment horizontal="center" vertical="center"/>
      <protection locked="0"/>
    </xf>
    <xf numFmtId="165" fontId="114" fillId="0" borderId="113" xfId="18" applyNumberFormat="1" applyFont="1" applyBorder="1" applyAlignment="1" applyProtection="1">
      <alignment horizontal="center" vertical="center"/>
      <protection locked="0"/>
    </xf>
    <xf numFmtId="0" fontId="118" fillId="14" borderId="124" xfId="18" applyFont="1" applyFill="1" applyBorder="1" applyAlignment="1">
      <alignment horizontal="center" vertical="center" wrapText="1"/>
    </xf>
    <xf numFmtId="0" fontId="118" fillId="14" borderId="105" xfId="18" applyFont="1" applyFill="1" applyBorder="1" applyAlignment="1">
      <alignment horizontal="center" vertical="center" wrapText="1"/>
    </xf>
    <xf numFmtId="0" fontId="118" fillId="14" borderId="125" xfId="18" applyFont="1" applyFill="1" applyBorder="1" applyAlignment="1">
      <alignment horizontal="center" vertical="center" wrapText="1"/>
    </xf>
    <xf numFmtId="0" fontId="118" fillId="14" borderId="104" xfId="18" applyFont="1" applyFill="1" applyBorder="1" applyAlignment="1">
      <alignment horizontal="center" vertical="center" wrapText="1"/>
    </xf>
    <xf numFmtId="0" fontId="118" fillId="14" borderId="126" xfId="18" applyFont="1" applyFill="1" applyBorder="1" applyAlignment="1">
      <alignment horizontal="center" vertical="center" wrapText="1"/>
    </xf>
    <xf numFmtId="0" fontId="118" fillId="14" borderId="128" xfId="18" applyFont="1" applyFill="1" applyBorder="1" applyAlignment="1">
      <alignment horizontal="center" vertical="center" wrapText="1"/>
    </xf>
    <xf numFmtId="0" fontId="118" fillId="14" borderId="58" xfId="18" applyFont="1" applyFill="1" applyBorder="1" applyAlignment="1">
      <alignment horizontal="center" vertical="center" wrapText="1"/>
    </xf>
    <xf numFmtId="0" fontId="118" fillId="14" borderId="84" xfId="18" applyFont="1" applyFill="1" applyBorder="1" applyAlignment="1">
      <alignment horizontal="center" vertical="center" wrapText="1"/>
    </xf>
    <xf numFmtId="0" fontId="118" fillId="14" borderId="59" xfId="18" applyFont="1" applyFill="1" applyBorder="1" applyAlignment="1">
      <alignment horizontal="center" vertical="center" wrapText="1"/>
    </xf>
    <xf numFmtId="0" fontId="118" fillId="14" borderId="60" xfId="18" applyFont="1" applyFill="1" applyBorder="1" applyAlignment="1">
      <alignment horizontal="center" vertical="center" wrapText="1"/>
    </xf>
    <xf numFmtId="0" fontId="121" fillId="0" borderId="108" xfId="18" applyFont="1" applyFill="1" applyBorder="1" applyAlignment="1">
      <alignment horizontal="left" vertical="center" wrapText="1"/>
    </xf>
    <xf numFmtId="0" fontId="42" fillId="16" borderId="75" xfId="18" applyFont="1" applyFill="1" applyBorder="1" applyAlignment="1">
      <alignment horizontal="center" vertical="center"/>
    </xf>
    <xf numFmtId="0" fontId="42" fillId="16" borderId="86" xfId="18" applyFont="1" applyFill="1" applyBorder="1" applyAlignment="1">
      <alignment horizontal="center" vertical="center"/>
    </xf>
    <xf numFmtId="0" fontId="42" fillId="16" borderId="76" xfId="18" applyFont="1" applyFill="1" applyBorder="1" applyAlignment="1">
      <alignment horizontal="center" vertical="center" wrapText="1"/>
    </xf>
    <xf numFmtId="0" fontId="42" fillId="16" borderId="77" xfId="18" applyFont="1" applyFill="1" applyBorder="1" applyAlignment="1">
      <alignment horizontal="center" vertical="center" wrapText="1"/>
    </xf>
    <xf numFmtId="0" fontId="121" fillId="3" borderId="0" xfId="18" applyFont="1" applyFill="1" applyBorder="1" applyAlignment="1">
      <alignment horizontal="left" vertical="center" wrapText="1"/>
    </xf>
    <xf numFmtId="0" fontId="47" fillId="3" borderId="0" xfId="18" applyFill="1" applyBorder="1" applyAlignment="1">
      <alignment vertical="center"/>
    </xf>
    <xf numFmtId="0" fontId="121" fillId="0" borderId="67" xfId="18" applyFont="1" applyFill="1" applyBorder="1" applyAlignment="1">
      <alignment horizontal="left" vertical="center" wrapText="1"/>
    </xf>
    <xf numFmtId="0" fontId="47" fillId="17" borderId="66" xfId="18" applyFill="1" applyBorder="1" applyAlignment="1">
      <alignment horizontal="center" vertical="center" wrapText="1"/>
    </xf>
    <xf numFmtId="0" fontId="47" fillId="17" borderId="70" xfId="18" applyFill="1" applyBorder="1" applyAlignment="1">
      <alignment horizontal="center" vertical="center" wrapText="1"/>
    </xf>
    <xf numFmtId="0" fontId="47" fillId="17" borderId="67" xfId="18" applyFill="1" applyBorder="1" applyAlignment="1">
      <alignment horizontal="center" vertical="center" wrapText="1"/>
    </xf>
    <xf numFmtId="0" fontId="47" fillId="17" borderId="71" xfId="18" applyFill="1" applyBorder="1" applyAlignment="1">
      <alignment horizontal="center" vertical="center" wrapText="1"/>
    </xf>
    <xf numFmtId="0" fontId="121" fillId="0" borderId="113" xfId="18" applyFont="1" applyFill="1" applyBorder="1" applyAlignment="1">
      <alignment horizontal="left" vertical="center" wrapText="1"/>
    </xf>
    <xf numFmtId="0" fontId="47" fillId="18" borderId="61" xfId="18" applyFill="1" applyBorder="1" applyAlignment="1">
      <alignment horizontal="center" vertical="center" wrapText="1"/>
    </xf>
    <xf numFmtId="0" fontId="47" fillId="18" borderId="72" xfId="18" applyFill="1" applyBorder="1" applyAlignment="1">
      <alignment horizontal="center" vertical="center" wrapText="1"/>
    </xf>
    <xf numFmtId="0" fontId="47" fillId="18" borderId="62" xfId="18" applyFill="1" applyBorder="1" applyAlignment="1">
      <alignment horizontal="center" vertical="center" wrapText="1"/>
    </xf>
    <xf numFmtId="0" fontId="47" fillId="18" borderId="63" xfId="18" applyFill="1" applyBorder="1" applyAlignment="1">
      <alignment horizontal="center" vertical="center" wrapText="1"/>
    </xf>
    <xf numFmtId="0" fontId="195" fillId="3" borderId="45" xfId="19" applyFont="1" applyFill="1" applyBorder="1" applyAlignment="1">
      <alignment horizontal="center" vertical="top"/>
    </xf>
    <xf numFmtId="0" fontId="230" fillId="3" borderId="45" xfId="19" applyFont="1" applyFill="1" applyBorder="1" applyAlignment="1">
      <alignment horizontal="center" vertical="top" wrapText="1"/>
    </xf>
    <xf numFmtId="0" fontId="195" fillId="3" borderId="45" xfId="19" applyFont="1" applyFill="1" applyBorder="1" applyAlignment="1">
      <alignment horizontal="center" vertical="top" wrapText="1"/>
    </xf>
    <xf numFmtId="0" fontId="133" fillId="8" borderId="27" xfId="19" applyFont="1" applyFill="1" applyBorder="1" applyAlignment="1">
      <alignment horizontal="center" vertical="center" wrapText="1"/>
    </xf>
    <xf numFmtId="0" fontId="133" fillId="8" borderId="23" xfId="19" applyFont="1" applyFill="1" applyBorder="1" applyAlignment="1">
      <alignment horizontal="center" vertical="center" wrapText="1"/>
    </xf>
    <xf numFmtId="0" fontId="133" fillId="8" borderId="171" xfId="19" applyFont="1" applyFill="1" applyBorder="1" applyAlignment="1">
      <alignment horizontal="center" vertical="center"/>
    </xf>
    <xf numFmtId="0" fontId="133" fillId="8" borderId="224" xfId="19" applyFont="1" applyFill="1" applyBorder="1" applyAlignment="1">
      <alignment horizontal="center" vertical="center"/>
    </xf>
    <xf numFmtId="0" fontId="133" fillId="8" borderId="172" xfId="19" applyFont="1" applyFill="1" applyBorder="1" applyAlignment="1">
      <alignment horizontal="center" vertical="center"/>
    </xf>
    <xf numFmtId="0" fontId="133" fillId="8" borderId="225" xfId="19" applyFont="1" applyFill="1" applyBorder="1" applyAlignment="1">
      <alignment horizontal="center" vertical="center"/>
    </xf>
    <xf numFmtId="0" fontId="133" fillId="8" borderId="55" xfId="19" applyFont="1" applyFill="1" applyBorder="1" applyAlignment="1">
      <alignment horizontal="center" vertical="center" wrapText="1"/>
    </xf>
    <xf numFmtId="0" fontId="133" fillId="8" borderId="49" xfId="19" applyFont="1" applyFill="1" applyBorder="1" applyAlignment="1">
      <alignment horizontal="center" vertical="center" wrapText="1"/>
    </xf>
    <xf numFmtId="0" fontId="133" fillId="8" borderId="47" xfId="19" applyFont="1" applyFill="1" applyBorder="1" applyAlignment="1">
      <alignment horizontal="center" vertical="center" wrapText="1"/>
    </xf>
    <xf numFmtId="0" fontId="133" fillId="8" borderId="159" xfId="19" applyFont="1" applyFill="1" applyBorder="1" applyAlignment="1">
      <alignment horizontal="center" vertical="center" wrapText="1"/>
    </xf>
    <xf numFmtId="164" fontId="195" fillId="3" borderId="45" xfId="12" applyFont="1" applyFill="1" applyBorder="1" applyAlignment="1">
      <alignment horizontal="center" wrapText="1"/>
    </xf>
    <xf numFmtId="0" fontId="195" fillId="3" borderId="45" xfId="19" applyFont="1" applyFill="1" applyBorder="1" applyAlignment="1">
      <alignment horizontal="center" wrapText="1"/>
    </xf>
    <xf numFmtId="0" fontId="158" fillId="22" borderId="83" xfId="0" applyFont="1" applyFill="1" applyBorder="1" applyAlignment="1">
      <alignment horizontal="center" vertical="center" wrapText="1"/>
    </xf>
    <xf numFmtId="0" fontId="158" fillId="22" borderId="0" xfId="0" applyFont="1" applyFill="1" applyBorder="1" applyAlignment="1">
      <alignment horizontal="center" vertical="center" wrapText="1"/>
    </xf>
    <xf numFmtId="0" fontId="158" fillId="22" borderId="32" xfId="19" applyFont="1" applyFill="1" applyBorder="1" applyAlignment="1">
      <alignment horizontal="center" vertical="center"/>
    </xf>
    <xf numFmtId="0" fontId="158" fillId="22" borderId="20" xfId="19" applyFont="1" applyFill="1" applyBorder="1" applyAlignment="1">
      <alignment horizontal="center" vertical="center"/>
    </xf>
    <xf numFmtId="0" fontId="128" fillId="22" borderId="34" xfId="19" applyFont="1" applyFill="1" applyBorder="1" applyAlignment="1">
      <alignment horizontal="center" vertical="center"/>
    </xf>
    <xf numFmtId="0" fontId="128" fillId="22" borderId="0" xfId="19" applyFont="1" applyFill="1" applyBorder="1" applyAlignment="1">
      <alignment horizontal="center" vertical="center"/>
    </xf>
    <xf numFmtId="0" fontId="86" fillId="11" borderId="40" xfId="19" applyFont="1" applyFill="1" applyBorder="1" applyAlignment="1">
      <alignment vertical="center" wrapText="1"/>
    </xf>
    <xf numFmtId="0" fontId="86" fillId="11" borderId="17" xfId="19" applyFont="1" applyFill="1" applyBorder="1" applyAlignment="1">
      <alignment vertical="center" wrapText="1"/>
    </xf>
    <xf numFmtId="0" fontId="82" fillId="8" borderId="169" xfId="19" applyFont="1" applyFill="1" applyBorder="1" applyAlignment="1">
      <alignment horizontal="center" vertical="center" wrapText="1"/>
    </xf>
    <xf numFmtId="0" fontId="82" fillId="8" borderId="170" xfId="19" applyFont="1" applyFill="1" applyBorder="1" applyAlignment="1">
      <alignment horizontal="center" vertical="center" wrapText="1"/>
    </xf>
    <xf numFmtId="0" fontId="82" fillId="8" borderId="171" xfId="19" applyFont="1" applyFill="1" applyBorder="1" applyAlignment="1">
      <alignment horizontal="center" vertical="center" wrapText="1"/>
    </xf>
    <xf numFmtId="0" fontId="82" fillId="8" borderId="172" xfId="19" applyFont="1" applyFill="1" applyBorder="1" applyAlignment="1">
      <alignment horizontal="center" vertical="center" wrapText="1"/>
    </xf>
    <xf numFmtId="0" fontId="133" fillId="8" borderId="169" xfId="19" applyFont="1" applyFill="1" applyBorder="1" applyAlignment="1">
      <alignment horizontal="center" vertical="center" wrapText="1"/>
    </xf>
    <xf numFmtId="0" fontId="133" fillId="8" borderId="170" xfId="19" applyFont="1" applyFill="1" applyBorder="1" applyAlignment="1">
      <alignment horizontal="center" vertical="center" wrapText="1"/>
    </xf>
    <xf numFmtId="0" fontId="133" fillId="8" borderId="3" xfId="19" applyFont="1" applyFill="1" applyBorder="1" applyAlignment="1">
      <alignment horizontal="center" vertical="center" wrapText="1"/>
    </xf>
    <xf numFmtId="0" fontId="133" fillId="8" borderId="22" xfId="19" applyFont="1" applyFill="1" applyBorder="1" applyAlignment="1">
      <alignment horizontal="center" vertical="center" wrapText="1"/>
    </xf>
    <xf numFmtId="0" fontId="72" fillId="21" borderId="143" xfId="0" applyFont="1" applyFill="1" applyBorder="1" applyAlignment="1">
      <alignment horizontal="center" vertical="center" wrapText="1"/>
    </xf>
    <xf numFmtId="0" fontId="72" fillId="21" borderId="148" xfId="0" applyFont="1" applyFill="1" applyBorder="1" applyAlignment="1">
      <alignment horizontal="center" vertical="center" wrapText="1"/>
    </xf>
    <xf numFmtId="0" fontId="128" fillId="22" borderId="81" xfId="0" applyFont="1" applyFill="1" applyBorder="1" applyAlignment="1">
      <alignment horizontal="center" vertical="center" wrapText="1"/>
    </xf>
    <xf numFmtId="0" fontId="128" fillId="22" borderId="137" xfId="0" applyFont="1" applyFill="1" applyBorder="1" applyAlignment="1">
      <alignment horizontal="center" vertical="center" wrapText="1"/>
    </xf>
    <xf numFmtId="0" fontId="128" fillId="22" borderId="82" xfId="0" applyFont="1" applyFill="1" applyBorder="1" applyAlignment="1">
      <alignment horizontal="center" vertical="center" wrapText="1"/>
    </xf>
    <xf numFmtId="0" fontId="72" fillId="21" borderId="140" xfId="0" applyFont="1" applyFill="1" applyBorder="1" applyAlignment="1">
      <alignment horizontal="center" vertical="center"/>
    </xf>
    <xf numFmtId="0" fontId="72" fillId="21" borderId="134" xfId="0" applyFont="1" applyFill="1" applyBorder="1" applyAlignment="1">
      <alignment horizontal="center" vertical="center"/>
    </xf>
    <xf numFmtId="0" fontId="72" fillId="21" borderId="141" xfId="0" applyFont="1" applyFill="1" applyBorder="1" applyAlignment="1">
      <alignment horizontal="center" vertical="center"/>
    </xf>
    <xf numFmtId="0" fontId="72" fillId="21" borderId="140" xfId="0" applyFont="1" applyFill="1" applyBorder="1" applyAlignment="1">
      <alignment horizontal="center" vertical="center" wrapText="1"/>
    </xf>
    <xf numFmtId="0" fontId="72" fillId="21" borderId="134" xfId="0" applyFont="1" applyFill="1" applyBorder="1" applyAlignment="1">
      <alignment horizontal="center" vertical="center" wrapText="1"/>
    </xf>
    <xf numFmtId="0" fontId="72" fillId="21" borderId="141" xfId="0" applyFont="1" applyFill="1" applyBorder="1" applyAlignment="1">
      <alignment horizontal="center" vertical="center" wrapText="1"/>
    </xf>
    <xf numFmtId="0" fontId="72" fillId="21" borderId="139" xfId="0" applyFont="1" applyFill="1" applyBorder="1" applyAlignment="1">
      <alignment horizontal="center" vertical="center" wrapText="1"/>
    </xf>
    <xf numFmtId="0" fontId="72" fillId="21" borderId="144" xfId="0" applyFont="1" applyFill="1" applyBorder="1" applyAlignment="1">
      <alignment horizontal="center" vertical="center" wrapText="1"/>
    </xf>
    <xf numFmtId="0" fontId="71" fillId="21" borderId="133" xfId="0" applyFont="1" applyFill="1" applyBorder="1" applyAlignment="1">
      <alignment horizontal="center" vertical="center" wrapText="1"/>
    </xf>
    <xf numFmtId="0" fontId="71" fillId="21" borderId="135" xfId="0" applyFont="1" applyFill="1" applyBorder="1" applyAlignment="1">
      <alignment horizontal="center" vertical="center" wrapText="1"/>
    </xf>
    <xf numFmtId="0" fontId="72" fillId="21" borderId="142" xfId="0" applyFont="1" applyFill="1" applyBorder="1" applyAlignment="1">
      <alignment horizontal="center" vertical="center" wrapText="1"/>
    </xf>
    <xf numFmtId="0" fontId="72" fillId="21" borderId="147" xfId="0" applyFont="1" applyFill="1" applyBorder="1" applyAlignment="1">
      <alignment horizontal="center" vertical="center" wrapText="1"/>
    </xf>
    <xf numFmtId="0" fontId="107" fillId="28" borderId="30" xfId="8" applyFont="1" applyFill="1" applyBorder="1" applyAlignment="1">
      <alignment horizontal="left" vertical="center" wrapText="1"/>
    </xf>
    <xf numFmtId="0" fontId="107" fillId="28" borderId="39" xfId="8" applyFont="1" applyFill="1" applyBorder="1" applyAlignment="1">
      <alignment horizontal="left" vertical="center" wrapText="1"/>
    </xf>
    <xf numFmtId="0" fontId="107" fillId="28" borderId="35" xfId="8" applyFont="1" applyFill="1" applyBorder="1" applyAlignment="1">
      <alignment horizontal="left" vertical="center" wrapText="1"/>
    </xf>
    <xf numFmtId="0" fontId="72" fillId="31" borderId="4" xfId="8" applyFont="1" applyFill="1" applyBorder="1" applyAlignment="1">
      <alignment horizontal="center" vertical="center" wrapText="1"/>
    </xf>
    <xf numFmtId="0" fontId="72" fillId="31" borderId="22" xfId="8" applyFont="1" applyFill="1" applyBorder="1" applyAlignment="1">
      <alignment horizontal="center" vertical="center" wrapText="1"/>
    </xf>
    <xf numFmtId="0" fontId="72" fillId="31" borderId="45" xfId="8" applyFont="1" applyFill="1" applyBorder="1" applyAlignment="1">
      <alignment horizontal="center" vertical="center" wrapText="1"/>
    </xf>
    <xf numFmtId="0" fontId="72" fillId="31" borderId="6" xfId="8" applyFont="1" applyFill="1" applyBorder="1" applyAlignment="1">
      <alignment horizontal="center" vertical="center" wrapText="1"/>
    </xf>
    <xf numFmtId="0" fontId="72" fillId="31" borderId="55" xfId="8" applyFont="1" applyFill="1" applyBorder="1" applyAlignment="1">
      <alignment horizontal="center" vertical="center" wrapText="1"/>
    </xf>
    <xf numFmtId="0" fontId="72" fillId="31" borderId="49" xfId="8" applyFont="1" applyFill="1" applyBorder="1" applyAlignment="1">
      <alignment horizontal="center" vertical="center" wrapText="1"/>
    </xf>
    <xf numFmtId="0" fontId="72" fillId="31" borderId="50" xfId="8" applyFont="1" applyFill="1" applyBorder="1" applyAlignment="1">
      <alignment horizontal="center" vertical="center" wrapText="1"/>
    </xf>
    <xf numFmtId="0" fontId="72" fillId="31" borderId="27" xfId="8" applyFont="1" applyFill="1" applyBorder="1" applyAlignment="1">
      <alignment horizontal="center" vertical="center" wrapText="1"/>
    </xf>
    <xf numFmtId="0" fontId="72" fillId="31" borderId="24" xfId="8" applyFont="1" applyFill="1" applyBorder="1" applyAlignment="1">
      <alignment horizontal="center" vertical="center" wrapText="1"/>
    </xf>
    <xf numFmtId="0" fontId="72" fillId="31" borderId="32" xfId="8" applyFont="1" applyFill="1" applyBorder="1" applyAlignment="1">
      <alignment horizontal="center" vertical="center" wrapText="1"/>
    </xf>
    <xf numFmtId="0" fontId="72" fillId="31" borderId="40" xfId="8" applyFont="1" applyFill="1" applyBorder="1" applyAlignment="1">
      <alignment horizontal="center" vertical="center" wrapText="1"/>
    </xf>
    <xf numFmtId="0" fontId="72" fillId="31" borderId="3" xfId="8" applyFont="1" applyFill="1" applyBorder="1" applyAlignment="1">
      <alignment horizontal="center" vertical="center" wrapText="1"/>
    </xf>
    <xf numFmtId="0" fontId="72" fillId="31" borderId="33" xfId="8" applyFont="1" applyFill="1" applyBorder="1" applyAlignment="1">
      <alignment horizontal="center" vertical="center" wrapText="1"/>
    </xf>
    <xf numFmtId="0" fontId="72" fillId="31" borderId="26" xfId="8" applyFont="1" applyFill="1" applyBorder="1" applyAlignment="1">
      <alignment horizontal="center" vertical="center" wrapText="1"/>
    </xf>
    <xf numFmtId="0" fontId="139" fillId="31" borderId="174" xfId="8" applyFont="1" applyFill="1" applyBorder="1" applyAlignment="1">
      <alignment horizontal="center" vertical="center" wrapText="1"/>
    </xf>
    <xf numFmtId="0" fontId="139" fillId="31" borderId="157" xfId="8" applyFont="1" applyFill="1" applyBorder="1" applyAlignment="1">
      <alignment horizontal="center" vertical="center" wrapText="1"/>
    </xf>
    <xf numFmtId="0" fontId="72" fillId="31" borderId="174" xfId="8" applyFont="1" applyFill="1" applyBorder="1" applyAlignment="1">
      <alignment horizontal="center" vertical="center" wrapText="1"/>
    </xf>
    <xf numFmtId="0" fontId="72" fillId="31" borderId="157" xfId="8" applyFont="1" applyFill="1" applyBorder="1" applyAlignment="1">
      <alignment horizontal="center" vertical="center" wrapText="1"/>
    </xf>
    <xf numFmtId="0" fontId="72" fillId="31" borderId="47" xfId="8" applyFont="1" applyFill="1" applyBorder="1" applyAlignment="1">
      <alignment horizontal="center" vertical="center" wrapText="1"/>
    </xf>
    <xf numFmtId="0" fontId="72" fillId="31" borderId="149" xfId="8" applyFont="1" applyFill="1" applyBorder="1" applyAlignment="1">
      <alignment horizontal="center" vertical="center" wrapText="1"/>
    </xf>
    <xf numFmtId="0" fontId="128" fillId="22" borderId="30" xfId="0" applyFont="1" applyFill="1" applyBorder="1" applyAlignment="1">
      <alignment horizontal="center" vertical="center" wrapText="1"/>
    </xf>
    <xf numFmtId="0" fontId="128" fillId="22" borderId="39" xfId="0" applyFont="1" applyFill="1" applyBorder="1" applyAlignment="1">
      <alignment horizontal="center" vertical="center" wrapText="1"/>
    </xf>
    <xf numFmtId="0" fontId="128" fillId="22" borderId="35" xfId="0" applyFont="1" applyFill="1" applyBorder="1" applyAlignment="1">
      <alignment horizontal="center" vertical="center" wrapText="1"/>
    </xf>
    <xf numFmtId="0" fontId="72" fillId="31" borderId="52" xfId="8" applyFont="1" applyFill="1" applyBorder="1" applyAlignment="1">
      <alignment horizontal="center" vertical="center" wrapText="1"/>
    </xf>
    <xf numFmtId="0" fontId="72" fillId="31" borderId="2" xfId="8" applyFont="1" applyFill="1" applyBorder="1" applyAlignment="1">
      <alignment horizontal="center" vertical="center" wrapText="1"/>
    </xf>
    <xf numFmtId="0" fontId="72" fillId="31" borderId="51" xfId="8" applyFont="1" applyFill="1" applyBorder="1" applyAlignment="1">
      <alignment horizontal="center" vertical="center" wrapText="1"/>
    </xf>
    <xf numFmtId="0" fontId="72" fillId="31" borderId="177" xfId="8" applyFont="1" applyFill="1" applyBorder="1" applyAlignment="1">
      <alignment horizontal="center" vertical="center" wrapText="1"/>
    </xf>
    <xf numFmtId="0" fontId="72" fillId="31" borderId="7" xfId="8" applyFont="1" applyFill="1" applyBorder="1" applyAlignment="1">
      <alignment horizontal="center" vertical="center" wrapText="1"/>
    </xf>
    <xf numFmtId="0" fontId="72" fillId="31" borderId="15" xfId="8" applyFont="1" applyFill="1" applyBorder="1" applyAlignment="1">
      <alignment horizontal="center" vertical="center" wrapText="1"/>
    </xf>
    <xf numFmtId="0" fontId="72" fillId="31" borderId="28" xfId="8" applyFont="1" applyFill="1" applyBorder="1" applyAlignment="1">
      <alignment horizontal="center" vertical="center" wrapText="1"/>
    </xf>
    <xf numFmtId="173" fontId="195" fillId="3" borderId="20" xfId="8" applyNumberFormat="1" applyFont="1" applyFill="1" applyBorder="1" applyAlignment="1">
      <alignment horizontal="center" vertical="center" wrapText="1"/>
    </xf>
    <xf numFmtId="0" fontId="90" fillId="3" borderId="16" xfId="8" applyFont="1" applyFill="1" applyBorder="1" applyAlignment="1">
      <alignment horizontal="left" vertical="center" wrapText="1"/>
    </xf>
    <xf numFmtId="0" fontId="200" fillId="3" borderId="45" xfId="8" applyFont="1" applyFill="1" applyBorder="1" applyAlignment="1">
      <alignment horizontal="left" vertical="center"/>
    </xf>
    <xf numFmtId="0" fontId="200" fillId="3" borderId="6" xfId="8" applyFont="1" applyFill="1" applyBorder="1" applyAlignment="1">
      <alignment horizontal="left" vertical="center"/>
    </xf>
    <xf numFmtId="0" fontId="194" fillId="3" borderId="45" xfId="8" applyFont="1" applyFill="1" applyBorder="1" applyAlignment="1">
      <alignment horizontal="left" vertical="center" wrapText="1"/>
    </xf>
    <xf numFmtId="0" fontId="194" fillId="3" borderId="45" xfId="0" applyFont="1" applyFill="1" applyBorder="1" applyAlignment="1">
      <alignment horizontal="left" vertical="center" wrapText="1"/>
    </xf>
    <xf numFmtId="0" fontId="194" fillId="3" borderId="6" xfId="0" applyFont="1" applyFill="1" applyBorder="1" applyAlignment="1">
      <alignment horizontal="left" vertical="center" wrapText="1"/>
    </xf>
    <xf numFmtId="0" fontId="200" fillId="3" borderId="3" xfId="8" applyFont="1" applyFill="1" applyBorder="1" applyAlignment="1">
      <alignment horizontal="center" vertical="center" wrapText="1"/>
    </xf>
    <xf numFmtId="0" fontId="200" fillId="3" borderId="4" xfId="8" applyFont="1" applyFill="1" applyBorder="1" applyAlignment="1">
      <alignment horizontal="center" vertical="center" wrapText="1"/>
    </xf>
    <xf numFmtId="0" fontId="200" fillId="3" borderId="22" xfId="8" applyFont="1" applyFill="1" applyBorder="1" applyAlignment="1">
      <alignment horizontal="center" vertical="center" wrapText="1"/>
    </xf>
    <xf numFmtId="0" fontId="200" fillId="3" borderId="30" xfId="8" applyFont="1" applyFill="1" applyBorder="1" applyAlignment="1">
      <alignment horizontal="center" vertical="top" wrapText="1"/>
    </xf>
    <xf numFmtId="0" fontId="200" fillId="3" borderId="39" xfId="8" applyFont="1" applyFill="1" applyBorder="1" applyAlignment="1">
      <alignment horizontal="center" vertical="top" wrapText="1"/>
    </xf>
    <xf numFmtId="0" fontId="200" fillId="3" borderId="35" xfId="8" applyFont="1" applyFill="1" applyBorder="1" applyAlignment="1">
      <alignment horizontal="center" vertical="top" wrapText="1"/>
    </xf>
    <xf numFmtId="0" fontId="200" fillId="11" borderId="202" xfId="8" applyFont="1" applyFill="1" applyBorder="1" applyAlignment="1">
      <alignment horizontal="center" vertical="center" wrapText="1"/>
    </xf>
    <xf numFmtId="0" fontId="200" fillId="11" borderId="203" xfId="8" applyFont="1" applyFill="1" applyBorder="1" applyAlignment="1">
      <alignment horizontal="center" vertical="center" wrapText="1"/>
    </xf>
    <xf numFmtId="0" fontId="200" fillId="11" borderId="204" xfId="8" applyFont="1" applyFill="1" applyBorder="1" applyAlignment="1">
      <alignment horizontal="center" vertical="center" wrapText="1"/>
    </xf>
    <xf numFmtId="0" fontId="200" fillId="11" borderId="8" xfId="8" applyFont="1" applyFill="1" applyBorder="1" applyAlignment="1">
      <alignment horizontal="center" vertical="center" wrapText="1"/>
    </xf>
    <xf numFmtId="0" fontId="200" fillId="11" borderId="11" xfId="8" applyFont="1" applyFill="1" applyBorder="1" applyAlignment="1">
      <alignment horizontal="center" vertical="center" wrapText="1"/>
    </xf>
    <xf numFmtId="0" fontId="195" fillId="3" borderId="45" xfId="8" applyFont="1" applyFill="1" applyBorder="1" applyAlignment="1">
      <alignment horizontal="left" vertical="center" wrapText="1"/>
    </xf>
    <xf numFmtId="0" fontId="195" fillId="3" borderId="46" xfId="8" applyFont="1" applyFill="1" applyBorder="1" applyAlignment="1">
      <alignment horizontal="center" vertical="center" wrapText="1"/>
    </xf>
    <xf numFmtId="0" fontId="195" fillId="3" borderId="9" xfId="8" applyFont="1" applyFill="1" applyBorder="1" applyAlignment="1">
      <alignment horizontal="center" vertical="center" wrapText="1"/>
    </xf>
    <xf numFmtId="0" fontId="195" fillId="3" borderId="38" xfId="8" applyFont="1" applyFill="1" applyBorder="1" applyAlignment="1">
      <alignment horizontal="center" vertical="center" wrapText="1"/>
    </xf>
    <xf numFmtId="0" fontId="195" fillId="3" borderId="79" xfId="8" applyFont="1" applyFill="1" applyBorder="1" applyAlignment="1">
      <alignment horizontal="center" vertical="center" wrapText="1"/>
    </xf>
    <xf numFmtId="0" fontId="195" fillId="3" borderId="46" xfId="8" applyFont="1" applyFill="1" applyBorder="1" applyAlignment="1">
      <alignment vertical="center" wrapText="1"/>
    </xf>
    <xf numFmtId="0" fontId="194" fillId="0" borderId="38" xfId="0" applyFont="1" applyBorder="1" applyAlignment="1">
      <alignment vertical="center" wrapText="1"/>
    </xf>
    <xf numFmtId="0" fontId="194" fillId="0" borderId="79" xfId="0" applyFont="1" applyBorder="1" applyAlignment="1">
      <alignment vertical="center" wrapText="1"/>
    </xf>
    <xf numFmtId="0" fontId="204" fillId="4" borderId="33" xfId="8" applyFont="1" applyFill="1" applyBorder="1" applyAlignment="1">
      <alignment horizontal="center" vertical="center" textRotation="180"/>
    </xf>
    <xf numFmtId="0" fontId="204" fillId="4" borderId="25" xfId="8" applyFont="1" applyFill="1" applyBorder="1" applyAlignment="1">
      <alignment horizontal="center" vertical="center" textRotation="180"/>
    </xf>
    <xf numFmtId="0" fontId="195" fillId="3" borderId="6" xfId="8" applyFont="1" applyFill="1" applyBorder="1" applyAlignment="1">
      <alignment horizontal="left" vertical="center" wrapText="1"/>
    </xf>
    <xf numFmtId="0" fontId="194" fillId="3" borderId="6" xfId="8" applyFont="1" applyFill="1" applyBorder="1" applyAlignment="1">
      <alignment horizontal="left" vertical="center" wrapText="1"/>
    </xf>
    <xf numFmtId="0" fontId="194" fillId="0" borderId="45" xfId="0" applyFont="1" applyBorder="1" applyAlignment="1">
      <alignment horizontal="left" vertical="center" wrapText="1"/>
    </xf>
    <xf numFmtId="0" fontId="194" fillId="0" borderId="6" xfId="0" applyFont="1" applyBorder="1" applyAlignment="1">
      <alignment horizontal="left" vertical="center" wrapText="1"/>
    </xf>
    <xf numFmtId="0" fontId="194" fillId="3" borderId="1" xfId="8" applyFont="1" applyFill="1" applyBorder="1" applyAlignment="1">
      <alignment horizontal="left" vertical="top" wrapText="1"/>
    </xf>
    <xf numFmtId="0" fontId="194" fillId="3" borderId="7" xfId="8" applyFont="1" applyFill="1" applyBorder="1" applyAlignment="1">
      <alignment horizontal="left" vertical="top" wrapText="1"/>
    </xf>
    <xf numFmtId="0" fontId="194" fillId="0" borderId="21" xfId="8" applyFont="1" applyBorder="1" applyAlignment="1">
      <alignment horizontal="center"/>
    </xf>
    <xf numFmtId="0" fontId="194" fillId="0" borderId="51" xfId="8" applyFont="1" applyBorder="1" applyAlignment="1">
      <alignment horizontal="center"/>
    </xf>
    <xf numFmtId="0" fontId="195" fillId="3" borderId="21" xfId="8" applyFont="1" applyFill="1" applyBorder="1" applyAlignment="1">
      <alignment horizontal="center" vertical="center" wrapText="1"/>
    </xf>
    <xf numFmtId="0" fontId="195" fillId="3" borderId="51" xfId="8" applyFont="1" applyFill="1" applyBorder="1" applyAlignment="1">
      <alignment horizontal="center" vertical="center" wrapText="1"/>
    </xf>
    <xf numFmtId="0" fontId="195" fillId="3" borderId="57" xfId="8" applyFont="1" applyFill="1" applyBorder="1" applyAlignment="1">
      <alignment horizontal="center" vertical="center" wrapText="1"/>
    </xf>
    <xf numFmtId="0" fontId="195" fillId="3" borderId="80" xfId="8" applyFont="1" applyFill="1" applyBorder="1" applyAlignment="1">
      <alignment horizontal="center" vertical="center" wrapText="1"/>
    </xf>
    <xf numFmtId="0" fontId="195" fillId="3" borderId="46" xfId="8" applyFont="1" applyFill="1" applyBorder="1" applyAlignment="1">
      <alignment horizontal="left" vertical="center" wrapText="1"/>
    </xf>
    <xf numFmtId="0" fontId="194" fillId="0" borderId="38" xfId="0" applyFont="1" applyBorder="1" applyAlignment="1">
      <alignment horizontal="left" vertical="center" wrapText="1"/>
    </xf>
    <xf numFmtId="0" fontId="194" fillId="0" borderId="79" xfId="0" applyFont="1" applyBorder="1" applyAlignment="1">
      <alignment horizontal="left" vertical="center" wrapText="1"/>
    </xf>
    <xf numFmtId="0" fontId="190" fillId="22" borderId="30" xfId="0" applyFont="1" applyFill="1" applyBorder="1" applyAlignment="1">
      <alignment horizontal="center" vertical="center" wrapText="1"/>
    </xf>
    <xf numFmtId="0" fontId="190" fillId="22" borderId="39" xfId="0" applyFont="1" applyFill="1" applyBorder="1" applyAlignment="1">
      <alignment horizontal="center" vertical="center" wrapText="1"/>
    </xf>
    <xf numFmtId="0" fontId="83" fillId="2" borderId="13" xfId="8" applyFont="1" applyFill="1" applyBorder="1" applyAlignment="1"/>
    <xf numFmtId="0" fontId="83" fillId="2" borderId="18" xfId="8" applyFont="1" applyFill="1" applyBorder="1" applyAlignment="1"/>
    <xf numFmtId="0" fontId="83" fillId="2" borderId="10" xfId="8" applyFont="1" applyFill="1" applyBorder="1" applyAlignment="1"/>
    <xf numFmtId="0" fontId="194" fillId="2" borderId="4" xfId="8" applyFont="1" applyFill="1" applyBorder="1" applyAlignment="1">
      <alignment horizontal="left" vertical="center" wrapText="1"/>
    </xf>
    <xf numFmtId="0" fontId="194" fillId="2" borderId="22" xfId="8" applyFont="1" applyFill="1" applyBorder="1" applyAlignment="1">
      <alignment horizontal="left" vertical="center" wrapText="1"/>
    </xf>
    <xf numFmtId="0" fontId="195" fillId="3" borderId="150" xfId="8" applyFont="1" applyFill="1" applyBorder="1" applyAlignment="1">
      <alignment horizontal="center" vertical="center" wrapText="1"/>
    </xf>
    <xf numFmtId="0" fontId="195" fillId="3" borderId="151" xfId="8" applyFont="1" applyFill="1" applyBorder="1" applyAlignment="1">
      <alignment horizontal="center" vertical="center" wrapText="1"/>
    </xf>
    <xf numFmtId="0" fontId="194" fillId="3" borderId="1" xfId="8" applyFont="1" applyFill="1" applyBorder="1" applyAlignment="1">
      <alignment horizontal="left" vertical="center" wrapText="1"/>
    </xf>
    <xf numFmtId="0" fontId="194" fillId="3" borderId="1" xfId="8" applyFont="1" applyFill="1" applyBorder="1" applyAlignment="1">
      <alignment horizontal="left" vertical="center"/>
    </xf>
    <xf numFmtId="0" fontId="194" fillId="3" borderId="7" xfId="8" applyFont="1" applyFill="1" applyBorder="1" applyAlignment="1">
      <alignment horizontal="left" vertical="center"/>
    </xf>
    <xf numFmtId="0" fontId="194" fillId="3" borderId="4" xfId="8" applyFont="1" applyFill="1" applyBorder="1" applyAlignment="1">
      <alignment horizontal="left" vertical="center" wrapText="1"/>
    </xf>
    <xf numFmtId="0" fontId="194" fillId="3" borderId="4" xfId="0" applyFont="1" applyFill="1" applyBorder="1" applyAlignment="1">
      <alignment horizontal="left" vertical="center" wrapText="1"/>
    </xf>
    <xf numFmtId="0" fontId="194" fillId="3" borderId="22" xfId="0" applyFont="1" applyFill="1" applyBorder="1" applyAlignment="1">
      <alignment horizontal="left" vertical="center" wrapText="1"/>
    </xf>
    <xf numFmtId="0" fontId="194" fillId="3" borderId="7" xfId="8" applyFont="1" applyFill="1" applyBorder="1" applyAlignment="1">
      <alignment horizontal="left" vertical="center" wrapText="1"/>
    </xf>
    <xf numFmtId="0" fontId="194" fillId="3" borderId="44" xfId="8" applyFont="1" applyFill="1" applyBorder="1" applyAlignment="1">
      <alignment horizontal="left" vertical="center" wrapText="1"/>
    </xf>
    <xf numFmtId="0" fontId="194" fillId="3" borderId="28" xfId="8" applyFont="1" applyFill="1" applyBorder="1" applyAlignment="1">
      <alignment horizontal="left" vertical="center" wrapText="1"/>
    </xf>
    <xf numFmtId="0" fontId="194" fillId="3" borderId="10" xfId="8" applyFont="1" applyFill="1" applyBorder="1" applyAlignment="1"/>
    <xf numFmtId="0" fontId="194" fillId="3" borderId="8" xfId="8" applyFont="1" applyFill="1" applyBorder="1" applyAlignment="1"/>
    <xf numFmtId="0" fontId="194" fillId="3" borderId="13" xfId="8" applyFont="1" applyFill="1" applyBorder="1" applyAlignment="1"/>
    <xf numFmtId="0" fontId="194" fillId="3" borderId="177" xfId="8" applyFont="1" applyFill="1" applyBorder="1" applyAlignment="1"/>
    <xf numFmtId="0" fontId="194" fillId="3" borderId="174" xfId="8" applyFont="1" applyFill="1" applyBorder="1" applyAlignment="1"/>
    <xf numFmtId="0" fontId="194" fillId="3" borderId="173" xfId="8" applyFont="1" applyFill="1" applyBorder="1" applyAlignment="1"/>
    <xf numFmtId="0" fontId="195" fillId="30" borderId="45" xfId="8" applyFont="1" applyFill="1" applyBorder="1" applyAlignment="1">
      <alignment horizontal="center" vertical="center" wrapText="1"/>
    </xf>
    <xf numFmtId="0" fontId="195" fillId="30" borderId="174" xfId="8" applyFont="1" applyFill="1" applyBorder="1" applyAlignment="1">
      <alignment horizontal="center" vertical="center" wrapText="1"/>
    </xf>
    <xf numFmtId="0" fontId="197" fillId="3" borderId="46" xfId="8" applyFont="1" applyFill="1" applyBorder="1" applyAlignment="1">
      <alignment horizontal="center" vertical="center" wrapText="1"/>
    </xf>
    <xf numFmtId="0" fontId="197" fillId="3" borderId="9" xfId="8" applyFont="1" applyFill="1" applyBorder="1" applyAlignment="1">
      <alignment horizontal="center" vertical="center" wrapText="1"/>
    </xf>
    <xf numFmtId="0" fontId="197" fillId="3" borderId="3" xfId="0" applyFont="1" applyFill="1" applyBorder="1" applyAlignment="1">
      <alignment horizontal="center" vertical="center" wrapText="1"/>
    </xf>
    <xf numFmtId="0" fontId="197" fillId="3" borderId="2" xfId="0" applyFont="1" applyFill="1" applyBorder="1" applyAlignment="1">
      <alignment horizontal="center" vertical="center" wrapText="1"/>
    </xf>
    <xf numFmtId="0" fontId="197" fillId="3" borderId="4" xfId="0" applyFont="1" applyFill="1" applyBorder="1" applyAlignment="1">
      <alignment horizontal="center" vertical="center" wrapText="1"/>
    </xf>
    <xf numFmtId="0" fontId="197" fillId="3" borderId="1" xfId="0" applyFont="1" applyFill="1" applyBorder="1" applyAlignment="1">
      <alignment horizontal="center" vertical="center" wrapText="1"/>
    </xf>
    <xf numFmtId="0" fontId="197" fillId="3" borderId="22" xfId="0" applyFont="1" applyFill="1" applyBorder="1" applyAlignment="1">
      <alignment vertical="center" wrapText="1"/>
    </xf>
    <xf numFmtId="0" fontId="197" fillId="3" borderId="7" xfId="0" applyFont="1" applyFill="1" applyBorder="1" applyAlignment="1">
      <alignment vertical="center" wrapText="1"/>
    </xf>
    <xf numFmtId="0" fontId="197" fillId="3" borderId="32" xfId="0" applyFont="1" applyFill="1" applyBorder="1" applyAlignment="1">
      <alignment horizontal="center" vertical="center" wrapText="1"/>
    </xf>
    <xf numFmtId="0" fontId="197" fillId="0" borderId="33" xfId="0" applyFont="1" applyBorder="1" applyAlignment="1">
      <alignment horizontal="center" vertical="center" wrapText="1"/>
    </xf>
    <xf numFmtId="0" fontId="197" fillId="0" borderId="34" xfId="0" applyFont="1" applyBorder="1" applyAlignment="1">
      <alignment horizontal="center" vertical="center" wrapText="1"/>
    </xf>
    <xf numFmtId="0" fontId="197" fillId="0" borderId="25" xfId="0" applyFont="1" applyBorder="1" applyAlignment="1">
      <alignment horizontal="center" vertical="center" wrapText="1"/>
    </xf>
    <xf numFmtId="0" fontId="197" fillId="0" borderId="40" xfId="0" applyFont="1" applyBorder="1" applyAlignment="1">
      <alignment horizontal="center" vertical="center" wrapText="1"/>
    </xf>
    <xf numFmtId="0" fontId="197" fillId="0" borderId="26" xfId="0" applyFont="1" applyBorder="1" applyAlignment="1">
      <alignment horizontal="center" vertical="center" wrapText="1"/>
    </xf>
    <xf numFmtId="0" fontId="135" fillId="35" borderId="34" xfId="8" applyFont="1" applyFill="1" applyBorder="1" applyAlignment="1">
      <alignment horizontal="center" vertical="center" wrapText="1"/>
    </xf>
    <xf numFmtId="0" fontId="135" fillId="35" borderId="44" xfId="8" applyFont="1" applyFill="1" applyBorder="1" applyAlignment="1">
      <alignment horizontal="center" vertical="center" wrapText="1"/>
    </xf>
    <xf numFmtId="0" fontId="197" fillId="3" borderId="31" xfId="0" applyFont="1" applyFill="1" applyBorder="1" applyAlignment="1">
      <alignment horizontal="center" vertical="center" wrapText="1"/>
    </xf>
    <xf numFmtId="0" fontId="197" fillId="3" borderId="150" xfId="0" applyFont="1" applyFill="1" applyBorder="1" applyAlignment="1">
      <alignment horizontal="center" vertical="center" wrapText="1"/>
    </xf>
    <xf numFmtId="0" fontId="197" fillId="3" borderId="45" xfId="8" applyFont="1" applyFill="1" applyBorder="1" applyAlignment="1">
      <alignment horizontal="center" vertical="center" wrapText="1"/>
    </xf>
    <xf numFmtId="0" fontId="209" fillId="3" borderId="32" xfId="8" applyFont="1" applyFill="1" applyBorder="1" applyAlignment="1">
      <alignment horizontal="center" vertical="center" wrapText="1"/>
    </xf>
    <xf numFmtId="0" fontId="209" fillId="3" borderId="42" xfId="8" applyFont="1" applyFill="1" applyBorder="1" applyAlignment="1">
      <alignment horizontal="center" vertical="center" wrapText="1"/>
    </xf>
    <xf numFmtId="0" fontId="197" fillId="3" borderId="45" xfId="0" applyFont="1" applyFill="1" applyBorder="1" applyAlignment="1">
      <alignment horizontal="center" vertical="center" wrapText="1"/>
    </xf>
    <xf numFmtId="0" fontId="78" fillId="3" borderId="45" xfId="8" applyFont="1" applyFill="1" applyBorder="1" applyAlignment="1">
      <alignment horizontal="center" vertical="center" wrapText="1"/>
    </xf>
    <xf numFmtId="0" fontId="135" fillId="35" borderId="30" xfId="8" applyFont="1" applyFill="1" applyBorder="1" applyAlignment="1">
      <alignment horizontal="center" vertical="center" wrapText="1"/>
    </xf>
    <xf numFmtId="0" fontId="135" fillId="35" borderId="35" xfId="8" applyFont="1" applyFill="1" applyBorder="1" applyAlignment="1">
      <alignment horizontal="center" vertical="center" wrapText="1"/>
    </xf>
    <xf numFmtId="0" fontId="206" fillId="30" borderId="27" xfId="0" applyFont="1" applyFill="1" applyBorder="1" applyAlignment="1">
      <alignment horizontal="center" vertical="center" textRotation="90" wrapText="1"/>
    </xf>
    <xf numFmtId="0" fontId="206" fillId="30" borderId="34" xfId="0" applyFont="1" applyFill="1" applyBorder="1" applyAlignment="1">
      <alignment horizontal="center" vertical="center" textRotation="90" wrapText="1"/>
    </xf>
    <xf numFmtId="0" fontId="206" fillId="30" borderId="23" xfId="0" applyFont="1" applyFill="1" applyBorder="1" applyAlignment="1">
      <alignment horizontal="center" vertical="center" textRotation="90" wrapText="1"/>
    </xf>
    <xf numFmtId="0" fontId="206" fillId="30" borderId="40" xfId="0" applyFont="1" applyFill="1" applyBorder="1" applyAlignment="1">
      <alignment horizontal="center" vertical="center" textRotation="90" wrapText="1"/>
    </xf>
    <xf numFmtId="0" fontId="134" fillId="26" borderId="30" xfId="8" applyFont="1" applyFill="1" applyBorder="1" applyAlignment="1">
      <alignment horizontal="center" vertical="center" wrapText="1"/>
    </xf>
    <xf numFmtId="0" fontId="134" fillId="26" borderId="152" xfId="8" applyFont="1" applyFill="1" applyBorder="1" applyAlignment="1">
      <alignment horizontal="center" vertical="center" wrapText="1"/>
    </xf>
    <xf numFmtId="0" fontId="205" fillId="2" borderId="31" xfId="0" applyFont="1" applyFill="1" applyBorder="1" applyAlignment="1">
      <alignment horizontal="center" wrapText="1"/>
    </xf>
    <xf numFmtId="0" fontId="194" fillId="2" borderId="150" xfId="0" applyFont="1" applyFill="1" applyBorder="1" applyAlignment="1">
      <alignment horizontal="center"/>
    </xf>
    <xf numFmtId="0" fontId="197" fillId="3" borderId="205" xfId="0" applyFont="1" applyFill="1" applyBorder="1" applyAlignment="1">
      <alignment horizontal="center" vertical="center" wrapText="1"/>
    </xf>
    <xf numFmtId="0" fontId="197" fillId="0" borderId="35" xfId="0" applyFont="1" applyBorder="1" applyAlignment="1">
      <alignment horizontal="center" vertical="center" wrapText="1"/>
    </xf>
    <xf numFmtId="0" fontId="134" fillId="26" borderId="150" xfId="8" applyFont="1" applyFill="1" applyBorder="1" applyAlignment="1">
      <alignment horizontal="center" vertical="center" wrapText="1"/>
    </xf>
    <xf numFmtId="0" fontId="134" fillId="26" borderId="151" xfId="8" applyFont="1" applyFill="1" applyBorder="1" applyAlignment="1">
      <alignment horizontal="center" vertical="center" wrapText="1"/>
    </xf>
    <xf numFmtId="0" fontId="88" fillId="3" borderId="45" xfId="21" applyFont="1" applyFill="1" applyBorder="1" applyAlignment="1">
      <alignment vertical="top" wrapText="1"/>
    </xf>
    <xf numFmtId="0" fontId="88" fillId="3" borderId="174" xfId="21" applyFont="1" applyFill="1" applyBorder="1" applyAlignment="1">
      <alignment horizontal="left" vertical="top" wrapText="1"/>
    </xf>
    <xf numFmtId="0" fontId="88" fillId="3" borderId="8" xfId="21" applyFont="1" applyFill="1" applyBorder="1" applyAlignment="1">
      <alignment horizontal="left" vertical="top" wrapText="1"/>
    </xf>
    <xf numFmtId="0" fontId="88" fillId="3" borderId="45" xfId="21" applyFont="1" applyFill="1" applyBorder="1" applyAlignment="1">
      <alignment horizontal="left" vertical="top" wrapText="1"/>
    </xf>
    <xf numFmtId="0" fontId="217" fillId="0" borderId="174" xfId="0" applyFont="1" applyBorder="1" applyAlignment="1">
      <alignment horizontal="center" vertical="top" wrapText="1"/>
    </xf>
    <xf numFmtId="0" fontId="217" fillId="0" borderId="28" xfId="0" applyFont="1" applyBorder="1" applyAlignment="1">
      <alignment horizontal="center" vertical="top" wrapText="1"/>
    </xf>
    <xf numFmtId="0" fontId="217" fillId="0" borderId="8" xfId="0" applyFont="1" applyBorder="1" applyAlignment="1">
      <alignment horizontal="center" vertical="top" wrapText="1"/>
    </xf>
    <xf numFmtId="0" fontId="82" fillId="26" borderId="173" xfId="21" applyFont="1" applyFill="1" applyBorder="1" applyAlignment="1">
      <alignment horizontal="center" vertical="center" wrapText="1"/>
    </xf>
    <xf numFmtId="0" fontId="82" fillId="26" borderId="177" xfId="21" applyFont="1" applyFill="1" applyBorder="1" applyAlignment="1">
      <alignment horizontal="center" vertical="center" wrapText="1"/>
    </xf>
    <xf numFmtId="0" fontId="82" fillId="16" borderId="45" xfId="21" applyFont="1" applyFill="1" applyBorder="1" applyAlignment="1">
      <alignment horizontal="center" wrapText="1"/>
    </xf>
    <xf numFmtId="0" fontId="82" fillId="29" borderId="45" xfId="21" applyFont="1" applyFill="1" applyBorder="1" applyAlignment="1">
      <alignment horizontal="center" wrapText="1"/>
    </xf>
    <xf numFmtId="0" fontId="88" fillId="3" borderId="45" xfId="21" applyFont="1" applyFill="1" applyBorder="1" applyAlignment="1">
      <alignment vertical="center" wrapText="1"/>
    </xf>
    <xf numFmtId="0" fontId="88" fillId="3" borderId="45" xfId="21" applyFont="1" applyFill="1" applyBorder="1" applyAlignment="1">
      <alignment horizontal="left" wrapText="1"/>
    </xf>
    <xf numFmtId="0" fontId="89" fillId="24" borderId="0" xfId="21" applyFont="1" applyFill="1" applyBorder="1" applyAlignment="1">
      <alignment horizontal="left" vertical="top" wrapText="1"/>
    </xf>
    <xf numFmtId="0" fontId="82" fillId="25" borderId="48" xfId="21" applyFont="1" applyFill="1" applyBorder="1" applyAlignment="1">
      <alignment horizontal="center" wrapText="1"/>
    </xf>
    <xf numFmtId="0" fontId="82" fillId="25" borderId="52" xfId="21" applyFont="1" applyFill="1" applyBorder="1" applyAlignment="1">
      <alignment horizontal="center" wrapText="1"/>
    </xf>
    <xf numFmtId="0" fontId="82" fillId="25" borderId="45" xfId="21" applyFont="1" applyFill="1" applyBorder="1" applyAlignment="1">
      <alignment horizontal="center" wrapText="1"/>
    </xf>
    <xf numFmtId="0" fontId="82" fillId="3" borderId="19" xfId="21" applyFont="1" applyFill="1" applyBorder="1" applyAlignment="1">
      <alignment horizontal="center" vertical="center" wrapText="1"/>
    </xf>
    <xf numFmtId="0" fontId="82" fillId="3" borderId="44" xfId="21" applyFont="1" applyFill="1" applyBorder="1" applyAlignment="1">
      <alignment horizontal="center" vertical="center" wrapText="1"/>
    </xf>
    <xf numFmtId="0" fontId="82" fillId="3" borderId="13" xfId="21" applyFont="1" applyFill="1" applyBorder="1" applyAlignment="1">
      <alignment horizontal="center" vertical="center" wrapText="1"/>
    </xf>
    <xf numFmtId="0" fontId="82" fillId="3" borderId="10" xfId="21" applyFont="1" applyFill="1" applyBorder="1" applyAlignment="1">
      <alignment horizontal="center" vertical="center" wrapText="1"/>
    </xf>
    <xf numFmtId="0" fontId="82" fillId="26" borderId="45" xfId="21" applyFont="1" applyFill="1" applyBorder="1" applyAlignment="1">
      <alignment horizontal="center" wrapText="1"/>
    </xf>
    <xf numFmtId="0" fontId="210" fillId="0" borderId="45" xfId="21" applyFont="1" applyFill="1" applyBorder="1" applyAlignment="1">
      <alignment horizontal="center" wrapText="1"/>
    </xf>
    <xf numFmtId="0" fontId="210" fillId="27" borderId="45" xfId="21" applyFont="1" applyFill="1" applyBorder="1" applyAlignment="1">
      <alignment horizontal="center" wrapText="1"/>
    </xf>
    <xf numFmtId="0" fontId="195" fillId="3" borderId="45" xfId="21" applyFont="1" applyFill="1" applyBorder="1" applyAlignment="1">
      <alignment vertical="top" wrapText="1"/>
    </xf>
    <xf numFmtId="0" fontId="195" fillId="3" borderId="174" xfId="21" applyFont="1" applyFill="1" applyBorder="1" applyAlignment="1">
      <alignment horizontal="left" vertical="top" wrapText="1"/>
    </xf>
    <xf numFmtId="0" fontId="195" fillId="3" borderId="8" xfId="21" applyFont="1" applyFill="1" applyBorder="1" applyAlignment="1">
      <alignment horizontal="left" vertical="top" wrapText="1"/>
    </xf>
    <xf numFmtId="0" fontId="195" fillId="3" borderId="45" xfId="21" applyFont="1" applyFill="1" applyBorder="1" applyAlignment="1">
      <alignment horizontal="left" vertical="top" wrapText="1"/>
    </xf>
    <xf numFmtId="0" fontId="195" fillId="3" borderId="45" xfId="21" applyFont="1" applyFill="1" applyBorder="1" applyAlignment="1">
      <alignment vertical="center" wrapText="1"/>
    </xf>
    <xf numFmtId="0" fontId="195" fillId="3" borderId="45" xfId="21" applyFont="1" applyFill="1" applyBorder="1" applyAlignment="1">
      <alignment horizontal="left" wrapText="1"/>
    </xf>
    <xf numFmtId="0" fontId="195" fillId="30" borderId="3" xfId="0" applyFont="1" applyFill="1" applyBorder="1" applyAlignment="1">
      <alignment horizontal="center" vertical="center" wrapText="1"/>
    </xf>
    <xf numFmtId="0" fontId="195" fillId="30" borderId="5" xfId="0" applyFont="1" applyFill="1" applyBorder="1" applyAlignment="1">
      <alignment horizontal="center" vertical="center" wrapText="1"/>
    </xf>
    <xf numFmtId="0" fontId="195" fillId="30" borderId="4" xfId="0" applyFont="1" applyFill="1" applyBorder="1" applyAlignment="1">
      <alignment horizontal="center" vertical="center" wrapText="1"/>
    </xf>
    <xf numFmtId="0" fontId="195" fillId="30" borderId="45" xfId="0" applyFont="1" applyFill="1" applyBorder="1" applyAlignment="1">
      <alignment horizontal="center" vertical="center" wrapText="1"/>
    </xf>
    <xf numFmtId="0" fontId="128" fillId="22" borderId="34" xfId="0" applyFont="1" applyFill="1" applyBorder="1" applyAlignment="1">
      <alignment horizontal="center" vertical="center" wrapText="1"/>
    </xf>
    <xf numFmtId="0" fontId="128" fillId="22" borderId="0" xfId="0" applyFont="1" applyFill="1" applyBorder="1" applyAlignment="1">
      <alignment horizontal="center" vertical="center" wrapText="1"/>
    </xf>
    <xf numFmtId="0" fontId="128" fillId="22" borderId="25" xfId="0" applyFont="1" applyFill="1" applyBorder="1" applyAlignment="1">
      <alignment horizontal="center" vertical="center" wrapText="1"/>
    </xf>
    <xf numFmtId="0" fontId="195" fillId="30" borderId="22" xfId="0" applyFont="1" applyFill="1" applyBorder="1" applyAlignment="1">
      <alignment horizontal="center" vertical="center" wrapText="1"/>
    </xf>
    <xf numFmtId="0" fontId="195" fillId="30" borderId="6" xfId="0" applyFont="1" applyFill="1" applyBorder="1" applyAlignment="1">
      <alignment horizontal="center" vertical="center" wrapText="1"/>
    </xf>
    <xf numFmtId="0" fontId="166" fillId="3" borderId="19" xfId="2" applyFont="1" applyFill="1" applyBorder="1" applyAlignment="1">
      <alignment horizontal="left" vertical="center"/>
    </xf>
    <xf numFmtId="0" fontId="166" fillId="3" borderId="0" xfId="2" applyFont="1" applyFill="1" applyBorder="1" applyAlignment="1">
      <alignment horizontal="left" vertical="center"/>
    </xf>
    <xf numFmtId="0" fontId="72" fillId="3" borderId="0" xfId="0" applyFont="1" applyFill="1" applyBorder="1" applyAlignment="1">
      <alignment horizontal="center" vertical="center" wrapText="1"/>
    </xf>
    <xf numFmtId="0" fontId="71" fillId="3" borderId="0" xfId="0" applyFont="1" applyFill="1" applyBorder="1" applyAlignment="1">
      <alignment horizontal="center" vertical="center" wrapText="1"/>
    </xf>
    <xf numFmtId="0" fontId="86" fillId="3" borderId="34" xfId="0" applyFont="1" applyFill="1" applyBorder="1" applyAlignment="1">
      <alignment horizontal="left" vertical="top" wrapText="1"/>
    </xf>
    <xf numFmtId="0" fontId="86" fillId="3" borderId="0" xfId="0" applyFont="1" applyFill="1" applyBorder="1" applyAlignment="1">
      <alignment horizontal="left" vertical="top" wrapText="1"/>
    </xf>
    <xf numFmtId="0" fontId="82" fillId="38" borderId="196" xfId="0" applyFont="1" applyFill="1" applyBorder="1" applyAlignment="1">
      <alignment horizontal="center" vertical="center" wrapText="1"/>
    </xf>
    <xf numFmtId="0" fontId="93" fillId="3" borderId="55" xfId="8" applyFont="1" applyFill="1" applyBorder="1" applyAlignment="1">
      <alignment horizontal="center" vertical="center" wrapText="1"/>
    </xf>
    <xf numFmtId="0" fontId="93" fillId="3" borderId="49" xfId="8" applyFont="1" applyFill="1" applyBorder="1" applyAlignment="1">
      <alignment horizontal="center" vertical="center" wrapText="1"/>
    </xf>
    <xf numFmtId="0" fontId="93" fillId="3" borderId="50" xfId="8" applyFont="1" applyFill="1" applyBorder="1" applyAlignment="1">
      <alignment horizontal="center" vertical="center" wrapText="1"/>
    </xf>
    <xf numFmtId="167" fontId="93" fillId="7" borderId="47" xfId="8" applyNumberFormat="1" applyFont="1" applyFill="1" applyBorder="1" applyAlignment="1">
      <alignment horizontal="center" vertical="center" wrapText="1"/>
    </xf>
    <xf numFmtId="167" fontId="93" fillId="7" borderId="159" xfId="8" applyNumberFormat="1" applyFont="1" applyFill="1" applyBorder="1" applyAlignment="1">
      <alignment horizontal="center" vertical="center" wrapText="1"/>
    </xf>
    <xf numFmtId="167" fontId="93" fillId="7" borderId="11" xfId="8" applyNumberFormat="1" applyFont="1" applyFill="1" applyBorder="1" applyAlignment="1">
      <alignment horizontal="center" vertical="center" wrapText="1"/>
    </xf>
    <xf numFmtId="0" fontId="93" fillId="7" borderId="173" xfId="8" applyNumberFormat="1" applyFont="1" applyFill="1" applyBorder="1" applyAlignment="1">
      <alignment horizontal="center" vertical="center" wrapText="1"/>
    </xf>
    <xf numFmtId="0" fontId="93" fillId="7" borderId="19" xfId="8" applyNumberFormat="1" applyFont="1" applyFill="1" applyBorder="1" applyAlignment="1">
      <alignment horizontal="center" vertical="center" wrapText="1"/>
    </xf>
    <xf numFmtId="0" fontId="93" fillId="7" borderId="13" xfId="8" applyNumberFormat="1" applyFont="1" applyFill="1" applyBorder="1" applyAlignment="1">
      <alignment horizontal="center" vertical="center" wrapText="1"/>
    </xf>
    <xf numFmtId="0" fontId="219" fillId="42" borderId="174" xfId="0" applyFont="1" applyFill="1" applyBorder="1" applyAlignment="1">
      <alignment horizontal="center" vertical="center" wrapText="1" readingOrder="1"/>
    </xf>
    <xf numFmtId="0" fontId="219" fillId="42" borderId="28" xfId="0" applyFont="1" applyFill="1" applyBorder="1" applyAlignment="1">
      <alignment horizontal="center" vertical="center" wrapText="1" readingOrder="1"/>
    </xf>
    <xf numFmtId="0" fontId="219" fillId="42" borderId="8" xfId="0" applyFont="1" applyFill="1" applyBorder="1" applyAlignment="1">
      <alignment horizontal="center" vertical="center" wrapText="1" readingOrder="1"/>
    </xf>
    <xf numFmtId="0" fontId="62" fillId="0" borderId="15" xfId="8" applyFont="1" applyFill="1" applyBorder="1" applyAlignment="1">
      <alignment horizontal="center" vertical="center" wrapText="1"/>
    </xf>
    <xf numFmtId="0" fontId="62" fillId="0" borderId="28" xfId="8" applyFont="1" applyFill="1" applyBorder="1" applyAlignment="1">
      <alignment horizontal="center" vertical="center" wrapText="1"/>
    </xf>
    <xf numFmtId="0" fontId="62" fillId="0" borderId="8" xfId="8" applyFont="1" applyFill="1" applyBorder="1" applyAlignment="1">
      <alignment horizontal="center" vertical="center" wrapText="1"/>
    </xf>
    <xf numFmtId="0" fontId="93" fillId="7" borderId="47" xfId="8" applyFont="1" applyFill="1" applyBorder="1" applyAlignment="1">
      <alignment horizontal="center" vertical="center" wrapText="1"/>
    </xf>
    <xf numFmtId="0" fontId="93" fillId="7" borderId="159" xfId="8" applyFont="1" applyFill="1" applyBorder="1" applyAlignment="1">
      <alignment horizontal="center" vertical="center" wrapText="1"/>
    </xf>
    <xf numFmtId="0" fontId="93" fillId="7" borderId="11" xfId="8" applyFont="1" applyFill="1" applyBorder="1" applyAlignment="1">
      <alignment horizontal="center" vertical="center" wrapText="1"/>
    </xf>
    <xf numFmtId="0" fontId="93" fillId="7" borderId="197" xfId="8" applyFont="1" applyFill="1" applyBorder="1" applyAlignment="1">
      <alignment horizontal="center" vertical="center" wrapText="1"/>
    </xf>
    <xf numFmtId="0" fontId="93" fillId="7" borderId="23" xfId="8" applyFont="1" applyFill="1" applyBorder="1" applyAlignment="1">
      <alignment horizontal="center" vertical="center" wrapText="1"/>
    </xf>
    <xf numFmtId="0" fontId="93" fillId="7" borderId="138" xfId="8" applyFont="1" applyFill="1" applyBorder="1" applyAlignment="1">
      <alignment horizontal="center" vertical="center" wrapText="1"/>
    </xf>
    <xf numFmtId="0" fontId="93" fillId="0" borderId="55" xfId="8" applyFont="1" applyFill="1" applyBorder="1" applyAlignment="1">
      <alignment horizontal="center" vertical="center" wrapText="1"/>
    </xf>
    <xf numFmtId="0" fontId="93" fillId="0" borderId="49" xfId="8" applyFont="1" applyFill="1" applyBorder="1" applyAlignment="1">
      <alignment horizontal="center" vertical="center" wrapText="1"/>
    </xf>
    <xf numFmtId="0" fontId="93" fillId="0" borderId="12" xfId="8" applyFont="1" applyFill="1" applyBorder="1" applyAlignment="1">
      <alignment horizontal="center" vertical="center" wrapText="1"/>
    </xf>
    <xf numFmtId="0" fontId="219" fillId="42" borderId="55" xfId="0" applyFont="1" applyFill="1" applyBorder="1" applyAlignment="1">
      <alignment horizontal="center" vertical="center" wrapText="1" readingOrder="1"/>
    </xf>
    <xf numFmtId="0" fontId="219" fillId="42" borderId="49" xfId="0" applyFont="1" applyFill="1" applyBorder="1" applyAlignment="1">
      <alignment horizontal="center" vertical="center" wrapText="1" readingOrder="1"/>
    </xf>
    <xf numFmtId="0" fontId="219" fillId="42" borderId="12" xfId="0" applyFont="1" applyFill="1" applyBorder="1" applyAlignment="1">
      <alignment horizontal="center" vertical="center" wrapText="1" readingOrder="1"/>
    </xf>
    <xf numFmtId="0" fontId="96" fillId="31" borderId="153" xfId="8" applyFont="1" applyFill="1" applyBorder="1" applyAlignment="1">
      <alignment horizontal="center" vertical="center" wrapText="1"/>
    </xf>
    <xf numFmtId="0" fontId="96" fillId="31" borderId="29" xfId="8" applyFont="1" applyFill="1" applyBorder="1" applyAlignment="1">
      <alignment horizontal="center" vertical="center" wrapText="1"/>
    </xf>
    <xf numFmtId="0" fontId="96" fillId="31" borderId="32" xfId="8" applyFont="1" applyFill="1" applyBorder="1" applyAlignment="1">
      <alignment horizontal="center" vertical="center" wrapText="1"/>
    </xf>
    <xf numFmtId="0" fontId="96" fillId="31" borderId="33" xfId="8" applyFont="1" applyFill="1" applyBorder="1" applyAlignment="1">
      <alignment horizontal="center" vertical="center" wrapText="1"/>
    </xf>
    <xf numFmtId="0" fontId="96" fillId="31" borderId="27" xfId="8" applyFont="1" applyFill="1" applyBorder="1" applyAlignment="1">
      <alignment horizontal="center" vertical="center" wrapText="1"/>
    </xf>
    <xf numFmtId="0" fontId="96" fillId="31" borderId="24" xfId="8" applyFont="1" applyFill="1" applyBorder="1" applyAlignment="1">
      <alignment horizontal="center" vertical="center" wrapText="1"/>
    </xf>
    <xf numFmtId="0" fontId="96" fillId="31" borderId="26" xfId="8" applyFont="1" applyFill="1" applyBorder="1" applyAlignment="1">
      <alignment horizontal="center" vertical="center" wrapText="1"/>
    </xf>
    <xf numFmtId="0" fontId="151" fillId="22" borderId="30" xfId="8" applyFont="1" applyFill="1" applyBorder="1" applyAlignment="1">
      <alignment horizontal="center" vertical="center" wrapText="1"/>
    </xf>
    <xf numFmtId="0" fontId="151" fillId="22" borderId="39" xfId="8" applyFont="1" applyFill="1" applyBorder="1" applyAlignment="1">
      <alignment horizontal="center" vertical="center" wrapText="1"/>
    </xf>
    <xf numFmtId="0" fontId="72" fillId="31" borderId="1" xfId="8" applyFont="1" applyFill="1" applyBorder="1" applyAlignment="1">
      <alignment horizontal="center" vertical="center" wrapText="1"/>
    </xf>
    <xf numFmtId="0" fontId="72" fillId="31" borderId="20" xfId="8" applyFont="1" applyFill="1" applyBorder="1" applyAlignment="1">
      <alignment horizontal="center" vertical="center" wrapText="1"/>
    </xf>
    <xf numFmtId="0" fontId="96" fillId="31" borderId="32" xfId="8" applyFont="1" applyFill="1" applyBorder="1" applyAlignment="1">
      <alignment horizontal="center" vertical="center"/>
    </xf>
    <xf numFmtId="0" fontId="96" fillId="31" borderId="33" xfId="8" applyFont="1" applyFill="1" applyBorder="1" applyAlignment="1">
      <alignment horizontal="center" vertical="center"/>
    </xf>
    <xf numFmtId="0" fontId="96" fillId="31" borderId="34" xfId="8" applyFont="1" applyFill="1" applyBorder="1" applyAlignment="1">
      <alignment horizontal="center" vertical="center"/>
    </xf>
    <xf numFmtId="0" fontId="96" fillId="31" borderId="25" xfId="8" applyFont="1" applyFill="1" applyBorder="1" applyAlignment="1">
      <alignment horizontal="center" vertical="center"/>
    </xf>
    <xf numFmtId="0" fontId="96" fillId="31" borderId="40" xfId="8" applyFont="1" applyFill="1" applyBorder="1" applyAlignment="1">
      <alignment horizontal="center" vertical="center"/>
    </xf>
    <xf numFmtId="0" fontId="96" fillId="31" borderId="26" xfId="8" applyFont="1" applyFill="1" applyBorder="1" applyAlignment="1">
      <alignment horizontal="center" vertical="center"/>
    </xf>
    <xf numFmtId="0" fontId="96" fillId="31" borderId="56" xfId="8" applyFont="1" applyFill="1" applyBorder="1" applyAlignment="1">
      <alignment horizontal="center" vertical="center" wrapText="1"/>
    </xf>
    <xf numFmtId="0" fontId="96" fillId="31" borderId="37" xfId="8" applyFont="1" applyFill="1" applyBorder="1" applyAlignment="1">
      <alignment horizontal="center" vertical="center" wrapText="1"/>
    </xf>
    <xf numFmtId="0" fontId="96" fillId="31" borderId="158" xfId="8" applyFont="1" applyFill="1" applyBorder="1" applyAlignment="1">
      <alignment horizontal="center" vertical="center" wrapText="1"/>
    </xf>
    <xf numFmtId="0" fontId="96" fillId="31" borderId="31" xfId="8" applyFont="1" applyFill="1" applyBorder="1" applyAlignment="1">
      <alignment horizontal="center" vertical="center" wrapText="1"/>
    </xf>
    <xf numFmtId="0" fontId="96" fillId="31" borderId="150" xfId="8" applyFont="1" applyFill="1" applyBorder="1" applyAlignment="1">
      <alignment horizontal="center" vertical="center" wrapText="1"/>
    </xf>
    <xf numFmtId="0" fontId="96" fillId="31" borderId="151" xfId="8" applyFont="1" applyFill="1" applyBorder="1" applyAlignment="1">
      <alignment horizontal="center" vertical="center" wrapText="1"/>
    </xf>
    <xf numFmtId="0" fontId="72" fillId="31" borderId="154" xfId="8" applyFont="1" applyFill="1" applyBorder="1" applyAlignment="1">
      <alignment horizontal="center" vertical="center" wrapText="1"/>
    </xf>
    <xf numFmtId="0" fontId="72" fillId="31" borderId="197" xfId="8" applyFont="1" applyFill="1" applyBorder="1" applyAlignment="1">
      <alignment horizontal="center" vertical="center" wrapText="1"/>
    </xf>
    <xf numFmtId="0" fontId="72" fillId="31" borderId="54" xfId="8" applyFont="1" applyFill="1" applyBorder="1" applyAlignment="1">
      <alignment horizontal="center" vertical="center" wrapText="1"/>
    </xf>
    <xf numFmtId="0" fontId="72" fillId="31" borderId="30" xfId="8" applyFont="1" applyFill="1" applyBorder="1" applyAlignment="1">
      <alignment horizontal="center" vertical="center" wrapText="1"/>
    </xf>
    <xf numFmtId="0" fontId="72" fillId="31" borderId="39" xfId="8" applyFont="1" applyFill="1" applyBorder="1" applyAlignment="1">
      <alignment horizontal="center" vertical="center" wrapText="1"/>
    </xf>
    <xf numFmtId="0" fontId="72" fillId="31" borderId="35" xfId="8" applyFont="1" applyFill="1" applyBorder="1" applyAlignment="1">
      <alignment horizontal="center" vertical="center" wrapText="1"/>
    </xf>
    <xf numFmtId="0" fontId="72" fillId="31" borderId="23" xfId="8" applyFont="1" applyFill="1" applyBorder="1" applyAlignment="1">
      <alignment horizontal="center" vertical="center" wrapText="1"/>
    </xf>
    <xf numFmtId="0" fontId="72" fillId="31" borderId="34" xfId="8" applyFont="1" applyFill="1" applyBorder="1" applyAlignment="1">
      <alignment horizontal="center" vertical="center" wrapText="1"/>
    </xf>
    <xf numFmtId="0" fontId="139" fillId="31" borderId="27" xfId="8" applyFont="1" applyFill="1" applyBorder="1" applyAlignment="1">
      <alignment horizontal="center" vertical="center" wrapText="1"/>
    </xf>
    <xf numFmtId="0" fontId="139" fillId="31" borderId="24" xfId="8" applyFont="1" applyFill="1" applyBorder="1" applyAlignment="1">
      <alignment horizontal="center" vertical="center" wrapText="1"/>
    </xf>
    <xf numFmtId="0" fontId="54" fillId="3" borderId="0" xfId="8" applyFill="1" applyBorder="1" applyAlignment="1">
      <alignment horizontal="right" wrapText="1"/>
    </xf>
    <xf numFmtId="0" fontId="93" fillId="3" borderId="177" xfId="8" applyFont="1" applyFill="1" applyBorder="1" applyAlignment="1">
      <alignment horizontal="center" vertical="center" wrapText="1"/>
    </xf>
    <xf numFmtId="0" fontId="93" fillId="3" borderId="44" xfId="8" applyFont="1" applyFill="1" applyBorder="1" applyAlignment="1">
      <alignment horizontal="center" vertical="center" wrapText="1"/>
    </xf>
    <xf numFmtId="0" fontId="93" fillId="3" borderId="10" xfId="8" applyFont="1" applyFill="1" applyBorder="1" applyAlignment="1">
      <alignment horizontal="center" vertical="center" wrapText="1"/>
    </xf>
    <xf numFmtId="0" fontId="93" fillId="7" borderId="55" xfId="8" applyNumberFormat="1" applyFont="1" applyFill="1" applyBorder="1" applyAlignment="1">
      <alignment horizontal="center" vertical="center" wrapText="1"/>
    </xf>
    <xf numFmtId="0" fontId="93" fillId="7" borderId="49" xfId="8" applyNumberFormat="1" applyFont="1" applyFill="1" applyBorder="1" applyAlignment="1">
      <alignment horizontal="center" vertical="center" wrapText="1"/>
    </xf>
    <xf numFmtId="0" fontId="93" fillId="7" borderId="12" xfId="8" applyNumberFormat="1" applyFont="1" applyFill="1" applyBorder="1" applyAlignment="1">
      <alignment horizontal="center" vertical="center" wrapText="1"/>
    </xf>
    <xf numFmtId="167" fontId="93" fillId="7" borderId="210" xfId="8" applyNumberFormat="1" applyFont="1" applyFill="1" applyBorder="1" applyAlignment="1">
      <alignment horizontal="center" vertical="center" wrapText="1"/>
    </xf>
    <xf numFmtId="167" fontId="93" fillId="7" borderId="25" xfId="8" applyNumberFormat="1" applyFont="1" applyFill="1" applyBorder="1" applyAlignment="1">
      <alignment horizontal="center" vertical="center" wrapText="1"/>
    </xf>
    <xf numFmtId="167" fontId="93" fillId="7" borderId="209" xfId="8" applyNumberFormat="1" applyFont="1" applyFill="1" applyBorder="1" applyAlignment="1">
      <alignment horizontal="center" vertical="center" wrapText="1"/>
    </xf>
    <xf numFmtId="167" fontId="93" fillId="7" borderId="173" xfId="8" applyNumberFormat="1" applyFont="1" applyFill="1" applyBorder="1" applyAlignment="1">
      <alignment horizontal="center" vertical="center" wrapText="1"/>
    </xf>
    <xf numFmtId="167" fontId="93" fillId="7" borderId="19" xfId="8" applyNumberFormat="1" applyFont="1" applyFill="1" applyBorder="1" applyAlignment="1">
      <alignment horizontal="center" vertical="center" wrapText="1"/>
    </xf>
    <xf numFmtId="167" fontId="93" fillId="7" borderId="13" xfId="8" applyNumberFormat="1" applyFont="1" applyFill="1" applyBorder="1" applyAlignment="1">
      <alignment horizontal="center" vertical="center" wrapText="1"/>
    </xf>
    <xf numFmtId="0" fontId="158" fillId="22" borderId="34" xfId="0" applyFont="1" applyFill="1" applyBorder="1" applyAlignment="1">
      <alignment horizontal="center" vertical="center" wrapText="1"/>
    </xf>
    <xf numFmtId="0" fontId="92" fillId="31" borderId="14" xfId="8" applyFont="1" applyFill="1" applyBorder="1" applyAlignment="1">
      <alignment horizontal="center" vertical="center" wrapText="1"/>
    </xf>
    <xf numFmtId="0" fontId="92" fillId="31" borderId="27" xfId="8" applyFont="1" applyFill="1" applyBorder="1" applyAlignment="1">
      <alignment horizontal="center" vertical="center" wrapText="1"/>
    </xf>
    <xf numFmtId="0" fontId="92" fillId="31" borderId="23" xfId="8" applyFont="1" applyFill="1" applyBorder="1" applyAlignment="1">
      <alignment horizontal="center" vertical="center" wrapText="1"/>
    </xf>
    <xf numFmtId="0" fontId="92" fillId="31" borderId="3" xfId="8" applyFont="1" applyFill="1" applyBorder="1" applyAlignment="1">
      <alignment horizontal="center" vertical="center" wrapText="1"/>
    </xf>
    <xf numFmtId="0" fontId="92" fillId="31" borderId="4" xfId="8" applyFont="1" applyFill="1" applyBorder="1" applyAlignment="1">
      <alignment horizontal="center" vertical="center" wrapText="1"/>
    </xf>
    <xf numFmtId="0" fontId="92" fillId="31" borderId="22" xfId="8" applyFont="1" applyFill="1" applyBorder="1" applyAlignment="1">
      <alignment horizontal="center" vertical="center" wrapText="1"/>
    </xf>
    <xf numFmtId="0" fontId="92" fillId="31" borderId="45" xfId="8" applyFont="1" applyFill="1" applyBorder="1" applyAlignment="1">
      <alignment horizontal="center" vertical="center" wrapText="1"/>
    </xf>
    <xf numFmtId="0" fontId="92" fillId="31" borderId="6" xfId="8" applyFont="1" applyFill="1" applyBorder="1" applyAlignment="1">
      <alignment horizontal="center" vertical="center" wrapText="1"/>
    </xf>
    <xf numFmtId="0" fontId="92" fillId="31" borderId="5" xfId="8" applyFont="1" applyFill="1" applyBorder="1" applyAlignment="1">
      <alignment horizontal="center" vertical="center" wrapText="1"/>
    </xf>
    <xf numFmtId="0" fontId="92" fillId="31" borderId="55" xfId="8" applyFont="1" applyFill="1" applyBorder="1" applyAlignment="1">
      <alignment horizontal="center" vertical="center" wrapText="1"/>
    </xf>
    <xf numFmtId="0" fontId="92" fillId="31" borderId="39" xfId="8" applyFont="1" applyFill="1" applyBorder="1" applyAlignment="1">
      <alignment horizontal="center" vertical="center" wrapText="1"/>
    </xf>
    <xf numFmtId="0" fontId="92" fillId="31" borderId="35" xfId="8" applyFont="1" applyFill="1" applyBorder="1" applyAlignment="1">
      <alignment horizontal="center" vertical="center" wrapText="1"/>
    </xf>
    <xf numFmtId="0" fontId="76" fillId="31" borderId="4" xfId="2" applyFont="1" applyFill="1" applyBorder="1" applyAlignment="1">
      <alignment horizontal="center" vertical="center" wrapText="1"/>
    </xf>
    <xf numFmtId="0" fontId="76" fillId="31" borderId="22" xfId="2" applyFont="1" applyFill="1" applyBorder="1" applyAlignment="1">
      <alignment horizontal="center" vertical="center" wrapText="1"/>
    </xf>
    <xf numFmtId="0" fontId="133" fillId="31" borderId="2" xfId="2" applyFont="1" applyFill="1" applyBorder="1" applyAlignment="1">
      <alignment horizontal="center" vertical="center" wrapText="1"/>
    </xf>
    <xf numFmtId="0" fontId="133" fillId="31" borderId="1" xfId="2" applyFont="1" applyFill="1" applyBorder="1" applyAlignment="1">
      <alignment horizontal="center" vertical="center" wrapText="1"/>
    </xf>
    <xf numFmtId="0" fontId="133" fillId="31" borderId="7" xfId="2" applyFont="1" applyFill="1" applyBorder="1" applyAlignment="1">
      <alignment horizontal="center" vertical="center" wrapText="1"/>
    </xf>
    <xf numFmtId="0" fontId="92" fillId="40" borderId="5" xfId="8" applyFont="1" applyFill="1" applyBorder="1" applyAlignment="1">
      <alignment horizontal="center" vertical="center" wrapText="1"/>
    </xf>
    <xf numFmtId="0" fontId="92" fillId="40" borderId="45" xfId="8" applyFont="1" applyFill="1" applyBorder="1" applyAlignment="1">
      <alignment horizontal="center" vertical="center" wrapText="1"/>
    </xf>
    <xf numFmtId="0" fontId="92" fillId="40" borderId="6" xfId="8" applyFont="1" applyFill="1" applyBorder="1" applyAlignment="1">
      <alignment horizontal="center" vertical="center" wrapText="1"/>
    </xf>
    <xf numFmtId="0" fontId="133" fillId="40" borderId="31" xfId="2" applyFont="1" applyFill="1" applyBorder="1" applyAlignment="1">
      <alignment horizontal="center" vertical="center" wrapText="1"/>
    </xf>
    <xf numFmtId="0" fontId="133" fillId="40" borderId="150" xfId="2" applyFont="1" applyFill="1" applyBorder="1" applyAlignment="1">
      <alignment horizontal="center" vertical="center" wrapText="1"/>
    </xf>
    <xf numFmtId="0" fontId="133" fillId="40" borderId="151" xfId="2" applyFont="1" applyFill="1" applyBorder="1" applyAlignment="1">
      <alignment horizontal="center" vertical="center" wrapText="1"/>
    </xf>
    <xf numFmtId="0" fontId="92" fillId="40" borderId="14" xfId="8" applyFont="1" applyFill="1" applyBorder="1" applyAlignment="1">
      <alignment horizontal="center" vertical="center" wrapText="1"/>
    </xf>
    <xf numFmtId="0" fontId="92" fillId="40" borderId="30" xfId="8" applyFont="1" applyFill="1" applyBorder="1" applyAlignment="1">
      <alignment horizontal="center" vertical="center" wrapText="1"/>
    </xf>
    <xf numFmtId="0" fontId="92" fillId="40" borderId="39" xfId="8" applyFont="1" applyFill="1" applyBorder="1" applyAlignment="1">
      <alignment horizontal="center" vertical="center" wrapText="1"/>
    </xf>
    <xf numFmtId="0" fontId="92" fillId="40" borderId="35" xfId="8" applyFont="1" applyFill="1" applyBorder="1" applyAlignment="1">
      <alignment horizontal="center" vertical="center" wrapText="1"/>
    </xf>
    <xf numFmtId="0" fontId="92" fillId="40" borderId="32" xfId="8" applyFont="1" applyFill="1" applyBorder="1" applyAlignment="1">
      <alignment horizontal="center" vertical="center" wrapText="1"/>
    </xf>
    <xf numFmtId="0" fontId="92" fillId="40" borderId="34" xfId="8" applyFont="1" applyFill="1" applyBorder="1" applyAlignment="1">
      <alignment horizontal="center" vertical="center" wrapText="1"/>
    </xf>
    <xf numFmtId="0" fontId="92" fillId="40" borderId="40" xfId="8" applyFont="1" applyFill="1" applyBorder="1" applyAlignment="1">
      <alignment horizontal="center" vertical="center" wrapText="1"/>
    </xf>
    <xf numFmtId="0" fontId="92" fillId="40" borderId="3" xfId="8" applyFont="1" applyFill="1" applyBorder="1" applyAlignment="1">
      <alignment horizontal="center" vertical="center" wrapText="1"/>
    </xf>
    <xf numFmtId="0" fontId="92" fillId="40" borderId="4" xfId="8" applyFont="1" applyFill="1" applyBorder="1" applyAlignment="1">
      <alignment horizontal="center" vertical="center" wrapText="1"/>
    </xf>
    <xf numFmtId="0" fontId="92" fillId="40" borderId="48" xfId="8" applyFont="1" applyFill="1" applyBorder="1" applyAlignment="1">
      <alignment horizontal="center" vertical="center" wrapText="1"/>
    </xf>
    <xf numFmtId="0" fontId="92" fillId="40" borderId="22" xfId="8" applyFont="1" applyFill="1" applyBorder="1" applyAlignment="1">
      <alignment horizontal="center" vertical="center" wrapText="1"/>
    </xf>
    <xf numFmtId="0" fontId="92" fillId="40" borderId="2" xfId="8" applyFont="1" applyFill="1" applyBorder="1" applyAlignment="1">
      <alignment horizontal="center" vertical="center" wrapText="1"/>
    </xf>
    <xf numFmtId="0" fontId="92" fillId="40" borderId="46" xfId="8" applyFont="1" applyFill="1" applyBorder="1" applyAlignment="1">
      <alignment horizontal="center" vertical="center" wrapText="1"/>
    </xf>
    <xf numFmtId="0" fontId="93" fillId="7" borderId="15" xfId="8" applyFont="1" applyFill="1" applyBorder="1" applyAlignment="1">
      <alignment horizontal="center" vertical="center" wrapText="1"/>
    </xf>
    <xf numFmtId="0" fontId="93" fillId="7" borderId="28" xfId="8" applyFont="1" applyFill="1" applyBorder="1" applyAlignment="1">
      <alignment horizontal="center" vertical="center" wrapText="1"/>
    </xf>
    <xf numFmtId="0" fontId="93" fillId="7" borderId="8" xfId="8" applyFont="1" applyFill="1" applyBorder="1" applyAlignment="1">
      <alignment horizontal="center" vertical="center" wrapText="1"/>
    </xf>
    <xf numFmtId="0" fontId="93" fillId="7" borderId="157" xfId="8" applyFont="1" applyFill="1" applyBorder="1" applyAlignment="1">
      <alignment horizontal="center" vertical="center" wrapText="1"/>
    </xf>
    <xf numFmtId="0" fontId="72" fillId="31" borderId="17" xfId="8" applyFont="1" applyFill="1" applyBorder="1" applyAlignment="1">
      <alignment horizontal="center" vertical="center" wrapText="1"/>
    </xf>
    <xf numFmtId="0" fontId="96" fillId="31" borderId="15" xfId="8" applyFont="1" applyFill="1" applyBorder="1" applyAlignment="1">
      <alignment horizontal="center" vertical="center" wrapText="1"/>
    </xf>
    <xf numFmtId="0" fontId="96" fillId="31" borderId="31" xfId="8" applyFont="1" applyFill="1" applyBorder="1" applyAlignment="1">
      <alignment horizontal="center" vertical="top" wrapText="1"/>
    </xf>
    <xf numFmtId="0" fontId="96" fillId="31" borderId="151" xfId="8" applyFont="1" applyFill="1" applyBorder="1" applyAlignment="1">
      <alignment horizontal="center" vertical="top" wrapText="1"/>
    </xf>
    <xf numFmtId="0" fontId="192" fillId="31" borderId="31" xfId="8" applyFont="1" applyFill="1" applyBorder="1" applyAlignment="1">
      <alignment horizontal="center"/>
    </xf>
    <xf numFmtId="0" fontId="192" fillId="31" borderId="151" xfId="8" applyFont="1" applyFill="1" applyBorder="1" applyAlignment="1">
      <alignment horizontal="center"/>
    </xf>
    <xf numFmtId="0" fontId="139" fillId="31" borderId="0" xfId="8" applyFont="1" applyFill="1" applyBorder="1" applyAlignment="1">
      <alignment horizontal="center" vertical="center" wrapText="1"/>
    </xf>
    <xf numFmtId="0" fontId="139" fillId="31" borderId="17" xfId="8" applyFont="1" applyFill="1" applyBorder="1" applyAlignment="1">
      <alignment horizontal="center" vertical="center" wrapText="1"/>
    </xf>
    <xf numFmtId="0" fontId="139" fillId="31" borderId="25" xfId="8" applyFont="1" applyFill="1" applyBorder="1" applyAlignment="1">
      <alignment horizontal="center" vertical="center" wrapText="1"/>
    </xf>
    <xf numFmtId="0" fontId="139" fillId="31" borderId="26" xfId="8" applyFont="1" applyFill="1" applyBorder="1" applyAlignment="1">
      <alignment horizontal="center" vertical="center" wrapText="1"/>
    </xf>
    <xf numFmtId="0" fontId="151" fillId="19" borderId="30" xfId="8" applyFont="1" applyFill="1" applyBorder="1" applyAlignment="1">
      <alignment horizontal="center" vertical="center" wrapText="1"/>
    </xf>
    <xf numFmtId="0" fontId="151" fillId="19" borderId="39" xfId="8" applyFont="1" applyFill="1" applyBorder="1" applyAlignment="1">
      <alignment horizontal="center" vertical="center" wrapText="1"/>
    </xf>
    <xf numFmtId="0" fontId="151" fillId="19" borderId="17" xfId="8" applyFont="1" applyFill="1" applyBorder="1" applyAlignment="1">
      <alignment horizontal="center" vertical="center" wrapText="1"/>
    </xf>
    <xf numFmtId="0" fontId="151" fillId="19" borderId="35" xfId="8" applyFont="1" applyFill="1" applyBorder="1" applyAlignment="1">
      <alignment horizontal="center" vertical="center" wrapText="1"/>
    </xf>
    <xf numFmtId="0" fontId="96" fillId="31" borderId="34" xfId="8" applyFont="1" applyFill="1" applyBorder="1" applyAlignment="1">
      <alignment horizontal="center" vertical="center" wrapText="1"/>
    </xf>
    <xf numFmtId="0" fontId="96" fillId="31" borderId="40" xfId="8" applyFont="1" applyFill="1" applyBorder="1" applyAlignment="1">
      <alignment horizontal="center" vertical="center" wrapText="1"/>
    </xf>
    <xf numFmtId="0" fontId="96" fillId="31" borderId="0" xfId="8" applyFont="1" applyFill="1" applyBorder="1" applyAlignment="1">
      <alignment horizontal="center" vertical="center" wrapText="1"/>
    </xf>
    <xf numFmtId="0" fontId="96" fillId="31" borderId="17" xfId="8" applyFont="1" applyFill="1" applyBorder="1" applyAlignment="1">
      <alignment horizontal="center" vertical="center" wrapText="1"/>
    </xf>
    <xf numFmtId="0" fontId="93" fillId="3" borderId="38" xfId="8" applyFont="1" applyFill="1" applyBorder="1" applyAlignment="1">
      <alignment horizontal="center" vertical="center" wrapText="1"/>
    </xf>
    <xf numFmtId="0" fontId="93" fillId="0" borderId="38" xfId="8" applyFont="1" applyFill="1" applyBorder="1" applyAlignment="1">
      <alignment horizontal="center" vertical="center" wrapText="1"/>
    </xf>
    <xf numFmtId="0" fontId="93" fillId="0" borderId="177" xfId="8" applyFont="1" applyFill="1" applyBorder="1" applyAlignment="1">
      <alignment horizontal="left" vertical="center" wrapText="1"/>
    </xf>
    <xf numFmtId="0" fontId="93" fillId="0" borderId="44" xfId="8" applyFont="1" applyFill="1" applyBorder="1" applyAlignment="1">
      <alignment horizontal="left" vertical="center" wrapText="1"/>
    </xf>
    <xf numFmtId="0" fontId="93" fillId="0" borderId="10" xfId="8" applyFont="1" applyFill="1" applyBorder="1" applyAlignment="1">
      <alignment horizontal="left" vertical="center" wrapText="1"/>
    </xf>
    <xf numFmtId="0" fontId="96" fillId="3" borderId="6" xfId="8" applyFont="1" applyFill="1" applyBorder="1" applyAlignment="1">
      <alignment horizontal="left" vertical="center" wrapText="1"/>
    </xf>
    <xf numFmtId="0" fontId="93" fillId="3" borderId="6" xfId="8" applyFont="1" applyFill="1" applyBorder="1" applyAlignment="1">
      <alignment horizontal="left" vertical="center" wrapText="1"/>
    </xf>
    <xf numFmtId="0" fontId="93" fillId="0" borderId="9" xfId="8" applyFont="1" applyFill="1" applyBorder="1" applyAlignment="1">
      <alignment horizontal="left" vertical="center" wrapText="1"/>
    </xf>
    <xf numFmtId="0" fontId="93" fillId="0" borderId="46" xfId="8" applyFont="1" applyFill="1" applyBorder="1" applyAlignment="1">
      <alignment horizontal="center" vertical="center" wrapText="1"/>
    </xf>
    <xf numFmtId="0" fontId="45" fillId="0" borderId="44" xfId="22" applyFill="1" applyBorder="1" applyAlignment="1">
      <alignment horizontal="center" vertical="center"/>
    </xf>
    <xf numFmtId="0" fontId="45" fillId="0" borderId="10" xfId="22" applyFill="1" applyBorder="1" applyAlignment="1">
      <alignment horizontal="center" vertical="center"/>
    </xf>
    <xf numFmtId="0" fontId="41" fillId="3" borderId="6" xfId="13" applyFont="1" applyFill="1" applyBorder="1" applyAlignment="1">
      <alignment horizontal="center" vertical="center" wrapText="1"/>
    </xf>
    <xf numFmtId="49" fontId="93" fillId="0" borderId="9" xfId="8" applyNumberFormat="1" applyFont="1" applyFill="1" applyBorder="1" applyAlignment="1">
      <alignment horizontal="left" vertical="center" wrapText="1"/>
    </xf>
    <xf numFmtId="0" fontId="40" fillId="0" borderId="6" xfId="13" applyFont="1" applyFill="1" applyBorder="1" applyAlignment="1">
      <alignment horizontal="center" vertical="center" textRotation="90" wrapText="1"/>
    </xf>
    <xf numFmtId="0" fontId="92" fillId="3" borderId="55" xfId="8" applyFont="1" applyFill="1" applyBorder="1" applyAlignment="1">
      <alignment horizontal="left" vertical="center" wrapText="1"/>
    </xf>
    <xf numFmtId="0" fontId="92" fillId="3" borderId="12" xfId="8" applyFont="1" applyFill="1" applyBorder="1" applyAlignment="1">
      <alignment horizontal="left" vertical="center" wrapText="1"/>
    </xf>
    <xf numFmtId="0" fontId="93" fillId="3" borderId="47" xfId="8" applyFont="1" applyFill="1" applyBorder="1" applyAlignment="1">
      <alignment horizontal="center" vertical="center" wrapText="1"/>
    </xf>
    <xf numFmtId="0" fontId="93" fillId="3" borderId="11" xfId="8" applyFont="1" applyFill="1" applyBorder="1" applyAlignment="1">
      <alignment horizontal="center" vertical="center" wrapText="1"/>
    </xf>
    <xf numFmtId="0" fontId="93" fillId="0" borderId="47" xfId="8" applyFont="1" applyFill="1" applyBorder="1" applyAlignment="1">
      <alignment horizontal="center" vertical="center" wrapText="1"/>
    </xf>
    <xf numFmtId="0" fontId="93" fillId="0" borderId="159" xfId="8" applyFont="1" applyFill="1" applyBorder="1" applyAlignment="1">
      <alignment horizontal="center" vertical="center" wrapText="1"/>
    </xf>
    <xf numFmtId="0" fontId="96" fillId="3" borderId="177" xfId="8" applyFont="1" applyFill="1" applyBorder="1" applyAlignment="1">
      <alignment horizontal="left" vertical="center" wrapText="1"/>
    </xf>
    <xf numFmtId="0" fontId="96" fillId="3" borderId="44" xfId="8" applyFont="1" applyFill="1" applyBorder="1" applyAlignment="1">
      <alignment horizontal="left" vertical="center" wrapText="1"/>
    </xf>
    <xf numFmtId="0" fontId="96" fillId="3" borderId="10" xfId="8" applyFont="1" applyFill="1" applyBorder="1" applyAlignment="1">
      <alignment horizontal="left" vertical="center" wrapText="1"/>
    </xf>
    <xf numFmtId="0" fontId="93" fillId="3" borderId="46" xfId="8" applyFont="1" applyFill="1" applyBorder="1" applyAlignment="1">
      <alignment horizontal="center" vertical="center" wrapText="1"/>
    </xf>
    <xf numFmtId="0" fontId="92" fillId="3" borderId="9" xfId="8" applyFont="1" applyFill="1" applyBorder="1" applyAlignment="1">
      <alignment horizontal="left" vertical="center" wrapText="1"/>
    </xf>
    <xf numFmtId="0" fontId="86" fillId="3" borderId="9" xfId="8" applyFont="1" applyFill="1" applyBorder="1" applyAlignment="1">
      <alignment horizontal="left" vertical="center" wrapText="1"/>
    </xf>
    <xf numFmtId="0" fontId="96" fillId="3" borderId="9" xfId="8" applyFont="1" applyFill="1" applyBorder="1" applyAlignment="1">
      <alignment horizontal="left" vertical="center" wrapText="1"/>
    </xf>
    <xf numFmtId="0" fontId="39" fillId="0" borderId="6" xfId="13" applyFont="1" applyFill="1" applyBorder="1" applyAlignment="1">
      <alignment horizontal="center" vertical="center" textRotation="90" wrapText="1"/>
    </xf>
    <xf numFmtId="0" fontId="93" fillId="0" borderId="47" xfId="8" applyFont="1" applyFill="1" applyBorder="1" applyAlignment="1">
      <alignment horizontal="center" vertical="center" textRotation="90" wrapText="1"/>
    </xf>
    <xf numFmtId="0" fontId="93" fillId="0" borderId="159" xfId="8" applyFont="1" applyFill="1" applyBorder="1" applyAlignment="1">
      <alignment horizontal="center" vertical="center" textRotation="90" wrapText="1"/>
    </xf>
    <xf numFmtId="0" fontId="93" fillId="0" borderId="11" xfId="8" applyFont="1" applyFill="1" applyBorder="1" applyAlignment="1">
      <alignment horizontal="center" vertical="center" textRotation="90" wrapText="1"/>
    </xf>
    <xf numFmtId="0" fontId="94" fillId="31" borderId="15" xfId="10" applyFont="1" applyFill="1" applyBorder="1" applyAlignment="1">
      <alignment horizontal="center" vertical="center" textRotation="90" wrapText="1"/>
    </xf>
    <xf numFmtId="0" fontId="94" fillId="31" borderId="157" xfId="10" applyFont="1" applyFill="1" applyBorder="1" applyAlignment="1">
      <alignment horizontal="center" vertical="center" textRotation="90" wrapText="1"/>
    </xf>
    <xf numFmtId="0" fontId="94" fillId="31" borderId="153" xfId="10" applyFont="1" applyFill="1" applyBorder="1" applyAlignment="1">
      <alignment horizontal="center" vertical="center" textRotation="90" wrapText="1"/>
    </xf>
    <xf numFmtId="0" fontId="94" fillId="31" borderId="50" xfId="10" applyFont="1" applyFill="1" applyBorder="1" applyAlignment="1">
      <alignment horizontal="center" vertical="center" textRotation="90" wrapText="1"/>
    </xf>
    <xf numFmtId="0" fontId="94" fillId="3" borderId="153" xfId="10" applyFont="1" applyFill="1" applyBorder="1" applyAlignment="1">
      <alignment horizontal="center" vertical="center" textRotation="90" wrapText="1"/>
    </xf>
    <xf numFmtId="0" fontId="94" fillId="3" borderId="50" xfId="10" applyFont="1" applyFill="1" applyBorder="1" applyAlignment="1">
      <alignment horizontal="center" vertical="center" textRotation="90" wrapText="1"/>
    </xf>
    <xf numFmtId="0" fontId="32" fillId="3" borderId="6" xfId="13" applyFont="1" applyFill="1" applyBorder="1" applyAlignment="1">
      <alignment horizontal="center" vertical="center" wrapText="1"/>
    </xf>
    <xf numFmtId="0" fontId="96" fillId="0" borderId="9" xfId="8" applyNumberFormat="1" applyFont="1" applyFill="1" applyBorder="1" applyAlignment="1">
      <alignment horizontal="left" vertical="center" wrapText="1"/>
    </xf>
    <xf numFmtId="0" fontId="94" fillId="3" borderId="15" xfId="10" applyFont="1" applyFill="1" applyBorder="1" applyAlignment="1">
      <alignment horizontal="center" vertical="center" textRotation="90" wrapText="1"/>
    </xf>
    <xf numFmtId="0" fontId="94" fillId="3" borderId="157" xfId="10" applyFont="1" applyFill="1" applyBorder="1" applyAlignment="1">
      <alignment horizontal="center" vertical="center" textRotation="90" wrapText="1"/>
    </xf>
    <xf numFmtId="0" fontId="96" fillId="24" borderId="6" xfId="8" applyFont="1" applyFill="1" applyBorder="1" applyAlignment="1">
      <alignment horizontal="left" vertical="center" wrapText="1"/>
    </xf>
    <xf numFmtId="0" fontId="93" fillId="24" borderId="38" xfId="8" applyFont="1" applyFill="1" applyBorder="1" applyAlignment="1">
      <alignment horizontal="center" vertical="center" wrapText="1"/>
    </xf>
    <xf numFmtId="0" fontId="93" fillId="0" borderId="6" xfId="8" applyFont="1" applyFill="1" applyBorder="1" applyAlignment="1">
      <alignment horizontal="center" vertical="center" textRotation="90" wrapText="1"/>
    </xf>
    <xf numFmtId="0" fontId="41" fillId="3" borderId="6" xfId="13" applyFont="1" applyFill="1" applyBorder="1" applyAlignment="1">
      <alignment horizontal="center" vertical="center"/>
    </xf>
    <xf numFmtId="0" fontId="19" fillId="0" borderId="6" xfId="13" applyFont="1" applyFill="1" applyBorder="1" applyAlignment="1">
      <alignment horizontal="center" vertical="center" textRotation="90" wrapText="1"/>
    </xf>
    <xf numFmtId="0" fontId="21" fillId="0" borderId="6" xfId="13" applyFont="1" applyFill="1" applyBorder="1" applyAlignment="1">
      <alignment horizontal="center" vertical="center" textRotation="90" wrapText="1"/>
    </xf>
    <xf numFmtId="0" fontId="30" fillId="3" borderId="6" xfId="13" applyFont="1" applyFill="1" applyBorder="1" applyAlignment="1">
      <alignment horizontal="center" vertical="center" wrapText="1"/>
    </xf>
    <xf numFmtId="0" fontId="33" fillId="3" borderId="6" xfId="13" applyFont="1" applyFill="1" applyBorder="1" applyAlignment="1">
      <alignment horizontal="center" vertical="center" wrapText="1"/>
    </xf>
    <xf numFmtId="0" fontId="41" fillId="3" borderId="6" xfId="13" applyFont="1" applyFill="1" applyBorder="1" applyAlignment="1">
      <alignment horizontal="center" vertical="center" textRotation="90" wrapText="1"/>
    </xf>
    <xf numFmtId="0" fontId="41" fillId="3" borderId="47" xfId="13" applyFont="1" applyFill="1" applyBorder="1" applyAlignment="1">
      <alignment horizontal="center" vertical="center" wrapText="1"/>
    </xf>
    <xf numFmtId="0" fontId="41" fillId="3" borderId="11" xfId="13" applyFont="1" applyFill="1" applyBorder="1" applyAlignment="1">
      <alignment horizontal="center" vertical="center" wrapText="1"/>
    </xf>
    <xf numFmtId="0" fontId="164" fillId="0" borderId="174" xfId="1" applyFont="1" applyBorder="1" applyAlignment="1">
      <alignment horizontal="center" vertical="center" wrapText="1"/>
    </xf>
    <xf numFmtId="0" fontId="115" fillId="31" borderId="3" xfId="8" applyFont="1" applyFill="1" applyBorder="1" applyAlignment="1">
      <alignment horizontal="center" vertical="center" wrapText="1"/>
    </xf>
    <xf numFmtId="0" fontId="115" fillId="31" borderId="5" xfId="8" applyFont="1" applyFill="1" applyBorder="1" applyAlignment="1">
      <alignment horizontal="center" vertical="center" wrapText="1"/>
    </xf>
    <xf numFmtId="0" fontId="115" fillId="31" borderId="4" xfId="8" applyNumberFormat="1" applyFont="1" applyFill="1" applyBorder="1" applyAlignment="1">
      <alignment horizontal="center" vertical="center" wrapText="1"/>
    </xf>
    <xf numFmtId="0" fontId="115" fillId="31" borderId="45" xfId="8" applyNumberFormat="1" applyFont="1" applyFill="1" applyBorder="1" applyAlignment="1">
      <alignment horizontal="center" vertical="center" wrapText="1"/>
    </xf>
    <xf numFmtId="166" fontId="115" fillId="31" borderId="4" xfId="20" applyNumberFormat="1" applyFont="1" applyFill="1" applyBorder="1" applyAlignment="1">
      <alignment horizontal="center" vertical="center" wrapText="1"/>
    </xf>
    <xf numFmtId="166" fontId="115" fillId="31" borderId="45" xfId="20" applyNumberFormat="1" applyFont="1" applyFill="1" applyBorder="1" applyAlignment="1">
      <alignment horizontal="center" vertical="center" wrapText="1"/>
    </xf>
    <xf numFmtId="166" fontId="165" fillId="31" borderId="4" xfId="20" applyNumberFormat="1" applyFont="1" applyFill="1" applyBorder="1" applyAlignment="1">
      <alignment horizontal="center" vertical="center" wrapText="1"/>
    </xf>
    <xf numFmtId="0" fontId="165" fillId="31" borderId="22" xfId="22" applyFont="1" applyFill="1" applyBorder="1" applyAlignment="1">
      <alignment horizontal="center" vertical="center" wrapText="1"/>
    </xf>
    <xf numFmtId="0" fontId="165" fillId="31" borderId="6" xfId="22" applyFont="1" applyFill="1" applyBorder="1" applyAlignment="1">
      <alignment horizontal="center" vertical="center" wrapText="1"/>
    </xf>
    <xf numFmtId="0" fontId="128" fillId="22" borderId="173" xfId="0" applyFont="1" applyFill="1" applyBorder="1" applyAlignment="1">
      <alignment horizontal="center" vertical="center" wrapText="1"/>
    </xf>
    <xf numFmtId="0" fontId="128" fillId="22" borderId="16" xfId="0" applyNumberFormat="1" applyFont="1" applyFill="1" applyBorder="1" applyAlignment="1">
      <alignment horizontal="center" vertical="center" wrapText="1"/>
    </xf>
    <xf numFmtId="0" fontId="128" fillId="22" borderId="16" xfId="0" applyFont="1" applyFill="1" applyBorder="1" applyAlignment="1">
      <alignment horizontal="center" vertical="center" wrapText="1"/>
    </xf>
    <xf numFmtId="0" fontId="128" fillId="22" borderId="177" xfId="0" applyFont="1" applyFill="1" applyBorder="1" applyAlignment="1">
      <alignment horizontal="center" vertical="center" wrapText="1"/>
    </xf>
    <xf numFmtId="0" fontId="93" fillId="16" borderId="32" xfId="8" applyFont="1" applyFill="1" applyBorder="1" applyAlignment="1">
      <alignment horizontal="left" vertical="center" wrapText="1"/>
    </xf>
    <xf numFmtId="0" fontId="93" fillId="16" borderId="42" xfId="8" applyFont="1" applyFill="1" applyBorder="1" applyAlignment="1">
      <alignment horizontal="left" vertical="center" wrapText="1"/>
    </xf>
    <xf numFmtId="0" fontId="93" fillId="16" borderId="0" xfId="8" applyFont="1" applyFill="1" applyBorder="1" applyAlignment="1">
      <alignment horizontal="left" vertical="center" wrapText="1"/>
    </xf>
    <xf numFmtId="0" fontId="93" fillId="16" borderId="44" xfId="8" applyFont="1" applyFill="1" applyBorder="1" applyAlignment="1">
      <alignment horizontal="left" vertical="center" wrapText="1"/>
    </xf>
    <xf numFmtId="0" fontId="96" fillId="31" borderId="48" xfId="8" applyFont="1" applyFill="1" applyBorder="1" applyAlignment="1">
      <alignment horizontal="center" vertical="center" wrapText="1"/>
    </xf>
    <xf numFmtId="0" fontId="96" fillId="31" borderId="21" xfId="8" applyFont="1" applyFill="1" applyBorder="1" applyAlignment="1">
      <alignment horizontal="center" vertical="center" wrapText="1"/>
    </xf>
    <xf numFmtId="0" fontId="96" fillId="31" borderId="3" xfId="8" applyFont="1" applyFill="1" applyBorder="1" applyAlignment="1">
      <alignment horizontal="center" vertical="center" wrapText="1"/>
    </xf>
    <xf numFmtId="0" fontId="96" fillId="31" borderId="4" xfId="8" applyFont="1" applyFill="1" applyBorder="1" applyAlignment="1">
      <alignment horizontal="center" vertical="center" wrapText="1"/>
    </xf>
    <xf numFmtId="0" fontId="96" fillId="31" borderId="2" xfId="8" applyFont="1" applyFill="1" applyBorder="1" applyAlignment="1">
      <alignment horizontal="center" vertical="center" wrapText="1"/>
    </xf>
    <xf numFmtId="0" fontId="96" fillId="31" borderId="1" xfId="8" applyFont="1" applyFill="1" applyBorder="1" applyAlignment="1">
      <alignment horizontal="center" vertical="center" wrapText="1"/>
    </xf>
    <xf numFmtId="0" fontId="96" fillId="31" borderId="164" xfId="8" applyFont="1" applyFill="1" applyBorder="1" applyAlignment="1">
      <alignment horizontal="center" vertical="center" wrapText="1"/>
    </xf>
    <xf numFmtId="0" fontId="96" fillId="31" borderId="165" xfId="8" applyFont="1" applyFill="1" applyBorder="1" applyAlignment="1">
      <alignment horizontal="center" vertical="center" wrapText="1"/>
    </xf>
    <xf numFmtId="0" fontId="93" fillId="16" borderId="164" xfId="8" applyFont="1" applyFill="1" applyBorder="1" applyAlignment="1">
      <alignment horizontal="center" vertical="center" wrapText="1"/>
    </xf>
    <xf numFmtId="0" fontId="93" fillId="16" borderId="19" xfId="8" applyFont="1" applyFill="1" applyBorder="1" applyAlignment="1">
      <alignment horizontal="center" vertical="center" wrapText="1"/>
    </xf>
    <xf numFmtId="0" fontId="93" fillId="3" borderId="46" xfId="8" applyFont="1" applyFill="1" applyBorder="1" applyAlignment="1">
      <alignment horizontal="left" vertical="center" wrapText="1"/>
    </xf>
    <xf numFmtId="0" fontId="104" fillId="31" borderId="3" xfId="13" applyFont="1" applyFill="1" applyBorder="1" applyAlignment="1">
      <alignment horizontal="center" vertical="center" wrapText="1"/>
    </xf>
    <xf numFmtId="0" fontId="104" fillId="31" borderId="4" xfId="13" applyFont="1" applyFill="1" applyBorder="1" applyAlignment="1">
      <alignment horizontal="center" vertical="center" wrapText="1"/>
    </xf>
    <xf numFmtId="0" fontId="104" fillId="31" borderId="48" xfId="13" applyFont="1" applyFill="1" applyBorder="1" applyAlignment="1">
      <alignment horizontal="center" vertical="center" wrapText="1"/>
    </xf>
    <xf numFmtId="0" fontId="93" fillId="38" borderId="52" xfId="8" applyFont="1" applyFill="1" applyBorder="1" applyAlignment="1">
      <alignment horizontal="left" vertical="center" wrapText="1"/>
    </xf>
    <xf numFmtId="0" fontId="93" fillId="38" borderId="9" xfId="8" applyFont="1" applyFill="1" applyBorder="1" applyAlignment="1">
      <alignment horizontal="left" vertical="center" wrapText="1"/>
    </xf>
    <xf numFmtId="0" fontId="93" fillId="38" borderId="48" xfId="8" applyFont="1" applyFill="1" applyBorder="1" applyAlignment="1">
      <alignment horizontal="center" vertical="center" wrapText="1"/>
    </xf>
    <xf numFmtId="0" fontId="93" fillId="38" borderId="46" xfId="8" applyFont="1" applyFill="1" applyBorder="1" applyAlignment="1">
      <alignment horizontal="center" vertical="center" wrapText="1"/>
    </xf>
    <xf numFmtId="0" fontId="93" fillId="0" borderId="27" xfId="8" applyFont="1" applyFill="1" applyBorder="1" applyAlignment="1">
      <alignment horizontal="center" vertical="center" wrapText="1"/>
    </xf>
    <xf numFmtId="0" fontId="93" fillId="0" borderId="23" xfId="8" applyFont="1" applyFill="1" applyBorder="1" applyAlignment="1">
      <alignment horizontal="center" vertical="center" wrapText="1"/>
    </xf>
    <xf numFmtId="0" fontId="93" fillId="0" borderId="24" xfId="8" applyFont="1" applyFill="1" applyBorder="1" applyAlignment="1">
      <alignment horizontal="center" vertical="center" wrapText="1"/>
    </xf>
    <xf numFmtId="0" fontId="93" fillId="3" borderId="9" xfId="8" applyFont="1" applyFill="1" applyBorder="1" applyAlignment="1">
      <alignment horizontal="left" vertical="center" wrapText="1"/>
    </xf>
    <xf numFmtId="0" fontId="27" fillId="3" borderId="6" xfId="13" applyFont="1" applyFill="1" applyBorder="1" applyAlignment="1">
      <alignment horizontal="center" vertical="center" wrapText="1"/>
    </xf>
    <xf numFmtId="0" fontId="96" fillId="0" borderId="6" xfId="8" applyFont="1" applyFill="1" applyBorder="1" applyAlignment="1">
      <alignment horizontal="left" vertical="center" wrapText="1"/>
    </xf>
    <xf numFmtId="0" fontId="96" fillId="0" borderId="7" xfId="8" applyFont="1" applyFill="1" applyBorder="1" applyAlignment="1">
      <alignment horizontal="left" vertical="center" wrapText="1"/>
    </xf>
    <xf numFmtId="0" fontId="93" fillId="0" borderId="6" xfId="8" applyFont="1" applyFill="1" applyBorder="1" applyAlignment="1">
      <alignment horizontal="left" vertical="center" wrapText="1"/>
    </xf>
    <xf numFmtId="0" fontId="93" fillId="0" borderId="11" xfId="8" applyFont="1" applyFill="1" applyBorder="1" applyAlignment="1">
      <alignment horizontal="center" vertical="center" wrapText="1"/>
    </xf>
    <xf numFmtId="0" fontId="93" fillId="3" borderId="47" xfId="8" applyFont="1" applyFill="1" applyBorder="1" applyAlignment="1">
      <alignment horizontal="left" vertical="center" wrapText="1"/>
    </xf>
    <xf numFmtId="0" fontId="93" fillId="3" borderId="11" xfId="8" applyFont="1" applyFill="1" applyBorder="1" applyAlignment="1">
      <alignment horizontal="left" vertical="center" wrapText="1"/>
    </xf>
    <xf numFmtId="0" fontId="96" fillId="0" borderId="177" xfId="8" applyFont="1" applyFill="1" applyBorder="1" applyAlignment="1">
      <alignment horizontal="left" vertical="center" wrapText="1"/>
    </xf>
    <xf numFmtId="0" fontId="96" fillId="0" borderId="10" xfId="8" applyFont="1" applyFill="1" applyBorder="1" applyAlignment="1">
      <alignment horizontal="left" vertical="center" wrapText="1"/>
    </xf>
    <xf numFmtId="0" fontId="93" fillId="3" borderId="159" xfId="8" applyFont="1" applyFill="1" applyBorder="1" applyAlignment="1">
      <alignment horizontal="left" vertical="center" wrapText="1"/>
    </xf>
    <xf numFmtId="0" fontId="22" fillId="0" borderId="6" xfId="13" applyFont="1" applyFill="1" applyBorder="1" applyAlignment="1">
      <alignment horizontal="center" vertical="center" textRotation="90" wrapText="1"/>
    </xf>
    <xf numFmtId="0" fontId="41" fillId="0" borderId="6" xfId="13" applyFont="1" applyFill="1" applyBorder="1" applyAlignment="1">
      <alignment horizontal="center" vertical="center" textRotation="90" wrapText="1"/>
    </xf>
    <xf numFmtId="0" fontId="27" fillId="0" borderId="6" xfId="13" applyFont="1" applyFill="1" applyBorder="1" applyAlignment="1">
      <alignment horizontal="center" vertical="center" wrapText="1"/>
    </xf>
    <xf numFmtId="0" fontId="33" fillId="0" borderId="6" xfId="13" applyFont="1" applyFill="1" applyBorder="1" applyAlignment="1">
      <alignment horizontal="center" vertical="center" wrapText="1"/>
    </xf>
    <xf numFmtId="0" fontId="29" fillId="3" borderId="6" xfId="13" applyFont="1" applyFill="1" applyBorder="1" applyAlignment="1">
      <alignment horizontal="center" vertical="center" wrapText="1"/>
    </xf>
    <xf numFmtId="0" fontId="96" fillId="16" borderId="8" xfId="8" applyFont="1" applyFill="1" applyBorder="1" applyAlignment="1">
      <alignment horizontal="justify" vertical="center" wrapText="1"/>
    </xf>
    <xf numFmtId="0" fontId="96" fillId="16" borderId="174" xfId="8" applyFont="1" applyFill="1" applyBorder="1" applyAlignment="1">
      <alignment horizontal="justify" vertical="center" wrapText="1"/>
    </xf>
    <xf numFmtId="0" fontId="93" fillId="16" borderId="13" xfId="8" applyFont="1" applyFill="1" applyBorder="1" applyAlignment="1">
      <alignment horizontal="center" vertical="center" wrapText="1"/>
    </xf>
    <xf numFmtId="0" fontId="93" fillId="16" borderId="46" xfId="8" applyFont="1" applyFill="1" applyBorder="1" applyAlignment="1">
      <alignment horizontal="center" vertical="center" wrapText="1"/>
    </xf>
    <xf numFmtId="0" fontId="96" fillId="24" borderId="22" xfId="8" applyFont="1" applyFill="1" applyBorder="1" applyAlignment="1">
      <alignment horizontal="left" vertical="center" wrapText="1"/>
    </xf>
    <xf numFmtId="0" fontId="33" fillId="24" borderId="6" xfId="13" applyFont="1" applyFill="1" applyBorder="1" applyAlignment="1">
      <alignment horizontal="center" vertical="center" wrapText="1"/>
    </xf>
    <xf numFmtId="0" fontId="94" fillId="3" borderId="29" xfId="10" applyFont="1" applyFill="1" applyBorder="1" applyAlignment="1">
      <alignment horizontal="center" vertical="center" textRotation="90" wrapText="1"/>
    </xf>
    <xf numFmtId="0" fontId="94" fillId="3" borderId="149" xfId="10" applyFont="1" applyFill="1" applyBorder="1" applyAlignment="1">
      <alignment horizontal="center" vertical="center" textRotation="90" wrapText="1"/>
    </xf>
    <xf numFmtId="0" fontId="94" fillId="31" borderId="29" xfId="10" applyFont="1" applyFill="1" applyBorder="1" applyAlignment="1">
      <alignment horizontal="center" vertical="center" textRotation="90" wrapText="1"/>
    </xf>
    <xf numFmtId="0" fontId="94" fillId="31" borderId="149" xfId="10" applyFont="1" applyFill="1" applyBorder="1" applyAlignment="1">
      <alignment horizontal="center" vertical="center" textRotation="90" wrapText="1"/>
    </xf>
    <xf numFmtId="0" fontId="18" fillId="0" borderId="6" xfId="13" applyFont="1" applyFill="1" applyBorder="1" applyAlignment="1">
      <alignment horizontal="center" vertical="center" textRotation="90" wrapText="1"/>
    </xf>
    <xf numFmtId="0" fontId="93" fillId="0" borderId="153" xfId="8" applyFont="1" applyFill="1" applyBorder="1" applyAlignment="1">
      <alignment horizontal="center" vertical="center" wrapText="1"/>
    </xf>
    <xf numFmtId="0" fontId="93" fillId="0" borderId="50" xfId="8" applyFont="1" applyFill="1" applyBorder="1" applyAlignment="1">
      <alignment horizontal="center" vertical="center" wrapText="1"/>
    </xf>
    <xf numFmtId="0" fontId="92" fillId="31" borderId="30" xfId="8" applyFont="1" applyFill="1" applyBorder="1" applyAlignment="1">
      <alignment horizontal="center" vertical="center" wrapText="1"/>
    </xf>
    <xf numFmtId="0" fontId="92" fillId="31" borderId="32" xfId="8" applyFont="1" applyFill="1" applyBorder="1" applyAlignment="1">
      <alignment horizontal="center" vertical="center" wrapText="1"/>
    </xf>
    <xf numFmtId="0" fontId="92" fillId="31" borderId="34" xfId="8" applyFont="1" applyFill="1" applyBorder="1" applyAlignment="1">
      <alignment horizontal="center" vertical="center" wrapText="1"/>
    </xf>
    <xf numFmtId="0" fontId="92" fillId="31" borderId="48" xfId="8" applyFont="1" applyFill="1" applyBorder="1" applyAlignment="1">
      <alignment horizontal="center" vertical="center" wrapText="1"/>
    </xf>
    <xf numFmtId="0" fontId="92" fillId="31" borderId="46" xfId="8" applyFont="1" applyFill="1" applyBorder="1" applyAlignment="1">
      <alignment horizontal="center" vertical="center" wrapText="1"/>
    </xf>
    <xf numFmtId="0" fontId="128" fillId="22" borderId="3" xfId="0" applyFont="1" applyFill="1" applyBorder="1" applyAlignment="1">
      <alignment horizontal="center" vertical="center" wrapText="1"/>
    </xf>
    <xf numFmtId="0" fontId="128" fillId="22" borderId="4" xfId="0" applyFont="1" applyFill="1" applyBorder="1" applyAlignment="1">
      <alignment horizontal="center" vertical="center" wrapText="1"/>
    </xf>
    <xf numFmtId="0" fontId="76" fillId="31" borderId="37" xfId="2" applyFont="1" applyFill="1" applyBorder="1" applyAlignment="1">
      <alignment horizontal="left" vertical="center" wrapText="1"/>
    </xf>
    <xf numFmtId="0" fontId="76" fillId="31" borderId="38" xfId="2" applyFont="1" applyFill="1" applyBorder="1" applyAlignment="1">
      <alignment horizontal="left" vertical="center" wrapText="1"/>
    </xf>
    <xf numFmtId="0" fontId="76" fillId="31" borderId="79" xfId="2" applyFont="1" applyFill="1" applyBorder="1" applyAlignment="1">
      <alignment horizontal="left" vertical="center" wrapText="1"/>
    </xf>
    <xf numFmtId="0" fontId="133" fillId="31" borderId="30" xfId="2" applyFont="1" applyFill="1" applyBorder="1" applyAlignment="1">
      <alignment horizontal="center" vertical="center" wrapText="1"/>
    </xf>
    <xf numFmtId="0" fontId="133" fillId="31" borderId="39" xfId="2" applyFont="1" applyFill="1" applyBorder="1" applyAlignment="1">
      <alignment horizontal="center" vertical="center" wrapText="1"/>
    </xf>
    <xf numFmtId="0" fontId="133" fillId="31" borderId="35" xfId="2" applyFont="1" applyFill="1" applyBorder="1" applyAlignment="1">
      <alignment horizontal="center" vertical="center" wrapText="1"/>
    </xf>
    <xf numFmtId="0" fontId="92" fillId="31" borderId="40" xfId="8" applyFont="1" applyFill="1" applyBorder="1" applyAlignment="1">
      <alignment horizontal="center" vertical="center" wrapText="1"/>
    </xf>
    <xf numFmtId="0" fontId="92" fillId="31" borderId="52" xfId="8" applyFont="1" applyFill="1" applyBorder="1" applyAlignment="1">
      <alignment horizontal="center" vertical="center" wrapText="1"/>
    </xf>
    <xf numFmtId="0" fontId="92" fillId="31" borderId="2" xfId="8" applyFont="1" applyFill="1" applyBorder="1" applyAlignment="1">
      <alignment horizontal="center" vertical="center" wrapText="1"/>
    </xf>
    <xf numFmtId="0" fontId="92" fillId="31" borderId="9" xfId="8" applyFont="1" applyFill="1" applyBorder="1" applyAlignment="1">
      <alignment horizontal="center" vertical="center" wrapText="1"/>
    </xf>
    <xf numFmtId="0" fontId="92" fillId="31" borderId="1" xfId="8" applyFont="1" applyFill="1" applyBorder="1" applyAlignment="1">
      <alignment horizontal="center" vertical="center" wrapText="1"/>
    </xf>
    <xf numFmtId="0" fontId="92" fillId="31" borderId="7" xfId="8" applyFont="1" applyFill="1" applyBorder="1" applyAlignment="1">
      <alignment horizontal="center" vertical="center" wrapText="1"/>
    </xf>
    <xf numFmtId="0" fontId="141" fillId="26" borderId="5" xfId="16" applyFont="1" applyFill="1" applyBorder="1" applyAlignment="1">
      <alignment horizontal="center" vertical="center"/>
    </xf>
    <xf numFmtId="0" fontId="123" fillId="0" borderId="45" xfId="16" applyFont="1" applyFill="1" applyBorder="1" applyAlignment="1">
      <alignment horizontal="center" vertical="center" wrapText="1"/>
    </xf>
    <xf numFmtId="0" fontId="123" fillId="0" borderId="45" xfId="16" applyNumberFormat="1" applyFont="1" applyFill="1" applyBorder="1" applyAlignment="1">
      <alignment horizontal="center" vertical="center"/>
    </xf>
    <xf numFmtId="10" fontId="123" fillId="0" borderId="6" xfId="16" applyNumberFormat="1" applyFont="1" applyFill="1" applyBorder="1" applyAlignment="1">
      <alignment horizontal="center" vertical="center"/>
    </xf>
    <xf numFmtId="0" fontId="141" fillId="26" borderId="2" xfId="16" applyFont="1" applyFill="1" applyBorder="1" applyAlignment="1">
      <alignment horizontal="center" vertical="center"/>
    </xf>
    <xf numFmtId="0" fontId="123" fillId="0" borderId="1" xfId="16" applyFont="1" applyFill="1" applyBorder="1" applyAlignment="1">
      <alignment horizontal="center" vertical="center" wrapText="1"/>
    </xf>
    <xf numFmtId="0" fontId="123" fillId="0" borderId="1" xfId="16" applyNumberFormat="1" applyFont="1" applyFill="1" applyBorder="1" applyAlignment="1">
      <alignment horizontal="center" vertical="center"/>
    </xf>
    <xf numFmtId="10" fontId="123" fillId="0" borderId="7" xfId="16" applyNumberFormat="1" applyFont="1" applyFill="1" applyBorder="1" applyAlignment="1">
      <alignment horizontal="center" vertical="center"/>
    </xf>
    <xf numFmtId="0" fontId="149" fillId="12" borderId="166" xfId="16" applyFont="1" applyFill="1" applyBorder="1" applyAlignment="1">
      <alignment horizontal="center" vertical="center" wrapText="1"/>
    </xf>
    <xf numFmtId="10" fontId="123" fillId="0" borderId="162" xfId="16" applyNumberFormat="1" applyFont="1" applyBorder="1" applyAlignment="1">
      <alignment horizontal="center" vertical="center"/>
    </xf>
    <xf numFmtId="10" fontId="123" fillId="0" borderId="163" xfId="16" applyNumberFormat="1" applyFont="1" applyBorder="1" applyAlignment="1">
      <alignment horizontal="center" vertical="center"/>
    </xf>
    <xf numFmtId="0" fontId="123" fillId="0" borderId="162" xfId="16" applyNumberFormat="1" applyFont="1" applyBorder="1" applyAlignment="1">
      <alignment horizontal="center"/>
    </xf>
    <xf numFmtId="0" fontId="141" fillId="10" borderId="160" xfId="16" applyFont="1" applyFill="1" applyBorder="1" applyAlignment="1">
      <alignment horizontal="center"/>
    </xf>
    <xf numFmtId="10" fontId="123" fillId="0" borderId="161" xfId="16" applyNumberFormat="1" applyFont="1" applyBorder="1" applyAlignment="1">
      <alignment horizontal="center" vertical="center"/>
    </xf>
    <xf numFmtId="0" fontId="141" fillId="10" borderId="160" xfId="16" applyFont="1" applyFill="1" applyBorder="1" applyAlignment="1">
      <alignment horizontal="center" vertical="center"/>
    </xf>
    <xf numFmtId="0" fontId="123" fillId="0" borderId="161" xfId="16" applyNumberFormat="1" applyFont="1" applyBorder="1" applyAlignment="1">
      <alignment horizontal="center"/>
    </xf>
    <xf numFmtId="0" fontId="123" fillId="0" borderId="163" xfId="16" applyNumberFormat="1" applyFont="1" applyBorder="1" applyAlignment="1">
      <alignment horizontal="center"/>
    </xf>
    <xf numFmtId="1" fontId="123" fillId="0" borderId="162" xfId="16" applyNumberFormat="1" applyFont="1" applyBorder="1" applyAlignment="1">
      <alignment horizontal="center" wrapText="1"/>
    </xf>
    <xf numFmtId="1" fontId="123" fillId="0" borderId="163" xfId="16" applyNumberFormat="1" applyFont="1" applyBorder="1" applyAlignment="1">
      <alignment horizontal="center" wrapText="1"/>
    </xf>
    <xf numFmtId="10" fontId="123" fillId="0" borderId="161" xfId="16" applyNumberFormat="1" applyFont="1" applyBorder="1" applyAlignment="1">
      <alignment horizontal="center" vertical="center" wrapText="1"/>
    </xf>
    <xf numFmtId="10" fontId="123" fillId="0" borderId="162" xfId="16" applyNumberFormat="1" applyFont="1" applyBorder="1" applyAlignment="1">
      <alignment horizontal="center" vertical="center" wrapText="1"/>
    </xf>
    <xf numFmtId="10" fontId="123" fillId="0" borderId="163" xfId="16" applyNumberFormat="1" applyFont="1" applyBorder="1" applyAlignment="1">
      <alignment horizontal="center" vertical="center" wrapText="1"/>
    </xf>
    <xf numFmtId="0" fontId="123" fillId="0" borderId="162" xfId="16" applyNumberFormat="1" applyFont="1" applyBorder="1" applyAlignment="1">
      <alignment horizontal="center" wrapText="1"/>
    </xf>
    <xf numFmtId="1" fontId="123" fillId="0" borderId="161" xfId="16" applyNumberFormat="1" applyFont="1" applyBorder="1" applyAlignment="1">
      <alignment horizontal="center" wrapText="1"/>
    </xf>
    <xf numFmtId="0" fontId="60" fillId="26" borderId="3" xfId="16" applyFont="1" applyFill="1" applyBorder="1" applyAlignment="1">
      <alignment horizontal="center" vertical="center"/>
    </xf>
    <xf numFmtId="0" fontId="60" fillId="26" borderId="4" xfId="16" applyFont="1" applyFill="1" applyBorder="1" applyAlignment="1">
      <alignment horizontal="center" vertical="center"/>
    </xf>
    <xf numFmtId="0" fontId="60" fillId="26" borderId="22" xfId="16" applyFont="1" applyFill="1" applyBorder="1" applyAlignment="1">
      <alignment horizontal="center" vertical="center"/>
    </xf>
    <xf numFmtId="0" fontId="60" fillId="0" borderId="1" xfId="16" applyFont="1" applyBorder="1" applyAlignment="1">
      <alignment horizontal="center"/>
    </xf>
    <xf numFmtId="0" fontId="60" fillId="0" borderId="7" xfId="16" applyFont="1" applyBorder="1" applyAlignment="1">
      <alignment horizontal="center"/>
    </xf>
    <xf numFmtId="0" fontId="120" fillId="26" borderId="3" xfId="16" applyFont="1" applyFill="1" applyBorder="1" applyAlignment="1">
      <alignment horizontal="center" vertical="center"/>
    </xf>
    <xf numFmtId="0" fontId="120" fillId="26" borderId="4" xfId="16" applyFont="1" applyFill="1" applyBorder="1" applyAlignment="1">
      <alignment horizontal="center" vertical="center"/>
    </xf>
    <xf numFmtId="0" fontId="120" fillId="26" borderId="22" xfId="16" applyFont="1" applyFill="1" applyBorder="1" applyAlignment="1">
      <alignment horizontal="center" vertical="center"/>
    </xf>
    <xf numFmtId="0" fontId="141" fillId="26" borderId="3" xfId="16" applyFont="1" applyFill="1" applyBorder="1" applyAlignment="1">
      <alignment horizontal="center" vertical="center"/>
    </xf>
    <xf numFmtId="0" fontId="141" fillId="26" borderId="4" xfId="16" applyFont="1" applyFill="1" applyBorder="1" applyAlignment="1">
      <alignment horizontal="center" vertical="center" wrapText="1"/>
    </xf>
    <xf numFmtId="0" fontId="141" fillId="26" borderId="45" xfId="16" applyFont="1" applyFill="1" applyBorder="1" applyAlignment="1">
      <alignment horizontal="center" vertical="center" wrapText="1"/>
    </xf>
    <xf numFmtId="0" fontId="141" fillId="26" borderId="4" xfId="16" applyNumberFormat="1" applyFont="1" applyFill="1" applyBorder="1" applyAlignment="1">
      <alignment horizontal="center" vertical="center" wrapText="1"/>
    </xf>
    <xf numFmtId="0" fontId="141" fillId="26" borderId="45" xfId="16" applyNumberFormat="1" applyFont="1" applyFill="1" applyBorder="1" applyAlignment="1">
      <alignment horizontal="center" vertical="center" wrapText="1"/>
    </xf>
    <xf numFmtId="0" fontId="142" fillId="26" borderId="4" xfId="16" applyNumberFormat="1" applyFont="1" applyFill="1" applyBorder="1" applyAlignment="1">
      <alignment horizontal="center" vertical="center" wrapText="1"/>
    </xf>
    <xf numFmtId="0" fontId="142" fillId="26" borderId="45" xfId="16" applyNumberFormat="1" applyFont="1" applyFill="1" applyBorder="1" applyAlignment="1">
      <alignment horizontal="center" vertical="center" wrapText="1"/>
    </xf>
    <xf numFmtId="10" fontId="141" fillId="26" borderId="22" xfId="16" applyNumberFormat="1" applyFont="1" applyFill="1" applyBorder="1" applyAlignment="1">
      <alignment horizontal="center" vertical="center" wrapText="1"/>
    </xf>
    <xf numFmtId="10" fontId="141" fillId="26" borderId="6" xfId="16" applyNumberFormat="1" applyFont="1" applyFill="1" applyBorder="1" applyAlignment="1">
      <alignment horizontal="center" vertical="center" wrapText="1"/>
    </xf>
    <xf numFmtId="2" fontId="123" fillId="0" borderId="45" xfId="16" applyNumberFormat="1" applyFont="1" applyFill="1" applyBorder="1" applyAlignment="1">
      <alignment horizontal="center" vertical="center"/>
    </xf>
    <xf numFmtId="0" fontId="120" fillId="0" borderId="1" xfId="16" applyFont="1" applyBorder="1" applyAlignment="1">
      <alignment horizontal="center"/>
    </xf>
    <xf numFmtId="0" fontId="118" fillId="0" borderId="45" xfId="16" applyFont="1" applyFill="1" applyBorder="1" applyAlignment="1">
      <alignment horizontal="center" wrapText="1"/>
    </xf>
    <xf numFmtId="0" fontId="118" fillId="0" borderId="46" xfId="16" applyFont="1" applyFill="1" applyBorder="1" applyAlignment="1">
      <alignment horizontal="center" wrapText="1"/>
    </xf>
    <xf numFmtId="0" fontId="118" fillId="0" borderId="174" xfId="16" applyFont="1" applyFill="1" applyBorder="1" applyAlignment="1">
      <alignment horizontal="center" wrapText="1"/>
    </xf>
    <xf numFmtId="0" fontId="118" fillId="0" borderId="173" xfId="16" applyFont="1" applyFill="1" applyBorder="1" applyAlignment="1">
      <alignment horizontal="center" wrapText="1"/>
    </xf>
    <xf numFmtId="0" fontId="60" fillId="26" borderId="22" xfId="16" applyFont="1" applyFill="1" applyBorder="1" applyAlignment="1">
      <alignment horizontal="center" vertical="center" wrapText="1"/>
    </xf>
    <xf numFmtId="0" fontId="60" fillId="26" borderId="6" xfId="16" applyFont="1" applyFill="1" applyBorder="1" applyAlignment="1">
      <alignment horizontal="center" vertical="center" wrapText="1"/>
    </xf>
    <xf numFmtId="0" fontId="60" fillId="26" borderId="47" xfId="16" applyFont="1" applyFill="1" applyBorder="1" applyAlignment="1">
      <alignment horizontal="center" vertical="center" wrapText="1"/>
    </xf>
    <xf numFmtId="0" fontId="60" fillId="26" borderId="5" xfId="16" applyFont="1" applyFill="1" applyBorder="1" applyAlignment="1">
      <alignment horizontal="center" vertical="center"/>
    </xf>
    <xf numFmtId="0" fontId="60" fillId="26" borderId="55" xfId="16" applyFont="1" applyFill="1" applyBorder="1" applyAlignment="1">
      <alignment horizontal="center" vertical="center"/>
    </xf>
    <xf numFmtId="0" fontId="120" fillId="0" borderId="2" xfId="16" applyFont="1" applyBorder="1" applyAlignment="1">
      <alignment horizontal="center"/>
    </xf>
    <xf numFmtId="0" fontId="120" fillId="0" borderId="7" xfId="16" applyFont="1" applyBorder="1" applyAlignment="1">
      <alignment horizontal="center"/>
    </xf>
    <xf numFmtId="0" fontId="55" fillId="0" borderId="0" xfId="8" applyFont="1" applyAlignment="1">
      <alignment horizontal="left" wrapText="1"/>
    </xf>
    <xf numFmtId="0" fontId="88" fillId="0" borderId="30" xfId="8" applyFont="1" applyBorder="1" applyAlignment="1">
      <alignment horizontal="left" vertical="center" wrapText="1"/>
    </xf>
    <xf numFmtId="0" fontId="88" fillId="0" borderId="39" xfId="8" applyFont="1" applyBorder="1" applyAlignment="1">
      <alignment horizontal="left" vertical="center" wrapText="1"/>
    </xf>
    <xf numFmtId="0" fontId="88" fillId="0" borderId="35" xfId="8" applyFont="1" applyBorder="1" applyAlignment="1">
      <alignment horizontal="left" vertical="center" wrapText="1"/>
    </xf>
    <xf numFmtId="0" fontId="152" fillId="3" borderId="39" xfId="0" applyFont="1" applyFill="1" applyBorder="1" applyAlignment="1">
      <alignment horizontal="center" vertical="center" wrapText="1"/>
    </xf>
    <xf numFmtId="0" fontId="152" fillId="3" borderId="35" xfId="0" applyFont="1" applyFill="1" applyBorder="1" applyAlignment="1">
      <alignment horizontal="center" vertical="center" wrapText="1"/>
    </xf>
    <xf numFmtId="0" fontId="96" fillId="30" borderId="48" xfId="8" applyFont="1" applyFill="1" applyBorder="1" applyAlignment="1">
      <alignment horizontal="center" vertical="center" wrapText="1"/>
    </xf>
    <xf numFmtId="0" fontId="96" fillId="30" borderId="53" xfId="8" applyFont="1" applyFill="1" applyBorder="1" applyAlignment="1">
      <alignment horizontal="center" vertical="center" wrapText="1"/>
    </xf>
    <xf numFmtId="0" fontId="96" fillId="30" borderId="15" xfId="8" applyFont="1" applyFill="1" applyBorder="1" applyAlignment="1">
      <alignment horizontal="center" vertical="center" wrapText="1"/>
    </xf>
    <xf numFmtId="0" fontId="96" fillId="30" borderId="157" xfId="8" applyFont="1" applyFill="1" applyBorder="1" applyAlignment="1">
      <alignment horizontal="center" vertical="center" wrapText="1"/>
    </xf>
    <xf numFmtId="0" fontId="96" fillId="30" borderId="153" xfId="8" applyFont="1" applyFill="1" applyBorder="1" applyAlignment="1">
      <alignment horizontal="center" vertical="center" wrapText="1"/>
    </xf>
    <xf numFmtId="0" fontId="96" fillId="30" borderId="50" xfId="8" applyFont="1" applyFill="1" applyBorder="1" applyAlignment="1">
      <alignment horizontal="center" vertical="center" wrapText="1"/>
    </xf>
  </cellXfs>
  <cellStyles count="32">
    <cellStyle name="Encabezado 1" xfId="1" builtinId="16"/>
    <cellStyle name="Encabezado 4" xfId="2" builtinId="19"/>
    <cellStyle name="Euro" xfId="3"/>
    <cellStyle name="Hipervínculo" xfId="4" builtinId="8"/>
    <cellStyle name="Millares" xfId="20" builtinId="3"/>
    <cellStyle name="Millares 2" xfId="27"/>
    <cellStyle name="Moneda" xfId="25" builtinId="4"/>
    <cellStyle name="Moneda 2" xfId="12"/>
    <cellStyle name="Moneda 3" xfId="28"/>
    <cellStyle name="Normal" xfId="0" builtinId="0"/>
    <cellStyle name="Normal 10" xfId="24"/>
    <cellStyle name="Normal 2" xfId="5"/>
    <cellStyle name="Normal 2 2 2" xfId="16"/>
    <cellStyle name="Normal 3" xfId="6"/>
    <cellStyle name="Normal 3 2" xfId="11"/>
    <cellStyle name="Normal 3 3" xfId="13"/>
    <cellStyle name="Normal 3 3 2" xfId="22"/>
    <cellStyle name="Normal 3 3 2 2" xfId="31"/>
    <cellStyle name="Normal 3 3 3" xfId="30"/>
    <cellStyle name="Normal 3 4" xfId="29"/>
    <cellStyle name="Normal 3_propuesta Instrumentos de Planificación20161" xfId="7"/>
    <cellStyle name="Normal 4" xfId="8"/>
    <cellStyle name="Normal 5" xfId="14"/>
    <cellStyle name="Normal 5 2" xfId="15"/>
    <cellStyle name="Normal 5 2 2" xfId="18"/>
    <cellStyle name="Normal 5 2 3" xfId="23"/>
    <cellStyle name="Normal 6" xfId="9"/>
    <cellStyle name="Normal 7" xfId="17"/>
    <cellStyle name="Normal 8" xfId="19"/>
    <cellStyle name="Normal 9" xfId="21"/>
    <cellStyle name="Normal_Xl0000062" xfId="10"/>
    <cellStyle name="Porcentaje" xfId="26" builtinId="5"/>
  </cellStyles>
  <dxfs count="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s>
  <tableStyles count="1" defaultTableStyle="TableStyleMedium9" defaultPivotStyle="PivotStyleLight16">
    <tableStyle name="Estilo de tabla 1" pivot="0" count="0"/>
  </tableStyles>
  <colors>
    <mruColors>
      <color rgb="FFF0FB89"/>
      <color rgb="FFFFFF99"/>
      <color rgb="FFFFFFCC"/>
      <color rgb="FFCCFF99"/>
      <color rgb="FFFF9999"/>
      <color rgb="FFB6EAD5"/>
      <color rgb="FFFFC301"/>
      <color rgb="FF008000"/>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idos PEI-POM-POA'!A1"/><Relationship Id="rId5" Type="http://schemas.openxmlformats.org/officeDocument/2006/relationships/image" Target="../media/image9.png"/><Relationship Id="rId4"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9.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Contenidos PEI-POM-POA'!A1"/><Relationship Id="rId1" Type="http://schemas.openxmlformats.org/officeDocument/2006/relationships/image" Target="../media/image10.emf"/></Relationships>
</file>

<file path=xl/drawings/_rels/drawing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2" Type="http://schemas.openxmlformats.org/officeDocument/2006/relationships/hyperlink" Target="#'Contenidos PEI-POM-POA'!A1"/><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Contenidos PEI-POM-POA'!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8</xdr:col>
      <xdr:colOff>900547</xdr:colOff>
      <xdr:row>0</xdr:row>
      <xdr:rowOff>0</xdr:rowOff>
    </xdr:from>
    <xdr:to>
      <xdr:col>11</xdr:col>
      <xdr:colOff>284885</xdr:colOff>
      <xdr:row>4</xdr:row>
      <xdr:rowOff>37428</xdr:rowOff>
    </xdr:to>
    <xdr:pic>
      <xdr:nvPicPr>
        <xdr:cNvPr id="3" name="Imagen 2" descr="LOGOTIPO GOBIERNO-01.png">
          <a:extLst>
            <a:ext uri="{FF2B5EF4-FFF2-40B4-BE49-F238E27FC236}">
              <a16:creationId xmlns:a16="http://schemas.microsoft.com/office/drawing/2014/main" xmlns=""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2659"/>
        <a:stretch/>
      </xdr:blipFill>
      <xdr:spPr>
        <a:xfrm>
          <a:off x="8936183" y="0"/>
          <a:ext cx="2155247" cy="1911639"/>
        </a:xfrm>
        <a:prstGeom prst="rect">
          <a:avLst/>
        </a:prstGeom>
      </xdr:spPr>
    </xdr:pic>
    <xdr:clientData/>
  </xdr:twoCellAnchor>
  <xdr:twoCellAnchor editAs="oneCell">
    <xdr:from>
      <xdr:col>0</xdr:col>
      <xdr:colOff>135947</xdr:colOff>
      <xdr:row>1</xdr:row>
      <xdr:rowOff>10101</xdr:rowOff>
    </xdr:from>
    <xdr:to>
      <xdr:col>2</xdr:col>
      <xdr:colOff>527627</xdr:colOff>
      <xdr:row>2</xdr:row>
      <xdr:rowOff>197426</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47" y="304510"/>
          <a:ext cx="1915680" cy="1157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222250</xdr:colOff>
      <xdr:row>0</xdr:row>
      <xdr:rowOff>127000</xdr:rowOff>
    </xdr:from>
    <xdr:to>
      <xdr:col>10</xdr:col>
      <xdr:colOff>507999</xdr:colOff>
      <xdr:row>0</xdr:row>
      <xdr:rowOff>669925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4044930" y="127000"/>
          <a:ext cx="107060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78441</xdr:colOff>
      <xdr:row>0</xdr:row>
      <xdr:rowOff>0</xdr:rowOff>
    </xdr:from>
    <xdr:to>
      <xdr:col>7</xdr:col>
      <xdr:colOff>677955</xdr:colOff>
      <xdr:row>0</xdr:row>
      <xdr:rowOff>542925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D00-000003000000}"/>
            </a:ext>
          </a:extLst>
        </xdr:cNvPr>
        <xdr:cNvSpPr/>
      </xdr:nvSpPr>
      <xdr:spPr>
        <a:xfrm>
          <a:off x="10174941"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11</xdr:col>
      <xdr:colOff>363071</xdr:colOff>
      <xdr:row>16</xdr:row>
      <xdr:rowOff>53787</xdr:rowOff>
    </xdr:from>
    <xdr:to>
      <xdr:col>16</xdr:col>
      <xdr:colOff>439256</xdr:colOff>
      <xdr:row>18</xdr:row>
      <xdr:rowOff>660725</xdr:rowOff>
    </xdr:to>
    <xdr:pic>
      <xdr:nvPicPr>
        <xdr:cNvPr id="5" name="Imagen 4" descr="Recorte de pantalla">
          <a:extLst>
            <a:ext uri="{FF2B5EF4-FFF2-40B4-BE49-F238E27FC236}">
              <a16:creationId xmlns:a16="http://schemas.microsoft.com/office/drawing/2014/main" xmlns=""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69353" y="4043081"/>
          <a:ext cx="4020656" cy="2516420"/>
        </a:xfrm>
        <a:prstGeom prst="rect">
          <a:avLst/>
        </a:prstGeom>
      </xdr:spPr>
    </xdr:pic>
    <xdr:clientData/>
  </xdr:twoCellAnchor>
  <xdr:twoCellAnchor editAs="oneCell">
    <xdr:from>
      <xdr:col>11</xdr:col>
      <xdr:colOff>314325</xdr:colOff>
      <xdr:row>35</xdr:row>
      <xdr:rowOff>419099</xdr:rowOff>
    </xdr:from>
    <xdr:to>
      <xdr:col>18</xdr:col>
      <xdr:colOff>228600</xdr:colOff>
      <xdr:row>42</xdr:row>
      <xdr:rowOff>110489</xdr:rowOff>
    </xdr:to>
    <xdr:pic>
      <xdr:nvPicPr>
        <xdr:cNvPr id="6" name="Imagen 5">
          <a:extLst>
            <a:ext uri="{FF2B5EF4-FFF2-40B4-BE49-F238E27FC236}">
              <a16:creationId xmlns:a16="http://schemas.microsoft.com/office/drawing/2014/main" xmlns="" id="{00000000-0008-0000-0D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678025" y="17259299"/>
          <a:ext cx="5381625" cy="4110990"/>
        </a:xfrm>
        <a:prstGeom prst="rect">
          <a:avLst/>
        </a:prstGeom>
      </xdr:spPr>
    </xdr:pic>
    <xdr:clientData/>
  </xdr:twoCellAnchor>
  <xdr:twoCellAnchor editAs="oneCell">
    <xdr:from>
      <xdr:col>5</xdr:col>
      <xdr:colOff>1733550</xdr:colOff>
      <xdr:row>76</xdr:row>
      <xdr:rowOff>95250</xdr:rowOff>
    </xdr:from>
    <xdr:to>
      <xdr:col>9</xdr:col>
      <xdr:colOff>361950</xdr:colOff>
      <xdr:row>92</xdr:row>
      <xdr:rowOff>38100</xdr:rowOff>
    </xdr:to>
    <xdr:pic>
      <xdr:nvPicPr>
        <xdr:cNvPr id="7" name="Imagen 6">
          <a:extLst>
            <a:ext uri="{FF2B5EF4-FFF2-40B4-BE49-F238E27FC236}">
              <a16:creationId xmlns:a16="http://schemas.microsoft.com/office/drawing/2014/main" xmlns="" id="{00000000-0008-0000-0D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20150" y="29984700"/>
          <a:ext cx="5448300" cy="2990850"/>
        </a:xfrm>
        <a:prstGeom prst="rect">
          <a:avLst/>
        </a:prstGeom>
      </xdr:spPr>
    </xdr:pic>
    <xdr:clientData/>
  </xdr:twoCellAnchor>
  <xdr:twoCellAnchor editAs="oneCell">
    <xdr:from>
      <xdr:col>13</xdr:col>
      <xdr:colOff>428065</xdr:colOff>
      <xdr:row>44</xdr:row>
      <xdr:rowOff>607919</xdr:rowOff>
    </xdr:from>
    <xdr:to>
      <xdr:col>26</xdr:col>
      <xdr:colOff>430195</xdr:colOff>
      <xdr:row>81</xdr:row>
      <xdr:rowOff>113517</xdr:rowOff>
    </xdr:to>
    <xdr:pic>
      <xdr:nvPicPr>
        <xdr:cNvPr id="8" name="Imagen 7">
          <a:extLst>
            <a:ext uri="{FF2B5EF4-FFF2-40B4-BE49-F238E27FC236}">
              <a16:creationId xmlns:a16="http://schemas.microsoft.com/office/drawing/2014/main" xmlns="" id="{00000000-0008-0000-0D00-000008000000}"/>
            </a:ext>
          </a:extLst>
        </xdr:cNvPr>
        <xdr:cNvPicPr>
          <a:picLocks noChangeAspect="1"/>
        </xdr:cNvPicPr>
      </xdr:nvPicPr>
      <xdr:blipFill rotWithShape="1">
        <a:blip xmlns:r="http://schemas.openxmlformats.org/officeDocument/2006/relationships" r:embed="rId5" cstate="print"/>
        <a:srcRect l="24653" t="15801" r="13154" b="4638"/>
        <a:stretch/>
      </xdr:blipFill>
      <xdr:spPr>
        <a:xfrm>
          <a:off x="16353865" y="23067869"/>
          <a:ext cx="10155780" cy="7887598"/>
        </a:xfrm>
        <a:prstGeom prst="rect">
          <a:avLst/>
        </a:prstGeom>
      </xdr:spPr>
    </xdr:pic>
    <xdr:clientData/>
  </xdr:twoCellAnchor>
  <xdr:twoCellAnchor>
    <xdr:from>
      <xdr:col>0</xdr:col>
      <xdr:colOff>209550</xdr:colOff>
      <xdr:row>48</xdr:row>
      <xdr:rowOff>133350</xdr:rowOff>
    </xdr:from>
    <xdr:to>
      <xdr:col>1</xdr:col>
      <xdr:colOff>2095500</xdr:colOff>
      <xdr:row>56</xdr:row>
      <xdr:rowOff>38100</xdr:rowOff>
    </xdr:to>
    <xdr:sp macro="" textlink="">
      <xdr:nvSpPr>
        <xdr:cNvPr id="9" name="Rectángulo 8">
          <a:extLst>
            <a:ext uri="{FF2B5EF4-FFF2-40B4-BE49-F238E27FC236}">
              <a16:creationId xmlns:a16="http://schemas.microsoft.com/office/drawing/2014/main" xmlns="" id="{00000000-0008-0000-0D00-000009000000}"/>
            </a:ext>
          </a:extLst>
        </xdr:cNvPr>
        <xdr:cNvSpPr/>
      </xdr:nvSpPr>
      <xdr:spPr>
        <a:xfrm>
          <a:off x="209550" y="46440090"/>
          <a:ext cx="2198370" cy="13677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29158</xdr:colOff>
      <xdr:row>0</xdr:row>
      <xdr:rowOff>29158</xdr:rowOff>
    </xdr:from>
    <xdr:to>
      <xdr:col>25</xdr:col>
      <xdr:colOff>318794</xdr:colOff>
      <xdr:row>1</xdr:row>
      <xdr:rowOff>134711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F00-000003000000}"/>
            </a:ext>
          </a:extLst>
        </xdr:cNvPr>
        <xdr:cNvSpPr/>
      </xdr:nvSpPr>
      <xdr:spPr>
        <a:xfrm>
          <a:off x="20107858" y="29158"/>
          <a:ext cx="1051636" cy="543703"/>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17490282"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21</xdr:col>
      <xdr:colOff>23813</xdr:colOff>
      <xdr:row>0</xdr:row>
      <xdr:rowOff>0</xdr:rowOff>
    </xdr:from>
    <xdr:to>
      <xdr:col>21</xdr:col>
      <xdr:colOff>1071562</xdr:colOff>
      <xdr:row>1</xdr:row>
      <xdr:rowOff>90487</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xmlns="" id="{00000000-0008-0000-1000-000004000000}"/>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137160</xdr:colOff>
      <xdr:row>0</xdr:row>
      <xdr:rowOff>416560</xdr:rowOff>
    </xdr:from>
    <xdr:to>
      <xdr:col>22</xdr:col>
      <xdr:colOff>146946</xdr:colOff>
      <xdr:row>2</xdr:row>
      <xdr:rowOff>303119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1100-000003000000}"/>
            </a:ext>
          </a:extLst>
        </xdr:cNvPr>
        <xdr:cNvSpPr/>
      </xdr:nvSpPr>
      <xdr:spPr>
        <a:xfrm>
          <a:off x="22273260" y="416560"/>
          <a:ext cx="1076586" cy="54187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51955</xdr:colOff>
      <xdr:row>0</xdr:row>
      <xdr:rowOff>69273</xdr:rowOff>
    </xdr:from>
    <xdr:to>
      <xdr:col>36</xdr:col>
      <xdr:colOff>337704</xdr:colOff>
      <xdr:row>1</xdr:row>
      <xdr:rowOff>317789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23812500" y="69273"/>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35</xdr:col>
      <xdr:colOff>51955</xdr:colOff>
      <xdr:row>0</xdr:row>
      <xdr:rowOff>69273</xdr:rowOff>
    </xdr:from>
    <xdr:to>
      <xdr:col>36</xdr:col>
      <xdr:colOff>337704</xdr:colOff>
      <xdr:row>1</xdr:row>
      <xdr:rowOff>317789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1200-000003000000}"/>
            </a:ext>
          </a:extLst>
        </xdr:cNvPr>
        <xdr:cNvSpPr/>
      </xdr:nvSpPr>
      <xdr:spPr>
        <a:xfrm>
          <a:off x="25340830" y="69273"/>
          <a:ext cx="1047749" cy="534266"/>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15180469" y="83344"/>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1300-000003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48</xdr:col>
      <xdr:colOff>1100667</xdr:colOff>
      <xdr:row>0</xdr:row>
      <xdr:rowOff>211666</xdr:rowOff>
    </xdr:from>
    <xdr:to>
      <xdr:col>50</xdr:col>
      <xdr:colOff>264583</xdr:colOff>
      <xdr:row>1</xdr:row>
      <xdr:rowOff>405341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16023167" y="211666"/>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304800</xdr:rowOff>
    </xdr:from>
    <xdr:to>
      <xdr:col>3</xdr:col>
      <xdr:colOff>352423</xdr:colOff>
      <xdr:row>2</xdr:row>
      <xdr:rowOff>28575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10172700" y="304800"/>
          <a:ext cx="1047748"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15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219490</xdr:colOff>
      <xdr:row>2</xdr:row>
      <xdr:rowOff>91383</xdr:rowOff>
    </xdr:from>
    <xdr:to>
      <xdr:col>3</xdr:col>
      <xdr:colOff>1489907</xdr:colOff>
      <xdr:row>45</xdr:row>
      <xdr:rowOff>51767</xdr:rowOff>
    </xdr:to>
    <xdr:pic>
      <xdr:nvPicPr>
        <xdr:cNvPr id="2" name="Imagen 1">
          <a:extLst>
            <a:ext uri="{FF2B5EF4-FFF2-40B4-BE49-F238E27FC236}">
              <a16:creationId xmlns:a16="http://schemas.microsoft.com/office/drawing/2014/main" xmlns=""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490" y="629753"/>
          <a:ext cx="5991504" cy="7083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173935</xdr:colOff>
      <xdr:row>0</xdr:row>
      <xdr:rowOff>0</xdr:rowOff>
    </xdr:from>
    <xdr:to>
      <xdr:col>5</xdr:col>
      <xdr:colOff>260902</xdr:colOff>
      <xdr:row>2</xdr:row>
      <xdr:rowOff>4555</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xmlns="" id="{00000000-0008-0000-1600-000004000000}"/>
            </a:ext>
          </a:extLst>
        </xdr:cNvPr>
        <xdr:cNvSpPr/>
      </xdr:nvSpPr>
      <xdr:spPr>
        <a:xfrm>
          <a:off x="6319631"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38100</xdr:colOff>
      <xdr:row>57</xdr:row>
      <xdr:rowOff>28575</xdr:rowOff>
    </xdr:from>
    <xdr:to>
      <xdr:col>3</xdr:col>
      <xdr:colOff>1425892</xdr:colOff>
      <xdr:row>67</xdr:row>
      <xdr:rowOff>140804</xdr:rowOff>
    </xdr:to>
    <xdr:pic>
      <xdr:nvPicPr>
        <xdr:cNvPr id="5" name="Imagen 4">
          <a:extLst>
            <a:ext uri="{FF2B5EF4-FFF2-40B4-BE49-F238E27FC236}">
              <a16:creationId xmlns:a16="http://schemas.microsoft.com/office/drawing/2014/main" xmlns="" id="{00000000-0008-0000-1600-000005000000}"/>
            </a:ext>
          </a:extLst>
        </xdr:cNvPr>
        <xdr:cNvPicPr>
          <a:picLocks noChangeAspect="1"/>
        </xdr:cNvPicPr>
      </xdr:nvPicPr>
      <xdr:blipFill rotWithShape="1">
        <a:blip xmlns:r="http://schemas.openxmlformats.org/officeDocument/2006/relationships" r:embed="rId3" cstate="print"/>
        <a:srcRect b="11706"/>
        <a:stretch/>
      </xdr:blipFill>
      <xdr:spPr>
        <a:xfrm>
          <a:off x="3305175" y="10448925"/>
          <a:ext cx="6106808" cy="1752600"/>
        </a:xfrm>
        <a:prstGeom prst="rect">
          <a:avLst/>
        </a:prstGeom>
      </xdr:spPr>
    </xdr:pic>
    <xdr:clientData/>
  </xdr:twoCellAnchor>
  <xdr:twoCellAnchor editAs="oneCell">
    <xdr:from>
      <xdr:col>0</xdr:col>
      <xdr:colOff>219490</xdr:colOff>
      <xdr:row>2</xdr:row>
      <xdr:rowOff>91383</xdr:rowOff>
    </xdr:from>
    <xdr:to>
      <xdr:col>3</xdr:col>
      <xdr:colOff>1489907</xdr:colOff>
      <xdr:row>45</xdr:row>
      <xdr:rowOff>51767</xdr:rowOff>
    </xdr:to>
    <xdr:pic>
      <xdr:nvPicPr>
        <xdr:cNvPr id="6" name="Imagen 5">
          <a:extLst>
            <a:ext uri="{FF2B5EF4-FFF2-40B4-BE49-F238E27FC236}">
              <a16:creationId xmlns:a16="http://schemas.microsoft.com/office/drawing/2014/main" xmlns="" id="{00000000-0008-0000-1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490" y="624783"/>
          <a:ext cx="5994817" cy="6923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173935</xdr:colOff>
      <xdr:row>0</xdr:row>
      <xdr:rowOff>0</xdr:rowOff>
    </xdr:from>
    <xdr:to>
      <xdr:col>5</xdr:col>
      <xdr:colOff>260902</xdr:colOff>
      <xdr:row>2</xdr:row>
      <xdr:rowOff>4555</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xmlns="" id="{00000000-0008-0000-1600-000007000000}"/>
            </a:ext>
          </a:extLst>
        </xdr:cNvPr>
        <xdr:cNvSpPr/>
      </xdr:nvSpPr>
      <xdr:spPr>
        <a:xfrm>
          <a:off x="6717610" y="0"/>
          <a:ext cx="1048992" cy="53795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38100</xdr:colOff>
      <xdr:row>57</xdr:row>
      <xdr:rowOff>28575</xdr:rowOff>
    </xdr:from>
    <xdr:to>
      <xdr:col>3</xdr:col>
      <xdr:colOff>1425892</xdr:colOff>
      <xdr:row>67</xdr:row>
      <xdr:rowOff>140804</xdr:rowOff>
    </xdr:to>
    <xdr:pic>
      <xdr:nvPicPr>
        <xdr:cNvPr id="8" name="Imagen 7">
          <a:extLst>
            <a:ext uri="{FF2B5EF4-FFF2-40B4-BE49-F238E27FC236}">
              <a16:creationId xmlns:a16="http://schemas.microsoft.com/office/drawing/2014/main" xmlns="" id="{00000000-0008-0000-1600-000008000000}"/>
            </a:ext>
          </a:extLst>
        </xdr:cNvPr>
        <xdr:cNvPicPr>
          <a:picLocks noChangeAspect="1"/>
        </xdr:cNvPicPr>
      </xdr:nvPicPr>
      <xdr:blipFill rotWithShape="1">
        <a:blip xmlns:r="http://schemas.openxmlformats.org/officeDocument/2006/relationships" r:embed="rId3" cstate="print"/>
        <a:srcRect b="11706"/>
        <a:stretch/>
      </xdr:blipFill>
      <xdr:spPr>
        <a:xfrm>
          <a:off x="38100" y="9763125"/>
          <a:ext cx="6112192" cy="2055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12121991" y="71438"/>
          <a:ext cx="1047749" cy="51530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38100</xdr:colOff>
      <xdr:row>0</xdr:row>
      <xdr:rowOff>0</xdr:rowOff>
    </xdr:from>
    <xdr:to>
      <xdr:col>7</xdr:col>
      <xdr:colOff>1085849</xdr:colOff>
      <xdr:row>1</xdr:row>
      <xdr:rowOff>171450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1239500"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0</xdr:colOff>
      <xdr:row>1</xdr:row>
      <xdr:rowOff>682625</xdr:rowOff>
    </xdr:from>
    <xdr:to>
      <xdr:col>24</xdr:col>
      <xdr:colOff>310989</xdr:colOff>
      <xdr:row>3</xdr:row>
      <xdr:rowOff>15875</xdr:rowOff>
    </xdr:to>
    <xdr:pic>
      <xdr:nvPicPr>
        <xdr:cNvPr id="3" name="Imagen 2">
          <a:hlinkClick xmlns:r="http://schemas.openxmlformats.org/officeDocument/2006/relationships" r:id="rId1"/>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37861875" y="1222375"/>
          <a:ext cx="1834989" cy="1158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38100</xdr:colOff>
      <xdr:row>22</xdr:row>
      <xdr:rowOff>28575</xdr:rowOff>
    </xdr:from>
    <xdr:to>
      <xdr:col>12</xdr:col>
      <xdr:colOff>725183</xdr:colOff>
      <xdr:row>28</xdr:row>
      <xdr:rowOff>28575</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rotWithShape="1">
        <a:blip xmlns:r="http://schemas.openxmlformats.org/officeDocument/2006/relationships" r:embed="rId1" cstate="print"/>
        <a:srcRect b="11706"/>
        <a:stretch/>
      </xdr:blipFill>
      <xdr:spPr>
        <a:xfrm>
          <a:off x="3305175" y="10448925"/>
          <a:ext cx="6106808" cy="1752600"/>
        </a:xfrm>
        <a:prstGeom prst="rect">
          <a:avLst/>
        </a:prstGeom>
      </xdr:spPr>
    </xdr:pic>
    <xdr:clientData/>
  </xdr:twoCellAnchor>
  <xdr:twoCellAnchor>
    <xdr:from>
      <xdr:col>21</xdr:col>
      <xdr:colOff>104775</xdr:colOff>
      <xdr:row>0</xdr:row>
      <xdr:rowOff>47625</xdr:rowOff>
    </xdr:from>
    <xdr:to>
      <xdr:col>22</xdr:col>
      <xdr:colOff>419099</xdr:colOff>
      <xdr:row>2</xdr:row>
      <xdr:rowOff>76200</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xmlns="" id="{00000000-0008-0000-0600-000003000000}"/>
            </a:ext>
          </a:extLst>
        </xdr:cNvPr>
        <xdr:cNvSpPr/>
      </xdr:nvSpPr>
      <xdr:spPr>
        <a:xfrm>
          <a:off x="14058900" y="4762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10</xdr:col>
      <xdr:colOff>22273</xdr:colOff>
      <xdr:row>15</xdr:row>
      <xdr:rowOff>484162</xdr:rowOff>
    </xdr:from>
    <xdr:to>
      <xdr:col>14</xdr:col>
      <xdr:colOff>586739</xdr:colOff>
      <xdr:row>17</xdr:row>
      <xdr:rowOff>442528</xdr:rowOff>
    </xdr:to>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rotWithShape="1">
        <a:blip xmlns:r="http://schemas.openxmlformats.org/officeDocument/2006/relationships" r:embed="rId1" cstate="print"/>
        <a:srcRect b="11706"/>
        <a:stretch/>
      </xdr:blipFill>
      <xdr:spPr>
        <a:xfrm>
          <a:off x="7215553" y="7570762"/>
          <a:ext cx="3833446" cy="10708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3</xdr:col>
      <xdr:colOff>5177</xdr:colOff>
      <xdr:row>21</xdr:row>
      <xdr:rowOff>127000</xdr:rowOff>
    </xdr:from>
    <xdr:to>
      <xdr:col>9</xdr:col>
      <xdr:colOff>671926</xdr:colOff>
      <xdr:row>42</xdr:row>
      <xdr:rowOff>177800</xdr:rowOff>
    </xdr:to>
    <xdr:pic>
      <xdr:nvPicPr>
        <xdr:cNvPr id="4" name="Imagen 3">
          <a:extLst>
            <a:ext uri="{FF2B5EF4-FFF2-40B4-BE49-F238E27FC236}">
              <a16:creationId xmlns:a16="http://schemas.microsoft.com/office/drawing/2014/main" xmlns="" id="{00000000-0008-0000-0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4267" y="7006742"/>
          <a:ext cx="7075417" cy="407304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95250</xdr:colOff>
      <xdr:row>0</xdr:row>
      <xdr:rowOff>148167</xdr:rowOff>
    </xdr:from>
    <xdr:to>
      <xdr:col>13</xdr:col>
      <xdr:colOff>1142999</xdr:colOff>
      <xdr:row>2</xdr:row>
      <xdr:rowOff>77259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890500" y="148167"/>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222250</xdr:colOff>
      <xdr:row>0</xdr:row>
      <xdr:rowOff>148167</xdr:rowOff>
    </xdr:from>
    <xdr:to>
      <xdr:col>19</xdr:col>
      <xdr:colOff>31749</xdr:colOff>
      <xdr:row>2</xdr:row>
      <xdr:rowOff>66675</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xmlns="" id="{00000000-0008-0000-0A00-000003000000}"/>
            </a:ext>
          </a:extLst>
        </xdr:cNvPr>
        <xdr:cNvSpPr/>
      </xdr:nvSpPr>
      <xdr:spPr>
        <a:xfrm>
          <a:off x="17695333" y="148167"/>
          <a:ext cx="101599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erramientas%202020\2019%2001%2010Herramientas_de_Planificaci&#243;n%202020%20Version%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amez/Desktop/Ante%20proyecto%20de%20presupuesto%202022/4%20DEMI-Herramientas_de_Planificaci&#243;n%202022-%2013-07-2021%2011.22%20(Repar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egamez\AppData\Local\Temp\Rar$DIa0.726\Herramientas%20de%20Planificaci&#243;n%202021-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Contenidos PEI-POM-POA"/>
      <sheetName val="Introducción"/>
      <sheetName val="SPPD-01 Mandatos "/>
      <sheetName val="SPPD-02 AnalisisPolíticas"/>
      <sheetName val="SPPD-03 Alineación-Vinculacion"/>
      <sheetName val="SPPD-04  Ident. Prior. de Prob."/>
      <sheetName val="SPPD-05 Población"/>
      <sheetName val="Lista a seleccionar"/>
      <sheetName val="SPPD-06 Evidencias"/>
      <sheetName val="SPPD-7 Matriz PEI"/>
      <sheetName val="SPPD-8 Ficha Indicador (2)"/>
      <sheetName val="SPPD-9 Visión, Misión, Valores"/>
      <sheetName val="SPPD-10 FODA"/>
      <sheetName val="SPPD-11 Análisis de Actores"/>
      <sheetName val="SPPD-12 POM"/>
      <sheetName val="SPPD-13 Ficha Seguimiento POM"/>
      <sheetName val="SPPD-14 POA"/>
      <sheetName val="SPPD-15PROG. MENS PROD.SUBP ACC"/>
      <sheetName val="SPPD-16 Ficha Seguimiento POA "/>
      <sheetName val="Anexo-1 Ruta de Trabajo "/>
      <sheetName val="Anexo-2 Clasif.Tematicos"/>
      <sheetName val="Anexo-3 CRITERIOSPONDERA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1">
          <cell r="O11">
            <v>17768</v>
          </cell>
          <cell r="Q11">
            <v>18692</v>
          </cell>
          <cell r="S11">
            <v>19664</v>
          </cell>
          <cell r="U11">
            <v>20687</v>
          </cell>
          <cell r="W11">
            <v>21763</v>
          </cell>
        </row>
        <row r="12">
          <cell r="W12">
            <v>6952</v>
          </cell>
        </row>
        <row r="13">
          <cell r="W13">
            <v>5195</v>
          </cell>
        </row>
        <row r="16">
          <cell r="O16">
            <v>22274</v>
          </cell>
        </row>
      </sheetData>
      <sheetData sheetId="16" refreshError="1"/>
      <sheetData sheetId="17" refreshError="1"/>
      <sheetData sheetId="18" refreshError="1">
        <row r="4">
          <cell r="W4">
            <v>4506</v>
          </cell>
        </row>
        <row r="110">
          <cell r="W110">
            <v>17768</v>
          </cell>
        </row>
        <row r="111">
          <cell r="W111">
            <v>8188759</v>
          </cell>
        </row>
        <row r="112">
          <cell r="W112">
            <v>5676</v>
          </cell>
        </row>
        <row r="113">
          <cell r="W113">
            <v>6162051</v>
          </cell>
        </row>
        <row r="129">
          <cell r="W129">
            <v>4241</v>
          </cell>
        </row>
        <row r="130">
          <cell r="W130">
            <v>476880</v>
          </cell>
        </row>
        <row r="142">
          <cell r="W142">
            <v>2791</v>
          </cell>
        </row>
        <row r="143">
          <cell r="W143">
            <v>1100029</v>
          </cell>
        </row>
        <row r="157">
          <cell r="W157">
            <v>5060</v>
          </cell>
        </row>
        <row r="158">
          <cell r="W158">
            <v>532900</v>
          </cell>
        </row>
      </sheetData>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Contenidos PEI-POM-POA"/>
      <sheetName val="Introducción"/>
      <sheetName val="SPPD-01 Mandatos "/>
      <sheetName val="SPPD-02 AnalisisPolíticas"/>
      <sheetName val="SPPD-04  Ident. Prior. de Prob."/>
      <sheetName val="SPPD-05 Población"/>
      <sheetName val="Lista a seleccionar"/>
      <sheetName val="SPPD-06 Evidencias"/>
      <sheetName val="SPPD-7 Matriz PEI"/>
      <sheetName val="SPPD-8 Ficha Indicador"/>
      <sheetName val="SPPD-9 Visión, Misión, Valores"/>
      <sheetName val="SPPD-10 FODA"/>
      <sheetName val="SPPD-11 Análisis de Actores"/>
      <sheetName val="SPPD-12 POM"/>
      <sheetName val="SPPD-13 Ficha Seguimiento POM"/>
      <sheetName val="SPPD-14 POA"/>
      <sheetName val="SPPD-15PROG. MENS PROD.SUBP ACC"/>
      <sheetName val="SPPD-16 Ficha Seguimiento POA "/>
      <sheetName val="Anexo-2 Clasif.Tematicos"/>
      <sheetName val="Vinculación Intituci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J8" t="str">
            <v>Producto 2:</v>
          </cell>
          <cell r="K8" t="str">
            <v>Mujeres Indígenas con Servicios de Atención Integral</v>
          </cell>
          <cell r="L8" t="str">
            <v>Persona</v>
          </cell>
        </row>
        <row r="9">
          <cell r="K9" t="str">
            <v>Mujeres Indígenas Violentadas en sus Derechos, Reciben Atención Jurídica</v>
          </cell>
          <cell r="L9" t="str">
            <v>Persona</v>
          </cell>
        </row>
        <row r="10">
          <cell r="K10" t="str">
            <v>Mujeres Indígenas Violentadas en sus Derechos, Reciben Atención Social</v>
          </cell>
          <cell r="L10" t="str">
            <v>Persona</v>
          </cell>
        </row>
        <row r="11">
          <cell r="K11" t="str">
            <v>Mujeres Indígenas Violentadas en sus Derechos, Reciben Atención Psicológica</v>
          </cell>
          <cell r="L11" t="str">
            <v>Persona</v>
          </cell>
        </row>
        <row r="12">
          <cell r="K12" t="str">
            <v>Personas Informadas y Capacitadas en Derechos Humanos para la Prevención de la Violencia Contra las Mujeres Indígenas</v>
          </cell>
          <cell r="L12" t="str">
            <v>Persona</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M21"/>
  <sheetViews>
    <sheetView showGridLines="0" zoomScale="85" zoomScaleNormal="85" zoomScaleSheetLayoutView="90" workbookViewId="0">
      <selection activeCell="B7" sqref="B7:J7"/>
    </sheetView>
  </sheetViews>
  <sheetFormatPr baseColWidth="10" defaultColWidth="11.44140625" defaultRowHeight="13.8" x14ac:dyDescent="0.3"/>
  <cols>
    <col min="1" max="2" width="11.44140625" style="315"/>
    <col min="3" max="3" width="12.33203125" style="315" bestFit="1" customWidth="1"/>
    <col min="4" max="4" width="20.5546875" style="315" customWidth="1"/>
    <col min="5" max="5" width="22.33203125" style="315" customWidth="1"/>
    <col min="6" max="6" width="16.44140625" style="315" customWidth="1"/>
    <col min="7" max="7" width="16.5546875" style="315" customWidth="1"/>
    <col min="8" max="8" width="9.5546875" style="315" customWidth="1"/>
    <col min="9" max="9" width="14.6640625" style="315" customWidth="1"/>
    <col min="10" max="10" width="15.33203125" style="315" customWidth="1"/>
    <col min="11" max="16384" width="11.44140625" style="315"/>
  </cols>
  <sheetData>
    <row r="1" spans="2:10" s="308" customFormat="1" ht="22.5" customHeight="1" x14ac:dyDescent="0.45">
      <c r="B1" s="307"/>
      <c r="C1" s="307"/>
      <c r="D1" s="1195" t="s">
        <v>0</v>
      </c>
      <c r="E1" s="1196"/>
      <c r="F1" s="1196"/>
      <c r="G1" s="1196"/>
      <c r="H1" s="1196"/>
      <c r="I1" s="1197"/>
    </row>
    <row r="2" spans="2:10" s="308" customFormat="1" ht="76.5" customHeight="1" thickBot="1" x14ac:dyDescent="0.5">
      <c r="B2" s="307"/>
      <c r="C2" s="307"/>
      <c r="D2" s="1198"/>
      <c r="E2" s="1199"/>
      <c r="F2" s="1199"/>
      <c r="G2" s="1199"/>
      <c r="H2" s="1199"/>
      <c r="I2" s="1200"/>
    </row>
    <row r="3" spans="2:10" s="308" customFormat="1" ht="23.4" x14ac:dyDescent="0.45"/>
    <row r="4" spans="2:10" s="308" customFormat="1" ht="23.4" x14ac:dyDescent="0.45"/>
    <row r="5" spans="2:10" s="308" customFormat="1" ht="23.4" x14ac:dyDescent="0.45"/>
    <row r="6" spans="2:10" s="308" customFormat="1" ht="24" thickBot="1" x14ac:dyDescent="0.5"/>
    <row r="7" spans="2:10" s="308" customFormat="1" ht="95.25" customHeight="1" thickBot="1" x14ac:dyDescent="0.5">
      <c r="B7" s="1204" t="s">
        <v>1</v>
      </c>
      <c r="C7" s="1205"/>
      <c r="D7" s="1205"/>
      <c r="E7" s="1205"/>
      <c r="F7" s="1205"/>
      <c r="G7" s="1205"/>
      <c r="H7" s="1205"/>
      <c r="I7" s="1205"/>
      <c r="J7" s="1206"/>
    </row>
    <row r="8" spans="2:10" s="308" customFormat="1" ht="28.8" x14ac:dyDescent="0.45">
      <c r="C8" s="1203"/>
      <c r="D8" s="1203"/>
      <c r="E8" s="1203"/>
      <c r="F8" s="1203"/>
      <c r="G8" s="1203"/>
      <c r="H8" s="1203"/>
      <c r="I8" s="1203"/>
      <c r="J8" s="1203"/>
    </row>
    <row r="9" spans="2:10" s="308" customFormat="1" ht="28.8" x14ac:dyDescent="0.45">
      <c r="C9" s="487"/>
      <c r="D9" s="487"/>
      <c r="E9" s="487"/>
      <c r="F9" s="487"/>
      <c r="G9" s="487"/>
      <c r="H9" s="487"/>
      <c r="I9" s="487"/>
      <c r="J9" s="487"/>
    </row>
    <row r="10" spans="2:10" s="309" customFormat="1" ht="27" customHeight="1" x14ac:dyDescent="0.45">
      <c r="B10" s="1207" t="s">
        <v>2</v>
      </c>
      <c r="C10" s="1207"/>
      <c r="D10" s="1207"/>
      <c r="E10" s="1207"/>
      <c r="F10" s="1207"/>
      <c r="G10" s="1207"/>
      <c r="H10" s="1207"/>
      <c r="I10" s="1207"/>
      <c r="J10" s="1207"/>
    </row>
    <row r="11" spans="2:10" s="309" customFormat="1" ht="27" customHeight="1" x14ac:dyDescent="0.45">
      <c r="B11" s="1207" t="s">
        <v>3</v>
      </c>
      <c r="C11" s="1207"/>
      <c r="D11" s="1207"/>
      <c r="E11" s="1207"/>
      <c r="F11" s="1207"/>
      <c r="G11" s="1207"/>
      <c r="H11" s="1207"/>
      <c r="I11" s="1207"/>
      <c r="J11" s="1207"/>
    </row>
    <row r="12" spans="2:10" s="309" customFormat="1" ht="27" customHeight="1" x14ac:dyDescent="0.45">
      <c r="B12" s="1207" t="s">
        <v>4</v>
      </c>
      <c r="C12" s="1207"/>
      <c r="D12" s="1207"/>
      <c r="E12" s="1207"/>
      <c r="F12" s="1207"/>
      <c r="G12" s="1207"/>
      <c r="H12" s="1207"/>
      <c r="I12" s="1207"/>
      <c r="J12" s="1207"/>
    </row>
    <row r="13" spans="2:10" s="309" customFormat="1" ht="23.4" x14ac:dyDescent="0.45">
      <c r="B13" s="310"/>
      <c r="C13" s="311"/>
      <c r="D13" s="310"/>
      <c r="E13" s="310"/>
      <c r="F13" s="310"/>
      <c r="G13" s="310"/>
      <c r="H13" s="310"/>
      <c r="I13" s="310"/>
      <c r="J13" s="310"/>
    </row>
    <row r="14" spans="2:10" s="309" customFormat="1" ht="23.4" x14ac:dyDescent="0.45">
      <c r="B14" s="310"/>
      <c r="C14" s="311"/>
      <c r="D14" s="310"/>
      <c r="E14" s="310"/>
      <c r="F14" s="310"/>
      <c r="G14" s="310"/>
      <c r="H14" s="310"/>
      <c r="I14" s="310"/>
      <c r="J14" s="310"/>
    </row>
    <row r="15" spans="2:10" s="309" customFormat="1" ht="23.4" x14ac:dyDescent="0.45">
      <c r="B15" s="1202" t="s">
        <v>5</v>
      </c>
      <c r="C15" s="1202"/>
      <c r="D15" s="1202"/>
      <c r="E15" s="1202"/>
      <c r="F15" s="1202"/>
      <c r="G15" s="1202"/>
      <c r="H15" s="1202"/>
      <c r="I15" s="1202"/>
      <c r="J15" s="1202"/>
    </row>
    <row r="16" spans="2:10" s="309" customFormat="1" ht="23.4" x14ac:dyDescent="0.45"/>
    <row r="17" spans="1:13" s="309" customFormat="1" ht="23.4" x14ac:dyDescent="0.45"/>
    <row r="18" spans="1:13" s="308" customFormat="1" ht="23.4" x14ac:dyDescent="0.45">
      <c r="D18" s="312"/>
    </row>
    <row r="19" spans="1:13" s="308" customFormat="1" ht="23.4" x14ac:dyDescent="0.45">
      <c r="B19" s="1201" t="s">
        <v>6</v>
      </c>
      <c r="C19" s="1201"/>
      <c r="D19" s="1201"/>
      <c r="E19" s="1201"/>
      <c r="F19" s="1201"/>
      <c r="G19" s="1201"/>
      <c r="H19" s="1201"/>
      <c r="I19" s="1201"/>
      <c r="J19" s="1201"/>
    </row>
    <row r="20" spans="1:13" s="308" customFormat="1" ht="22.5" customHeight="1" x14ac:dyDescent="0.45">
      <c r="A20" s="313"/>
      <c r="B20" s="1201" t="s">
        <v>7</v>
      </c>
      <c r="C20" s="1201"/>
      <c r="D20" s="1201"/>
      <c r="E20" s="1201"/>
      <c r="F20" s="1201"/>
      <c r="G20" s="1201"/>
      <c r="H20" s="1201"/>
      <c r="I20" s="1201"/>
      <c r="J20" s="1201"/>
    </row>
    <row r="21" spans="1:13" s="308" customFormat="1" ht="23.4" x14ac:dyDescent="0.45">
      <c r="A21" s="313"/>
      <c r="B21" s="313"/>
      <c r="C21" s="313"/>
      <c r="D21" s="313"/>
      <c r="E21" s="313"/>
      <c r="F21" s="313"/>
      <c r="G21" s="313"/>
      <c r="H21" s="313"/>
      <c r="I21" s="313"/>
      <c r="J21" s="314"/>
      <c r="K21" s="314"/>
      <c r="L21" s="314"/>
      <c r="M21" s="314"/>
    </row>
  </sheetData>
  <customSheetViews>
    <customSheetView guid="{4FD28BFF-A4CF-416E-91D3-B2989AA79332}" scale="90" showGridLines="0" showRuler="0">
      <selection activeCell="D16" sqref="D16"/>
      <pageMargins left="0" right="0" top="0" bottom="0" header="0" footer="0"/>
      <pageSetup paperSize="9" orientation="landscape" r:id="rId1"/>
      <headerFooter alignWithMargins="0"/>
    </customSheetView>
  </customSheetViews>
  <mergeCells count="9">
    <mergeCell ref="D1:I2"/>
    <mergeCell ref="B20:J20"/>
    <mergeCell ref="B15:J15"/>
    <mergeCell ref="C8:J8"/>
    <mergeCell ref="B7:J7"/>
    <mergeCell ref="B10:J10"/>
    <mergeCell ref="B11:J11"/>
    <mergeCell ref="B12:J12"/>
    <mergeCell ref="B19:J19"/>
  </mergeCells>
  <phoneticPr fontId="56" type="noConversion"/>
  <printOptions horizontalCentered="1" verticalCentered="1"/>
  <pageMargins left="0.70866141732283472" right="0.70866141732283472" top="0.74803149606299213" bottom="0.74803149606299213" header="0.31496062992125984" footer="0.31496062992125984"/>
  <pageSetup paperSize="9" scale="80" orientation="landscape" horizontalDpi="4294967295" verticalDpi="4294967295"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4"/>
  </sheetPr>
  <dimension ref="A1:S15"/>
  <sheetViews>
    <sheetView view="pageBreakPreview" topLeftCell="A10" zoomScale="85" zoomScaleNormal="100" zoomScaleSheetLayoutView="85" workbookViewId="0">
      <selection activeCell="N15" sqref="A15:XFD16"/>
    </sheetView>
  </sheetViews>
  <sheetFormatPr baseColWidth="10" defaultColWidth="11.44140625" defaultRowHeight="13.2" x14ac:dyDescent="0.25"/>
  <cols>
    <col min="1" max="1" width="6.33203125" style="12" customWidth="1"/>
    <col min="2" max="2" width="41.5546875" style="16" customWidth="1"/>
    <col min="3" max="3" width="4.5546875" style="16" customWidth="1"/>
    <col min="4" max="5" width="6.6640625" style="16" bestFit="1" customWidth="1"/>
    <col min="6" max="6" width="3.88671875" style="16" bestFit="1" customWidth="1"/>
    <col min="7" max="7" width="22.6640625" style="12" customWidth="1"/>
    <col min="8" max="8" width="30.33203125" style="16" customWidth="1"/>
    <col min="9" max="9" width="3.5546875" style="16" customWidth="1"/>
    <col min="10" max="10" width="4.88671875" style="16" customWidth="1"/>
    <col min="11" max="12" width="4.5546875" style="16" customWidth="1"/>
    <col min="13" max="13" width="51.44140625" style="12" customWidth="1"/>
    <col min="14" max="14" width="48.5546875" style="12" customWidth="1"/>
    <col min="15" max="16384" width="11.44140625" style="12"/>
  </cols>
  <sheetData>
    <row r="1" spans="1:19" ht="25.5" customHeight="1" thickBot="1" x14ac:dyDescent="0.3">
      <c r="A1" s="1379" t="s">
        <v>572</v>
      </c>
      <c r="B1" s="1380"/>
      <c r="C1" s="1380"/>
      <c r="D1" s="1380"/>
      <c r="E1" s="1380"/>
      <c r="F1" s="1380"/>
      <c r="G1" s="1380"/>
      <c r="H1" s="1380"/>
      <c r="I1" s="1380"/>
      <c r="J1" s="1380"/>
      <c r="K1" s="1380"/>
      <c r="L1" s="1381"/>
      <c r="M1" s="247" t="s">
        <v>25</v>
      </c>
      <c r="N1" s="15"/>
      <c r="O1" s="15"/>
      <c r="P1" s="15"/>
      <c r="Q1" s="15"/>
      <c r="R1" s="15"/>
      <c r="S1" s="15"/>
    </row>
    <row r="2" spans="1:19" ht="22.5" customHeight="1" thickBot="1" x14ac:dyDescent="0.3">
      <c r="A2" s="412"/>
      <c r="B2" s="412"/>
      <c r="C2" s="412"/>
      <c r="D2" s="412"/>
      <c r="E2" s="412"/>
      <c r="F2" s="412"/>
      <c r="G2" s="412"/>
      <c r="H2" s="412"/>
      <c r="I2" s="412"/>
      <c r="J2" s="412"/>
      <c r="K2" s="412"/>
      <c r="L2" s="412"/>
      <c r="M2" s="412"/>
      <c r="N2" s="16"/>
      <c r="O2" s="16"/>
      <c r="P2" s="16"/>
      <c r="Q2" s="16"/>
      <c r="R2" s="16"/>
      <c r="S2" s="16"/>
    </row>
    <row r="3" spans="1:19" ht="45" customHeight="1" x14ac:dyDescent="0.25">
      <c r="A3" s="1390" t="s">
        <v>573</v>
      </c>
      <c r="B3" s="1388" t="s">
        <v>574</v>
      </c>
      <c r="C3" s="1382" t="s">
        <v>575</v>
      </c>
      <c r="D3" s="1383"/>
      <c r="E3" s="1383"/>
      <c r="F3" s="1383"/>
      <c r="G3" s="1384"/>
      <c r="H3" s="1392" t="s">
        <v>576</v>
      </c>
      <c r="I3" s="1385" t="s">
        <v>577</v>
      </c>
      <c r="J3" s="1386"/>
      <c r="K3" s="1386"/>
      <c r="L3" s="1387"/>
      <c r="M3" s="1377" t="s">
        <v>578</v>
      </c>
      <c r="N3" s="16"/>
      <c r="O3" s="16"/>
      <c r="P3" s="16"/>
      <c r="Q3" s="16"/>
      <c r="R3" s="16"/>
      <c r="S3" s="16"/>
    </row>
    <row r="4" spans="1:19" ht="117" customHeight="1" thickBot="1" x14ac:dyDescent="0.3">
      <c r="A4" s="1391"/>
      <c r="B4" s="1389"/>
      <c r="C4" s="231" t="s">
        <v>579</v>
      </c>
      <c r="D4" s="232" t="s">
        <v>580</v>
      </c>
      <c r="E4" s="232" t="s">
        <v>581</v>
      </c>
      <c r="F4" s="232" t="s">
        <v>582</v>
      </c>
      <c r="G4" s="233" t="s">
        <v>583</v>
      </c>
      <c r="H4" s="1393"/>
      <c r="I4" s="234" t="s">
        <v>584</v>
      </c>
      <c r="J4" s="235" t="s">
        <v>585</v>
      </c>
      <c r="K4" s="235" t="s">
        <v>586</v>
      </c>
      <c r="L4" s="236" t="s">
        <v>587</v>
      </c>
      <c r="M4" s="1378"/>
      <c r="N4" s="248" t="s">
        <v>588</v>
      </c>
      <c r="O4" s="16"/>
      <c r="P4" s="16"/>
      <c r="Q4" s="16"/>
      <c r="R4" s="16"/>
      <c r="S4" s="16"/>
    </row>
    <row r="5" spans="1:19" ht="277.95" customHeight="1" x14ac:dyDescent="0.25">
      <c r="A5" s="558">
        <v>1</v>
      </c>
      <c r="B5" s="559" t="s">
        <v>949</v>
      </c>
      <c r="C5" s="1004"/>
      <c r="D5" s="1004"/>
      <c r="E5" s="1004" t="s">
        <v>948</v>
      </c>
      <c r="F5" s="1004"/>
      <c r="G5" s="1004"/>
      <c r="H5" s="1004" t="s">
        <v>950</v>
      </c>
      <c r="I5" s="1004"/>
      <c r="J5" s="1004"/>
      <c r="K5" s="1004" t="s">
        <v>948</v>
      </c>
      <c r="L5" s="1004"/>
      <c r="M5" s="1004" t="s">
        <v>951</v>
      </c>
      <c r="N5" s="16"/>
      <c r="O5" s="16"/>
      <c r="P5" s="16"/>
      <c r="Q5" s="16"/>
      <c r="R5" s="16"/>
      <c r="S5" s="16"/>
    </row>
    <row r="6" spans="1:19" ht="238.2" customHeight="1" x14ac:dyDescent="0.25">
      <c r="A6" s="560">
        <v>2</v>
      </c>
      <c r="B6" s="559" t="s">
        <v>952</v>
      </c>
      <c r="C6" s="1004"/>
      <c r="D6" s="1004"/>
      <c r="E6" s="1004" t="s">
        <v>948</v>
      </c>
      <c r="F6" s="1004"/>
      <c r="G6" s="561"/>
      <c r="H6" s="1004" t="s">
        <v>953</v>
      </c>
      <c r="I6" s="1004"/>
      <c r="J6" s="1004"/>
      <c r="K6" s="1004"/>
      <c r="L6" s="1004"/>
      <c r="M6" s="562" t="s">
        <v>954</v>
      </c>
      <c r="N6" s="16"/>
      <c r="O6" s="16"/>
      <c r="P6" s="16"/>
      <c r="Q6" s="16"/>
      <c r="R6" s="16"/>
      <c r="S6" s="16"/>
    </row>
    <row r="7" spans="1:19" ht="142.19999999999999" customHeight="1" x14ac:dyDescent="0.25">
      <c r="A7" s="560">
        <v>3</v>
      </c>
      <c r="B7" s="559" t="s">
        <v>955</v>
      </c>
      <c r="C7" s="561"/>
      <c r="D7" s="561"/>
      <c r="E7" s="559" t="s">
        <v>948</v>
      </c>
      <c r="F7" s="559"/>
      <c r="G7" s="1004"/>
      <c r="H7" s="1004" t="s">
        <v>956</v>
      </c>
      <c r="I7" s="1004"/>
      <c r="J7" s="1004"/>
      <c r="K7" s="1004"/>
      <c r="L7" s="1004" t="s">
        <v>948</v>
      </c>
      <c r="M7" s="563" t="s">
        <v>957</v>
      </c>
      <c r="N7" s="16"/>
      <c r="O7" s="16"/>
      <c r="P7" s="16"/>
      <c r="Q7" s="16"/>
      <c r="R7" s="16"/>
      <c r="S7" s="16"/>
    </row>
    <row r="8" spans="1:19" ht="278.39999999999998" customHeight="1" x14ac:dyDescent="0.25">
      <c r="A8" s="560">
        <v>4</v>
      </c>
      <c r="B8" s="559" t="s">
        <v>958</v>
      </c>
      <c r="C8" s="1004"/>
      <c r="D8" s="1004"/>
      <c r="E8" s="1004" t="s">
        <v>948</v>
      </c>
      <c r="F8" s="1004"/>
      <c r="G8" s="1004"/>
      <c r="H8" s="559" t="s">
        <v>959</v>
      </c>
      <c r="I8" s="1004"/>
      <c r="J8" s="1004"/>
      <c r="K8" s="1004"/>
      <c r="L8" s="1004" t="s">
        <v>960</v>
      </c>
      <c r="M8" s="559" t="s">
        <v>961</v>
      </c>
      <c r="N8" s="16"/>
      <c r="O8" s="16"/>
      <c r="P8" s="16"/>
      <c r="Q8" s="16"/>
      <c r="R8" s="16"/>
      <c r="S8" s="16"/>
    </row>
    <row r="9" spans="1:19" ht="359.4" customHeight="1" x14ac:dyDescent="0.25">
      <c r="A9" s="560">
        <v>5</v>
      </c>
      <c r="B9" s="559" t="s">
        <v>962</v>
      </c>
      <c r="C9" s="559"/>
      <c r="D9" s="559"/>
      <c r="E9" s="559" t="s">
        <v>948</v>
      </c>
      <c r="F9" s="559"/>
      <c r="G9" s="1004"/>
      <c r="H9" s="1004" t="s">
        <v>963</v>
      </c>
      <c r="I9" s="1004"/>
      <c r="J9" s="1004"/>
      <c r="K9" s="1004"/>
      <c r="L9" s="1004" t="s">
        <v>948</v>
      </c>
      <c r="M9" s="562" t="s">
        <v>964</v>
      </c>
      <c r="N9" s="16"/>
      <c r="O9" s="16"/>
      <c r="P9" s="16"/>
      <c r="Q9" s="16"/>
      <c r="R9" s="16"/>
      <c r="S9" s="16"/>
    </row>
    <row r="10" spans="1:19" s="16" customFormat="1" ht="136.19999999999999" customHeight="1" x14ac:dyDescent="0.25">
      <c r="A10" s="560">
        <v>6</v>
      </c>
      <c r="B10" s="559" t="s">
        <v>965</v>
      </c>
      <c r="C10" s="559"/>
      <c r="D10" s="559"/>
      <c r="E10" s="559"/>
      <c r="F10" s="559"/>
      <c r="G10" s="1004"/>
      <c r="H10" s="1004" t="s">
        <v>966</v>
      </c>
      <c r="I10" s="1004"/>
      <c r="J10" s="1004"/>
      <c r="K10" s="1004"/>
      <c r="L10" s="1004"/>
      <c r="M10" s="562" t="s">
        <v>967</v>
      </c>
    </row>
    <row r="11" spans="1:19" s="16" customFormat="1" ht="113.4" customHeight="1" x14ac:dyDescent="0.25">
      <c r="A11" s="560">
        <v>7</v>
      </c>
      <c r="B11" s="564" t="s">
        <v>968</v>
      </c>
      <c r="C11" s="564"/>
      <c r="D11" s="564"/>
      <c r="E11" s="564" t="s">
        <v>948</v>
      </c>
      <c r="F11" s="564"/>
      <c r="G11" s="1003"/>
      <c r="H11" s="1003" t="s">
        <v>969</v>
      </c>
      <c r="I11" s="1003"/>
      <c r="J11" s="1003"/>
      <c r="K11" s="1003"/>
      <c r="L11" s="1003"/>
      <c r="M11" s="565" t="s">
        <v>970</v>
      </c>
    </row>
    <row r="12" spans="1:19" ht="58.2" customHeight="1" x14ac:dyDescent="0.25">
      <c r="A12" s="560">
        <v>8</v>
      </c>
      <c r="B12" s="564" t="s">
        <v>971</v>
      </c>
      <c r="C12" s="564"/>
      <c r="D12" s="564"/>
      <c r="E12" s="564" t="s">
        <v>948</v>
      </c>
      <c r="F12" s="564"/>
      <c r="G12" s="1003"/>
      <c r="H12" s="1003" t="s">
        <v>972</v>
      </c>
      <c r="I12" s="1003"/>
      <c r="J12" s="1003"/>
      <c r="K12" s="1003" t="s">
        <v>948</v>
      </c>
      <c r="L12" s="1003"/>
      <c r="M12" s="564" t="s">
        <v>973</v>
      </c>
      <c r="N12" s="16"/>
      <c r="O12" s="16"/>
      <c r="P12" s="16"/>
      <c r="Q12" s="16"/>
      <c r="R12" s="16"/>
      <c r="S12" s="16"/>
    </row>
    <row r="13" spans="1:19" s="16" customFormat="1" ht="55.95" customHeight="1" x14ac:dyDescent="0.25">
      <c r="A13" s="560">
        <v>9</v>
      </c>
      <c r="B13" s="564" t="s">
        <v>974</v>
      </c>
      <c r="C13" s="566"/>
      <c r="D13" s="566"/>
      <c r="E13" s="566" t="s">
        <v>948</v>
      </c>
      <c r="F13" s="566"/>
      <c r="G13" s="566"/>
      <c r="H13" s="564" t="s">
        <v>975</v>
      </c>
      <c r="I13" s="566"/>
      <c r="J13" s="566"/>
      <c r="K13" s="566" t="s">
        <v>948</v>
      </c>
      <c r="L13" s="566"/>
      <c r="M13" s="564" t="s">
        <v>976</v>
      </c>
    </row>
    <row r="14" spans="1:19" s="16" customFormat="1" ht="39.9" customHeight="1" x14ac:dyDescent="0.25"/>
    <row r="15" spans="1:19" x14ac:dyDescent="0.25">
      <c r="A15" s="50"/>
      <c r="B15" s="50"/>
      <c r="C15" s="50"/>
      <c r="D15" s="50"/>
      <c r="E15" s="50"/>
      <c r="F15" s="50"/>
      <c r="G15" s="50"/>
      <c r="H15" s="50"/>
      <c r="I15" s="50"/>
      <c r="J15" s="50"/>
      <c r="K15" s="50"/>
      <c r="L15" s="50"/>
      <c r="M15" s="50"/>
    </row>
  </sheetData>
  <mergeCells count="7">
    <mergeCell ref="M3:M4"/>
    <mergeCell ref="A1:L1"/>
    <mergeCell ref="C3:G3"/>
    <mergeCell ref="I3:L3"/>
    <mergeCell ref="B3:B4"/>
    <mergeCell ref="A3:A4"/>
    <mergeCell ref="H3:H4"/>
  </mergeCells>
  <pageMargins left="0.70866141732283472" right="0.70866141732283472" top="0.74803149606299213" bottom="0.74803149606299213" header="0.31496062992125984" footer="0.31496062992125984"/>
  <pageSetup scale="61" orientation="landscape" horizontalDpi="4294967295" verticalDpi="4294967295" r:id="rId1"/>
  <rowBreaks count="1" manualBreakCount="1">
    <brk id="7" max="1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4"/>
  </sheetPr>
  <dimension ref="A1:S23"/>
  <sheetViews>
    <sheetView view="pageBreakPreview" topLeftCell="A8" zoomScale="115" zoomScaleNormal="80" zoomScaleSheetLayoutView="115" workbookViewId="0">
      <selection activeCell="F8" sqref="F8"/>
    </sheetView>
  </sheetViews>
  <sheetFormatPr baseColWidth="10" defaultColWidth="11.44140625" defaultRowHeight="15" x14ac:dyDescent="0.25"/>
  <cols>
    <col min="1" max="2" width="17.5546875" style="22" customWidth="1"/>
    <col min="3" max="3" width="22.88671875" style="22" customWidth="1"/>
    <col min="4" max="5" width="16.109375" style="22" customWidth="1"/>
    <col min="6" max="6" width="21.6640625" style="22" customWidth="1"/>
    <col min="7" max="7" width="22.6640625" style="22" customWidth="1"/>
    <col min="8" max="8" width="27.5546875" style="22" customWidth="1"/>
    <col min="9" max="9" width="5.88671875" style="22" customWidth="1"/>
    <col min="10" max="10" width="15.109375" style="22" customWidth="1"/>
    <col min="11" max="11" width="11.109375" style="22" customWidth="1"/>
    <col min="12" max="12" width="16.44140625" style="22" customWidth="1"/>
    <col min="13" max="13" width="10.33203125" style="22" customWidth="1"/>
    <col min="14" max="14" width="18" style="22" customWidth="1"/>
    <col min="15" max="15" width="12.33203125" style="22" customWidth="1"/>
    <col min="16" max="16" width="15.44140625" style="22" customWidth="1"/>
    <col min="17" max="17" width="14" style="23" customWidth="1"/>
    <col min="18" max="18" width="13.44140625" style="23" customWidth="1"/>
    <col min="19" max="19" width="21.109375" style="22" customWidth="1"/>
    <col min="20" max="16384" width="11.44140625" style="23"/>
  </cols>
  <sheetData>
    <row r="1" spans="1:19" ht="29.25" customHeight="1" thickBot="1" x14ac:dyDescent="0.3">
      <c r="A1" s="1417" t="s">
        <v>589</v>
      </c>
      <c r="B1" s="1418"/>
      <c r="C1" s="1418"/>
      <c r="D1" s="1418"/>
      <c r="E1" s="1418"/>
      <c r="F1" s="1418"/>
      <c r="G1" s="1418"/>
      <c r="H1" s="1418"/>
      <c r="I1" s="1418"/>
      <c r="J1" s="1418"/>
      <c r="K1" s="1418"/>
      <c r="L1" s="1418"/>
      <c r="M1" s="1418"/>
      <c r="N1" s="1418"/>
      <c r="O1" s="1418"/>
      <c r="P1" s="1418"/>
      <c r="Q1" s="1419"/>
      <c r="R1" s="303"/>
      <c r="S1" s="23"/>
    </row>
    <row r="2" spans="1:19" ht="20.25" customHeight="1" thickBot="1" x14ac:dyDescent="0.3">
      <c r="A2" s="413"/>
      <c r="B2" s="413"/>
      <c r="C2" s="413"/>
      <c r="D2" s="413"/>
      <c r="E2" s="413"/>
      <c r="F2" s="413"/>
      <c r="G2" s="413"/>
      <c r="H2" s="17"/>
      <c r="I2" s="413"/>
      <c r="J2" s="413"/>
      <c r="K2" s="413"/>
      <c r="L2" s="414"/>
      <c r="M2" s="414"/>
      <c r="N2" s="414"/>
      <c r="O2" s="414"/>
      <c r="P2" s="414"/>
      <c r="Q2" s="414"/>
      <c r="R2" s="414"/>
      <c r="S2" s="9"/>
    </row>
    <row r="3" spans="1:19" ht="26.25" customHeight="1" x14ac:dyDescent="0.25">
      <c r="A3" s="1408" t="s">
        <v>590</v>
      </c>
      <c r="B3" s="1420"/>
      <c r="C3" s="1420"/>
      <c r="D3" s="1420"/>
      <c r="E3" s="1420"/>
      <c r="F3" s="1420"/>
      <c r="G3" s="1398"/>
      <c r="H3" s="1408" t="s">
        <v>591</v>
      </c>
      <c r="I3" s="1397"/>
      <c r="J3" s="1397"/>
      <c r="K3" s="1397"/>
      <c r="L3" s="1425" t="s">
        <v>592</v>
      </c>
      <c r="M3" s="1397" t="s">
        <v>593</v>
      </c>
      <c r="N3" s="1397"/>
      <c r="O3" s="1397"/>
      <c r="P3" s="1425" t="s">
        <v>594</v>
      </c>
      <c r="Q3" s="1397" t="s">
        <v>595</v>
      </c>
      <c r="R3" s="1398"/>
      <c r="S3" s="23"/>
    </row>
    <row r="4" spans="1:19" ht="20.25" customHeight="1" thickBot="1" x14ac:dyDescent="0.3">
      <c r="A4" s="1421"/>
      <c r="B4" s="1422"/>
      <c r="C4" s="1423"/>
      <c r="D4" s="1423"/>
      <c r="E4" s="1423"/>
      <c r="F4" s="1423"/>
      <c r="G4" s="1424"/>
      <c r="H4" s="1401" t="s">
        <v>596</v>
      </c>
      <c r="I4" s="1399" t="s">
        <v>597</v>
      </c>
      <c r="J4" s="1399"/>
      <c r="K4" s="1399"/>
      <c r="L4" s="1426"/>
      <c r="M4" s="1399"/>
      <c r="N4" s="1399"/>
      <c r="O4" s="1399"/>
      <c r="P4" s="1426"/>
      <c r="Q4" s="1399"/>
      <c r="R4" s="1400"/>
      <c r="S4" s="23"/>
    </row>
    <row r="5" spans="1:19" ht="24.75" customHeight="1" x14ac:dyDescent="0.25">
      <c r="A5" s="1404" t="s">
        <v>598</v>
      </c>
      <c r="B5" s="1406" t="s">
        <v>599</v>
      </c>
      <c r="C5" s="1408" t="s">
        <v>600</v>
      </c>
      <c r="D5" s="1397"/>
      <c r="E5" s="1397"/>
      <c r="F5" s="1398"/>
      <c r="G5" s="1409" t="s">
        <v>601</v>
      </c>
      <c r="H5" s="1402"/>
      <c r="I5" s="1411" t="s">
        <v>602</v>
      </c>
      <c r="J5" s="1411" t="s">
        <v>603</v>
      </c>
      <c r="K5" s="1411" t="s">
        <v>604</v>
      </c>
      <c r="L5" s="1426"/>
      <c r="M5" s="1413" t="s">
        <v>605</v>
      </c>
      <c r="N5" s="1413" t="s">
        <v>606</v>
      </c>
      <c r="O5" s="1413" t="s">
        <v>607</v>
      </c>
      <c r="P5" s="1426"/>
      <c r="Q5" s="1413" t="s">
        <v>606</v>
      </c>
      <c r="R5" s="1415" t="s">
        <v>608</v>
      </c>
      <c r="S5" s="23"/>
    </row>
    <row r="6" spans="1:19" ht="41.25" customHeight="1" thickBot="1" x14ac:dyDescent="0.3">
      <c r="A6" s="1405"/>
      <c r="B6" s="1407"/>
      <c r="C6" s="502" t="s">
        <v>609</v>
      </c>
      <c r="D6" s="505" t="s">
        <v>610</v>
      </c>
      <c r="E6" s="505" t="s">
        <v>611</v>
      </c>
      <c r="F6" s="503" t="s">
        <v>612</v>
      </c>
      <c r="G6" s="1410"/>
      <c r="H6" s="1403"/>
      <c r="I6" s="1412"/>
      <c r="J6" s="1412"/>
      <c r="K6" s="1412"/>
      <c r="L6" s="1414"/>
      <c r="M6" s="1414"/>
      <c r="N6" s="1414"/>
      <c r="O6" s="1414"/>
      <c r="P6" s="1414"/>
      <c r="Q6" s="1414"/>
      <c r="R6" s="1416"/>
      <c r="S6" s="23"/>
    </row>
    <row r="7" spans="1:19" ht="409.2" customHeight="1" x14ac:dyDescent="0.25">
      <c r="A7" s="567" t="s">
        <v>1476</v>
      </c>
      <c r="B7" s="567" t="s">
        <v>1477</v>
      </c>
      <c r="C7" s="567" t="s">
        <v>1478</v>
      </c>
      <c r="D7" s="1167" t="s">
        <v>1479</v>
      </c>
      <c r="E7" s="567" t="s">
        <v>1286</v>
      </c>
      <c r="F7" s="1168" t="s">
        <v>1480</v>
      </c>
      <c r="G7" s="567"/>
      <c r="H7" s="567" t="s">
        <v>1481</v>
      </c>
      <c r="I7" s="567" t="s">
        <v>948</v>
      </c>
      <c r="J7" s="567"/>
      <c r="K7" s="1167"/>
      <c r="L7" s="567" t="s">
        <v>1482</v>
      </c>
      <c r="M7" s="1168">
        <v>2022</v>
      </c>
      <c r="N7" s="567">
        <f>'[2]SPPD-12 POM'!O11</f>
        <v>17768</v>
      </c>
      <c r="O7" s="567" t="s">
        <v>1483</v>
      </c>
      <c r="P7" s="567">
        <f>N7/N7*20</f>
        <v>20</v>
      </c>
      <c r="Q7" s="1169">
        <f>'[2]SPPD-12 POM'!W11</f>
        <v>21763</v>
      </c>
      <c r="R7" s="1170">
        <f>Q7/N7*100-100</f>
        <v>22.484241332733006</v>
      </c>
      <c r="S7" s="23"/>
    </row>
    <row r="8" spans="1:19" ht="338.4" customHeight="1" x14ac:dyDescent="0.25">
      <c r="A8" s="64"/>
      <c r="B8" s="64"/>
      <c r="C8" s="64"/>
      <c r="E8" s="64"/>
      <c r="F8" s="64"/>
      <c r="G8" s="64"/>
      <c r="H8" s="64"/>
      <c r="I8" s="64"/>
      <c r="J8" s="65"/>
      <c r="K8" s="66"/>
      <c r="L8" s="66"/>
      <c r="M8" s="66"/>
      <c r="N8" s="66"/>
      <c r="O8" s="65"/>
      <c r="P8" s="66"/>
      <c r="Q8" s="65"/>
      <c r="R8" s="66"/>
      <c r="S8" s="23"/>
    </row>
    <row r="9" spans="1:19" ht="60" customHeight="1" x14ac:dyDescent="0.25">
      <c r="A9" s="64"/>
      <c r="B9" s="64"/>
      <c r="C9" s="64"/>
      <c r="D9" s="64"/>
      <c r="E9" s="64"/>
      <c r="F9" s="64"/>
      <c r="G9" s="64"/>
      <c r="H9" s="64"/>
      <c r="I9" s="64"/>
      <c r="J9" s="65"/>
      <c r="K9" s="66"/>
      <c r="L9" s="66"/>
      <c r="M9" s="66"/>
      <c r="N9" s="66"/>
      <c r="O9" s="65"/>
      <c r="P9" s="66"/>
      <c r="Q9" s="65"/>
      <c r="R9" s="66"/>
      <c r="S9" s="23"/>
    </row>
    <row r="10" spans="1:19" ht="60" customHeight="1" x14ac:dyDescent="0.25">
      <c r="A10" s="64"/>
      <c r="B10" s="64"/>
      <c r="C10" s="64"/>
      <c r="D10" s="64"/>
      <c r="E10" s="64"/>
      <c r="F10" s="64"/>
      <c r="G10" s="64"/>
      <c r="H10" s="64"/>
      <c r="I10" s="64"/>
      <c r="J10" s="65"/>
      <c r="K10" s="66"/>
      <c r="L10" s="66"/>
      <c r="M10" s="66"/>
      <c r="N10" s="66"/>
      <c r="O10" s="65"/>
      <c r="P10" s="66"/>
      <c r="Q10" s="65"/>
      <c r="R10" s="66"/>
      <c r="S10" s="23"/>
    </row>
    <row r="11" spans="1:19" ht="60" customHeight="1" x14ac:dyDescent="0.25">
      <c r="A11" s="64"/>
      <c r="B11" s="64"/>
      <c r="C11" s="64"/>
      <c r="D11" s="64"/>
      <c r="E11" s="64"/>
      <c r="F11" s="64"/>
      <c r="G11" s="64"/>
      <c r="H11" s="64"/>
      <c r="I11" s="64"/>
      <c r="J11" s="65"/>
      <c r="K11" s="66"/>
      <c r="L11" s="66"/>
      <c r="M11" s="66"/>
      <c r="N11" s="66"/>
      <c r="O11" s="65"/>
      <c r="P11" s="66"/>
      <c r="Q11" s="65"/>
      <c r="R11" s="66"/>
      <c r="S11" s="23"/>
    </row>
    <row r="12" spans="1:19" ht="20.25" customHeight="1" thickBot="1" x14ac:dyDescent="0.3">
      <c r="A12" s="64"/>
      <c r="B12" s="64"/>
      <c r="C12" s="64"/>
      <c r="D12" s="64"/>
      <c r="E12" s="64"/>
      <c r="F12" s="64"/>
      <c r="G12" s="64"/>
      <c r="H12" s="64"/>
      <c r="I12" s="64"/>
      <c r="J12" s="65"/>
      <c r="K12" s="66"/>
      <c r="L12" s="66"/>
      <c r="M12" s="66"/>
      <c r="N12" s="66"/>
      <c r="O12" s="65"/>
      <c r="P12" s="66"/>
      <c r="S12" s="23"/>
    </row>
    <row r="13" spans="1:19" ht="45.75" customHeight="1" thickBot="1" x14ac:dyDescent="0.3">
      <c r="A13" s="237" t="s">
        <v>613</v>
      </c>
      <c r="B13" s="253"/>
      <c r="C13" s="253"/>
      <c r="D13" s="253"/>
      <c r="E13" s="253"/>
      <c r="F13" s="253"/>
      <c r="G13" s="1394" t="s">
        <v>614</v>
      </c>
      <c r="H13" s="1395"/>
      <c r="I13" s="1395"/>
      <c r="J13" s="1395"/>
      <c r="K13" s="1395"/>
      <c r="L13" s="1395"/>
      <c r="M13" s="1395"/>
      <c r="N13" s="1395"/>
      <c r="O13" s="1395"/>
      <c r="P13" s="1395"/>
      <c r="Q13" s="1395"/>
      <c r="R13" s="1396"/>
      <c r="S13" s="23"/>
    </row>
    <row r="16" spans="1:19" ht="21" x14ac:dyDescent="0.4">
      <c r="N16" s="304"/>
    </row>
    <row r="17" spans="4:5" ht="15" customHeight="1" x14ac:dyDescent="0.25"/>
    <row r="18" spans="4:5" ht="15" customHeight="1" x14ac:dyDescent="0.25"/>
    <row r="19" spans="4:5" ht="15" hidden="1" customHeight="1" thickTop="1" thickBot="1" x14ac:dyDescent="0.3">
      <c r="D19" s="252" t="s">
        <v>615</v>
      </c>
      <c r="E19" s="305"/>
    </row>
    <row r="20" spans="4:5" ht="15" hidden="1" customHeight="1" thickTop="1" thickBot="1" x14ac:dyDescent="0.3">
      <c r="D20" s="252" t="s">
        <v>610</v>
      </c>
      <c r="E20" s="305"/>
    </row>
    <row r="21" spans="4:5" ht="32.4" hidden="1" thickTop="1" thickBot="1" x14ac:dyDescent="0.3">
      <c r="D21" s="252" t="s">
        <v>616</v>
      </c>
      <c r="E21" s="305"/>
    </row>
    <row r="22" spans="4:5" ht="32.4" hidden="1" thickTop="1" thickBot="1" x14ac:dyDescent="0.3">
      <c r="D22" s="252" t="s">
        <v>617</v>
      </c>
      <c r="E22" s="305"/>
    </row>
    <row r="23" spans="4:5" hidden="1" x14ac:dyDescent="0.25"/>
  </sheetData>
  <mergeCells count="22">
    <mergeCell ref="A1:Q1"/>
    <mergeCell ref="A3:G4"/>
    <mergeCell ref="H3:K3"/>
    <mergeCell ref="L3:L6"/>
    <mergeCell ref="M3:O4"/>
    <mergeCell ref="P3:P6"/>
    <mergeCell ref="G13:R13"/>
    <mergeCell ref="Q3:R4"/>
    <mergeCell ref="H4:H6"/>
    <mergeCell ref="I4:K4"/>
    <mergeCell ref="A5:A6"/>
    <mergeCell ref="B5:B6"/>
    <mergeCell ref="C5:F5"/>
    <mergeCell ref="G5:G6"/>
    <mergeCell ref="I5:I6"/>
    <mergeCell ref="J5:J6"/>
    <mergeCell ref="K5:K6"/>
    <mergeCell ref="M5:M6"/>
    <mergeCell ref="N5:N6"/>
    <mergeCell ref="O5:O6"/>
    <mergeCell ref="Q5:Q6"/>
    <mergeCell ref="R5:R6"/>
  </mergeCells>
  <printOptions horizontalCentered="1" verticalCentered="1"/>
  <pageMargins left="0.31496062992125984" right="0.31496062992125984" top="0.98425196850393704" bottom="0.98425196850393704" header="0" footer="0"/>
  <pageSetup scale="40" orientation="landscape" horizontalDpi="4294967295" verticalDpi="4294967295"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52"/>
  <sheetViews>
    <sheetView view="pageBreakPreview" topLeftCell="B40" zoomScaleNormal="70" zoomScaleSheetLayoutView="100" workbookViewId="0">
      <selection activeCell="I38" sqref="I38:I45"/>
    </sheetView>
  </sheetViews>
  <sheetFormatPr baseColWidth="10" defaultColWidth="11.44140625" defaultRowHeight="13.8" x14ac:dyDescent="0.3"/>
  <cols>
    <col min="1" max="1" width="46.88671875" style="14" customWidth="1"/>
    <col min="2" max="2" width="27.33203125" style="14" customWidth="1"/>
    <col min="3" max="3" width="20.33203125" style="14" customWidth="1"/>
    <col min="4" max="4" width="26" style="14" customWidth="1"/>
    <col min="5" max="5" width="24.109375" style="14" customWidth="1"/>
    <col min="6" max="6" width="4.5546875" style="14" customWidth="1"/>
    <col min="7" max="7" width="13.6640625" style="14" customWidth="1"/>
    <col min="8" max="8" width="29.33203125" style="14" customWidth="1"/>
    <col min="9" max="9" width="9.33203125" style="14" customWidth="1"/>
    <col min="10" max="16384" width="11.44140625" style="14"/>
  </cols>
  <sheetData>
    <row r="1" spans="1:23" ht="69.75" customHeight="1" thickBot="1" x14ac:dyDescent="0.55000000000000004">
      <c r="A1" s="1470" t="s">
        <v>618</v>
      </c>
      <c r="B1" s="1471"/>
      <c r="C1" s="1471"/>
      <c r="D1" s="1471"/>
      <c r="E1" s="1471"/>
      <c r="F1" s="1471"/>
      <c r="G1" s="1471"/>
      <c r="H1" s="226" t="s">
        <v>29</v>
      </c>
      <c r="I1" s="24"/>
      <c r="J1" s="398"/>
      <c r="K1" s="398"/>
    </row>
    <row r="2" spans="1:23" ht="20.100000000000001" customHeight="1" thickBot="1" x14ac:dyDescent="0.5">
      <c r="A2" s="1472" t="s">
        <v>1466</v>
      </c>
      <c r="B2" s="1473"/>
      <c r="C2" s="1473"/>
      <c r="D2" s="1473"/>
      <c r="E2" s="1473"/>
      <c r="F2" s="1473"/>
      <c r="G2" s="1473"/>
      <c r="H2" s="1474"/>
      <c r="I2" s="399"/>
      <c r="J2" s="398"/>
      <c r="K2" s="398"/>
      <c r="L2" s="398"/>
      <c r="M2" s="398"/>
      <c r="N2" s="398"/>
      <c r="O2" s="398"/>
      <c r="P2" s="398"/>
      <c r="Q2" s="398"/>
      <c r="R2" s="398"/>
      <c r="S2" s="398"/>
      <c r="T2" s="398"/>
      <c r="U2" s="398"/>
      <c r="V2" s="398"/>
      <c r="W2" s="398"/>
    </row>
    <row r="3" spans="1:23" ht="30" customHeight="1" x14ac:dyDescent="0.3">
      <c r="A3" s="1159" t="s">
        <v>619</v>
      </c>
      <c r="B3" s="1475" t="s">
        <v>1467</v>
      </c>
      <c r="C3" s="1475"/>
      <c r="D3" s="1475"/>
      <c r="E3" s="1475"/>
      <c r="F3" s="1475"/>
      <c r="G3" s="1475"/>
      <c r="H3" s="1476"/>
      <c r="I3" s="568"/>
      <c r="J3" s="569"/>
      <c r="K3" s="569"/>
      <c r="L3" s="569"/>
      <c r="M3" s="569"/>
      <c r="N3" s="306"/>
      <c r="O3" s="398"/>
      <c r="P3" s="398"/>
      <c r="Q3" s="398"/>
      <c r="R3" s="398"/>
      <c r="S3" s="398"/>
      <c r="T3" s="398"/>
      <c r="U3" s="398"/>
      <c r="V3" s="398"/>
      <c r="W3" s="398"/>
    </row>
    <row r="4" spans="1:23" ht="30" customHeight="1" x14ac:dyDescent="0.3">
      <c r="A4" s="611" t="s">
        <v>620</v>
      </c>
      <c r="B4" s="1429" t="s">
        <v>1468</v>
      </c>
      <c r="C4" s="1429"/>
      <c r="D4" s="1429"/>
      <c r="E4" s="1429"/>
      <c r="F4" s="1429"/>
      <c r="G4" s="1429"/>
      <c r="H4" s="1430"/>
      <c r="I4" s="568"/>
      <c r="J4" s="570"/>
      <c r="K4" s="570"/>
      <c r="L4" s="569"/>
      <c r="M4" s="569"/>
      <c r="N4" s="306"/>
      <c r="O4" s="398"/>
      <c r="P4" s="398"/>
      <c r="Q4" s="398"/>
      <c r="R4" s="398"/>
      <c r="S4" s="398"/>
      <c r="T4" s="398"/>
      <c r="U4" s="398"/>
      <c r="V4" s="398"/>
      <c r="W4" s="398"/>
    </row>
    <row r="5" spans="1:23" ht="57" customHeight="1" x14ac:dyDescent="0.3">
      <c r="A5" s="611" t="s">
        <v>621</v>
      </c>
      <c r="B5" s="1431" t="s">
        <v>984</v>
      </c>
      <c r="C5" s="1432"/>
      <c r="D5" s="1432"/>
      <c r="E5" s="1432"/>
      <c r="F5" s="1432"/>
      <c r="G5" s="1432"/>
      <c r="H5" s="1433"/>
      <c r="I5" s="568"/>
      <c r="J5" s="570"/>
      <c r="K5" s="570"/>
      <c r="L5" s="569"/>
      <c r="M5" s="569"/>
      <c r="N5" s="306"/>
      <c r="O5" s="398"/>
      <c r="P5" s="398"/>
      <c r="Q5" s="398"/>
      <c r="R5" s="398"/>
      <c r="S5" s="398"/>
      <c r="T5" s="398"/>
      <c r="U5" s="398"/>
      <c r="V5" s="398"/>
      <c r="W5" s="398"/>
    </row>
    <row r="6" spans="1:23" ht="34.5" customHeight="1" thickBot="1" x14ac:dyDescent="0.35">
      <c r="A6" s="612" t="s">
        <v>622</v>
      </c>
      <c r="B6" s="1479" t="s">
        <v>1469</v>
      </c>
      <c r="C6" s="1480"/>
      <c r="D6" s="1480"/>
      <c r="E6" s="1480"/>
      <c r="F6" s="1480"/>
      <c r="G6" s="1480"/>
      <c r="H6" s="1481"/>
      <c r="I6" s="568"/>
      <c r="J6" s="569"/>
      <c r="K6" s="569"/>
      <c r="L6" s="569"/>
      <c r="M6" s="569"/>
      <c r="N6" s="306"/>
      <c r="O6" s="398"/>
      <c r="P6" s="398"/>
      <c r="Q6" s="398"/>
      <c r="R6" s="398"/>
      <c r="S6" s="398"/>
      <c r="T6" s="398"/>
      <c r="U6" s="398"/>
      <c r="V6" s="398"/>
      <c r="W6" s="398"/>
    </row>
    <row r="7" spans="1:23" ht="29.25" customHeight="1" thickBot="1" x14ac:dyDescent="0.35">
      <c r="A7" s="1160"/>
      <c r="B7" s="1160"/>
      <c r="C7" s="1160"/>
      <c r="D7" s="1160"/>
      <c r="E7" s="1160"/>
      <c r="F7" s="1160"/>
      <c r="G7" s="1160"/>
      <c r="H7" s="1160"/>
      <c r="I7" s="568"/>
      <c r="J7" s="569"/>
      <c r="K7" s="569"/>
      <c r="L7" s="569"/>
      <c r="M7" s="569"/>
      <c r="N7" s="306"/>
      <c r="O7" s="398"/>
      <c r="P7" s="398"/>
      <c r="Q7" s="398"/>
      <c r="R7" s="398"/>
      <c r="S7" s="398"/>
      <c r="T7" s="398"/>
      <c r="U7" s="398"/>
      <c r="V7" s="398"/>
      <c r="W7" s="398"/>
    </row>
    <row r="8" spans="1:23" ht="39.9" customHeight="1" x14ac:dyDescent="0.3">
      <c r="A8" s="1159" t="s">
        <v>623</v>
      </c>
      <c r="B8" s="1482" t="s">
        <v>1470</v>
      </c>
      <c r="C8" s="1483"/>
      <c r="D8" s="1483"/>
      <c r="E8" s="1483"/>
      <c r="F8" s="1483"/>
      <c r="G8" s="1483"/>
      <c r="H8" s="1484"/>
      <c r="I8" s="572"/>
      <c r="J8" s="572"/>
      <c r="K8" s="572"/>
      <c r="L8" s="572"/>
      <c r="M8" s="572"/>
      <c r="N8" s="398"/>
      <c r="O8" s="398"/>
      <c r="P8" s="398"/>
      <c r="Q8" s="398"/>
      <c r="R8" s="398"/>
      <c r="S8" s="398"/>
      <c r="T8" s="398"/>
      <c r="U8" s="398"/>
      <c r="V8" s="398"/>
      <c r="W8" s="398"/>
    </row>
    <row r="9" spans="1:23" ht="39.9" customHeight="1" x14ac:dyDescent="0.3">
      <c r="A9" s="611" t="s">
        <v>624</v>
      </c>
      <c r="B9" s="1431" t="s">
        <v>1471</v>
      </c>
      <c r="C9" s="1432"/>
      <c r="D9" s="1432"/>
      <c r="E9" s="1432"/>
      <c r="F9" s="1432"/>
      <c r="G9" s="1432"/>
      <c r="H9" s="1433"/>
      <c r="I9" s="572"/>
      <c r="J9" s="572"/>
      <c r="K9" s="572"/>
      <c r="L9" s="572"/>
      <c r="M9" s="572"/>
      <c r="N9" s="398"/>
      <c r="O9" s="398"/>
      <c r="P9" s="398"/>
      <c r="Q9" s="398"/>
      <c r="R9" s="398"/>
      <c r="S9" s="398"/>
      <c r="T9" s="398"/>
      <c r="U9" s="398"/>
      <c r="V9" s="398"/>
      <c r="W9" s="398"/>
    </row>
    <row r="10" spans="1:23" ht="30" customHeight="1" thickBot="1" x14ac:dyDescent="0.35">
      <c r="A10" s="612" t="s">
        <v>985</v>
      </c>
      <c r="B10" s="1479" t="s">
        <v>1472</v>
      </c>
      <c r="C10" s="1479"/>
      <c r="D10" s="1479"/>
      <c r="E10" s="1479"/>
      <c r="F10" s="1479"/>
      <c r="G10" s="1479"/>
      <c r="H10" s="1485"/>
      <c r="I10" s="572"/>
      <c r="J10" s="572"/>
      <c r="K10" s="572"/>
      <c r="L10" s="572"/>
      <c r="M10" s="572"/>
      <c r="N10" s="398"/>
      <c r="O10" s="398"/>
      <c r="P10" s="398"/>
      <c r="Q10" s="398"/>
      <c r="R10" s="398"/>
      <c r="S10" s="398"/>
      <c r="T10" s="398"/>
      <c r="U10" s="398"/>
      <c r="V10" s="398"/>
      <c r="W10" s="398"/>
    </row>
    <row r="11" spans="1:23" ht="17.25" customHeight="1" thickBot="1" x14ac:dyDescent="0.35">
      <c r="A11" s="573"/>
      <c r="B11" s="574"/>
      <c r="C11" s="574"/>
      <c r="D11" s="574"/>
      <c r="E11" s="574"/>
      <c r="F11" s="574"/>
      <c r="G11" s="574"/>
      <c r="H11" s="574"/>
      <c r="I11" s="572"/>
      <c r="J11" s="572"/>
      <c r="K11" s="572"/>
      <c r="L11" s="572"/>
      <c r="M11" s="572"/>
      <c r="N11" s="398"/>
      <c r="O11" s="398"/>
      <c r="P11" s="398"/>
      <c r="Q11" s="398"/>
      <c r="R11" s="398"/>
      <c r="S11" s="398"/>
      <c r="T11" s="398"/>
      <c r="U11" s="398"/>
      <c r="V11" s="398"/>
      <c r="W11" s="398"/>
    </row>
    <row r="12" spans="1:23" ht="30" customHeight="1" x14ac:dyDescent="0.3">
      <c r="A12" s="575" t="s">
        <v>986</v>
      </c>
      <c r="B12" s="576" t="s">
        <v>586</v>
      </c>
      <c r="C12" s="576" t="s">
        <v>625</v>
      </c>
      <c r="D12" s="576" t="s">
        <v>535</v>
      </c>
      <c r="E12" s="577" t="s">
        <v>987</v>
      </c>
      <c r="F12" s="1486"/>
      <c r="G12" s="1487"/>
      <c r="H12" s="1487"/>
      <c r="I12" s="1487"/>
      <c r="J12" s="1487"/>
      <c r="K12" s="1487"/>
      <c r="L12" s="1487"/>
      <c r="M12" s="1487"/>
      <c r="N12" s="398"/>
      <c r="O12" s="398"/>
      <c r="P12" s="398"/>
      <c r="Q12" s="398"/>
      <c r="R12" s="398"/>
      <c r="S12" s="398"/>
    </row>
    <row r="13" spans="1:23" ht="30" customHeight="1" x14ac:dyDescent="0.3">
      <c r="A13" s="578"/>
      <c r="B13" s="579" t="s">
        <v>948</v>
      </c>
      <c r="C13" s="579" t="s">
        <v>948</v>
      </c>
      <c r="D13" s="579" t="s">
        <v>948</v>
      </c>
      <c r="E13" s="580" t="s">
        <v>948</v>
      </c>
      <c r="F13" s="581"/>
      <c r="G13" s="581"/>
      <c r="H13" s="581"/>
      <c r="I13" s="581"/>
      <c r="J13" s="581"/>
      <c r="K13" s="581"/>
      <c r="L13" s="581"/>
      <c r="M13" s="581"/>
      <c r="N13" s="398"/>
      <c r="O13" s="398"/>
      <c r="P13" s="398"/>
      <c r="Q13" s="398"/>
      <c r="R13" s="398"/>
      <c r="S13" s="398"/>
    </row>
    <row r="14" spans="1:23" ht="30" customHeight="1" x14ac:dyDescent="0.3">
      <c r="A14" s="582" t="s">
        <v>626</v>
      </c>
      <c r="B14" s="583" t="s">
        <v>627</v>
      </c>
      <c r="C14" s="583" t="s">
        <v>628</v>
      </c>
      <c r="D14" s="583" t="s">
        <v>629</v>
      </c>
      <c r="E14" s="584" t="s">
        <v>630</v>
      </c>
      <c r="F14" s="1488"/>
      <c r="G14" s="1489"/>
      <c r="H14" s="1489"/>
      <c r="I14" s="1490"/>
      <c r="J14" s="581"/>
      <c r="K14" s="581"/>
      <c r="L14" s="581"/>
      <c r="M14" s="581"/>
      <c r="N14" s="398"/>
      <c r="O14" s="398"/>
      <c r="P14" s="398"/>
      <c r="Q14" s="398"/>
      <c r="R14" s="398"/>
      <c r="S14" s="398"/>
      <c r="T14" s="398"/>
      <c r="U14" s="398"/>
      <c r="V14" s="398"/>
    </row>
    <row r="15" spans="1:23" ht="30" customHeight="1" thickBot="1" x14ac:dyDescent="0.35">
      <c r="A15" s="571"/>
      <c r="B15" s="585" t="s">
        <v>948</v>
      </c>
      <c r="C15" s="585" t="s">
        <v>948</v>
      </c>
      <c r="D15" s="585" t="s">
        <v>948</v>
      </c>
      <c r="E15" s="586" t="s">
        <v>948</v>
      </c>
      <c r="F15" s="1491"/>
      <c r="G15" s="1492"/>
      <c r="H15" s="1492"/>
      <c r="I15" s="1493"/>
      <c r="J15" s="581"/>
      <c r="K15" s="581"/>
      <c r="L15" s="581"/>
      <c r="M15" s="581"/>
      <c r="N15" s="398"/>
      <c r="O15" s="398"/>
      <c r="P15" s="398"/>
      <c r="Q15" s="398"/>
      <c r="R15" s="398"/>
      <c r="S15" s="398"/>
      <c r="T15" s="398"/>
      <c r="U15" s="398"/>
      <c r="V15" s="398"/>
    </row>
    <row r="16" spans="1:23" ht="30" customHeight="1" x14ac:dyDescent="0.3">
      <c r="A16" s="587"/>
      <c r="B16" s="588"/>
      <c r="C16" s="588"/>
      <c r="D16" s="588"/>
      <c r="E16" s="589"/>
      <c r="F16" s="589"/>
      <c r="G16" s="589"/>
      <c r="H16" s="590"/>
      <c r="I16" s="581"/>
      <c r="J16" s="581"/>
      <c r="K16" s="581"/>
      <c r="L16" s="581"/>
      <c r="M16" s="581"/>
      <c r="N16" s="398"/>
      <c r="O16" s="398"/>
      <c r="P16" s="398"/>
      <c r="Q16" s="398"/>
      <c r="R16" s="398"/>
      <c r="S16" s="398"/>
      <c r="T16" s="398"/>
      <c r="U16" s="398"/>
      <c r="V16" s="398"/>
      <c r="W16" s="398"/>
    </row>
    <row r="17" spans="1:23" ht="26.25" customHeight="1" x14ac:dyDescent="0.3">
      <c r="A17" s="591" t="s">
        <v>631</v>
      </c>
      <c r="B17" s="1494">
        <v>2017</v>
      </c>
      <c r="C17" s="1494">
        <v>2018</v>
      </c>
      <c r="D17" s="1494">
        <v>2019</v>
      </c>
      <c r="E17" s="1494">
        <v>2020</v>
      </c>
      <c r="F17" s="1494">
        <v>2021</v>
      </c>
      <c r="G17" s="1494"/>
      <c r="H17" s="592"/>
      <c r="I17" s="581"/>
      <c r="J17" s="581"/>
      <c r="K17" s="581"/>
      <c r="L17" s="581"/>
      <c r="M17" s="581"/>
      <c r="N17" s="398"/>
      <c r="O17" s="398"/>
      <c r="P17" s="398"/>
      <c r="Q17" s="398"/>
      <c r="R17" s="398"/>
      <c r="S17" s="398"/>
      <c r="T17" s="398"/>
      <c r="U17" s="398"/>
      <c r="V17" s="398"/>
      <c r="W17" s="398"/>
    </row>
    <row r="18" spans="1:23" ht="30" customHeight="1" thickBot="1" x14ac:dyDescent="0.35">
      <c r="A18" s="593" t="s">
        <v>632</v>
      </c>
      <c r="B18" s="1495"/>
      <c r="C18" s="1495"/>
      <c r="D18" s="1495"/>
      <c r="E18" s="1495"/>
      <c r="F18" s="1495"/>
      <c r="G18" s="1495"/>
      <c r="H18" s="592"/>
      <c r="I18" s="581"/>
      <c r="J18" s="581"/>
      <c r="K18" s="581"/>
      <c r="L18" s="581"/>
      <c r="M18" s="581"/>
      <c r="N18" s="398"/>
      <c r="O18" s="398"/>
      <c r="P18" s="398"/>
      <c r="Q18" s="398"/>
      <c r="R18" s="398"/>
      <c r="S18" s="398"/>
      <c r="T18" s="398"/>
      <c r="U18" s="398"/>
      <c r="V18" s="398"/>
      <c r="W18" s="398"/>
    </row>
    <row r="19" spans="1:23" ht="63" customHeight="1" thickBot="1" x14ac:dyDescent="0.35">
      <c r="A19" s="594" t="s">
        <v>633</v>
      </c>
      <c r="B19" s="595">
        <v>10346</v>
      </c>
      <c r="C19" s="595">
        <v>10257</v>
      </c>
      <c r="D19" s="856">
        <v>11092</v>
      </c>
      <c r="E19" s="856">
        <v>5071</v>
      </c>
      <c r="F19" s="1477">
        <v>18546</v>
      </c>
      <c r="G19" s="1478"/>
      <c r="H19" s="592"/>
      <c r="I19" s="581"/>
      <c r="J19" s="581"/>
      <c r="K19" s="581"/>
      <c r="L19" s="581"/>
      <c r="M19" s="581"/>
      <c r="N19" s="398"/>
      <c r="O19" s="398"/>
      <c r="P19" s="398"/>
      <c r="Q19" s="398"/>
      <c r="R19" s="398"/>
      <c r="S19" s="398"/>
      <c r="T19" s="398"/>
      <c r="U19" s="398"/>
      <c r="V19" s="398"/>
      <c r="W19" s="398"/>
    </row>
    <row r="20" spans="1:23" ht="51.75" customHeight="1" thickBot="1" x14ac:dyDescent="0.35">
      <c r="A20" s="587"/>
      <c r="B20" s="596"/>
      <c r="C20" s="1161">
        <f>C19/B19</f>
        <v>0.99139764160061861</v>
      </c>
      <c r="D20" s="1161">
        <f>D19/B19</f>
        <v>1.0721051614150396</v>
      </c>
      <c r="E20" s="1162">
        <f>E19/B19</f>
        <v>0.49014111734003479</v>
      </c>
      <c r="F20" s="1427">
        <f>F19/B19</f>
        <v>1.7925768412913203</v>
      </c>
      <c r="G20" s="1427"/>
      <c r="H20" s="592"/>
      <c r="I20" s="581"/>
      <c r="J20" s="581"/>
      <c r="K20" s="581"/>
      <c r="L20" s="581"/>
      <c r="M20" s="581"/>
      <c r="N20" s="398"/>
      <c r="O20" s="398"/>
      <c r="P20" s="398"/>
      <c r="Q20" s="398"/>
      <c r="R20" s="398"/>
      <c r="S20" s="398"/>
      <c r="T20" s="398"/>
      <c r="U20" s="398"/>
      <c r="V20" s="398"/>
      <c r="W20" s="398"/>
    </row>
    <row r="21" spans="1:23" ht="36" customHeight="1" x14ac:dyDescent="0.3">
      <c r="A21" s="597" t="s">
        <v>988</v>
      </c>
      <c r="B21" s="598"/>
      <c r="C21" s="599"/>
      <c r="D21" s="599"/>
      <c r="E21" s="599"/>
      <c r="F21" s="599"/>
      <c r="G21" s="599"/>
      <c r="H21" s="592"/>
      <c r="I21" s="581"/>
      <c r="J21" s="581"/>
      <c r="K21" s="581"/>
      <c r="L21" s="581"/>
      <c r="M21" s="581"/>
      <c r="N21" s="398"/>
      <c r="O21" s="398"/>
      <c r="P21" s="398"/>
      <c r="Q21" s="398"/>
      <c r="R21" s="398"/>
      <c r="S21" s="398"/>
      <c r="T21" s="398"/>
      <c r="U21" s="398"/>
      <c r="V21" s="398"/>
      <c r="W21" s="398"/>
    </row>
    <row r="22" spans="1:23" ht="40.5" customHeight="1" x14ac:dyDescent="0.3">
      <c r="A22" s="600" t="s">
        <v>605</v>
      </c>
      <c r="B22" s="601" t="s">
        <v>634</v>
      </c>
      <c r="C22" s="599"/>
      <c r="D22" s="599"/>
      <c r="E22" s="599"/>
      <c r="F22" s="599"/>
      <c r="G22" s="592"/>
      <c r="H22" s="581"/>
      <c r="I22" s="581"/>
      <c r="J22" s="581"/>
      <c r="K22" s="581"/>
      <c r="L22" s="581"/>
      <c r="M22" s="572"/>
      <c r="N22" s="398"/>
      <c r="O22" s="398"/>
      <c r="P22" s="398"/>
      <c r="Q22" s="398"/>
      <c r="R22" s="398"/>
      <c r="S22" s="398"/>
      <c r="T22" s="398"/>
      <c r="U22" s="398"/>
      <c r="V22" s="398"/>
    </row>
    <row r="23" spans="1:23" ht="37.200000000000003" customHeight="1" x14ac:dyDescent="0.3">
      <c r="A23" s="602">
        <v>2022</v>
      </c>
      <c r="B23" s="603">
        <f>'[2]SPPD-12 POM'!O11</f>
        <v>17768</v>
      </c>
      <c r="C23" s="599"/>
      <c r="D23" s="599"/>
      <c r="E23" s="599"/>
      <c r="F23" s="592"/>
      <c r="G23" s="581"/>
      <c r="H23" s="581"/>
      <c r="I23" s="581"/>
      <c r="J23" s="581"/>
      <c r="K23" s="581"/>
      <c r="L23" s="572"/>
      <c r="M23" s="572"/>
      <c r="N23" s="398"/>
      <c r="O23" s="398"/>
      <c r="P23" s="398"/>
      <c r="Q23" s="398"/>
      <c r="R23" s="398"/>
      <c r="S23" s="398"/>
      <c r="T23" s="398"/>
      <c r="U23" s="398"/>
    </row>
    <row r="24" spans="1:23" ht="33" customHeight="1" x14ac:dyDescent="0.3">
      <c r="A24" s="602">
        <v>2023</v>
      </c>
      <c r="B24" s="603">
        <f>'[2]SPPD-12 POM'!Q11</f>
        <v>18692</v>
      </c>
      <c r="C24" s="599">
        <f>B24/B19</f>
        <v>1.8066885752947999</v>
      </c>
      <c r="D24" s="599"/>
      <c r="E24" s="599"/>
      <c r="F24" s="592"/>
      <c r="G24" s="581"/>
      <c r="H24" s="581"/>
      <c r="I24" s="581"/>
      <c r="J24" s="581"/>
      <c r="K24" s="581"/>
      <c r="L24" s="572"/>
      <c r="M24" s="604"/>
      <c r="N24" s="398"/>
      <c r="O24" s="398"/>
      <c r="P24" s="398"/>
      <c r="Q24" s="398"/>
      <c r="R24" s="398"/>
      <c r="S24" s="398"/>
      <c r="T24" s="398"/>
      <c r="U24" s="398"/>
    </row>
    <row r="25" spans="1:23" ht="26.4" customHeight="1" x14ac:dyDescent="0.3">
      <c r="A25" s="602">
        <v>2024</v>
      </c>
      <c r="B25" s="603">
        <f>'[2]SPPD-12 POM'!S11</f>
        <v>19664</v>
      </c>
      <c r="C25" s="599">
        <f>B25/B19</f>
        <v>1.9006379277015271</v>
      </c>
      <c r="D25" s="599"/>
      <c r="E25" s="599"/>
      <c r="F25" s="592"/>
      <c r="G25" s="581"/>
      <c r="H25" s="581"/>
      <c r="I25" s="581"/>
      <c r="J25" s="581"/>
      <c r="K25" s="581"/>
      <c r="L25" s="572"/>
      <c r="M25" s="605"/>
      <c r="N25" s="398"/>
      <c r="O25" s="398"/>
      <c r="P25" s="398"/>
      <c r="Q25" s="398"/>
      <c r="R25" s="398"/>
      <c r="S25" s="398"/>
      <c r="T25" s="398"/>
      <c r="U25" s="398"/>
    </row>
    <row r="26" spans="1:23" ht="28.2" customHeight="1" x14ac:dyDescent="0.3">
      <c r="A26" s="602">
        <v>2025</v>
      </c>
      <c r="B26" s="603">
        <f>'[2]SPPD-12 POM'!U11</f>
        <v>20687</v>
      </c>
      <c r="C26" s="599">
        <f>B26/B19</f>
        <v>1.999516721438237</v>
      </c>
      <c r="D26" s="599"/>
      <c r="E26" s="599"/>
      <c r="F26" s="592"/>
      <c r="G26" s="581"/>
      <c r="H26" s="581"/>
      <c r="I26" s="581"/>
      <c r="J26" s="581"/>
      <c r="K26" s="581"/>
      <c r="L26" s="572"/>
      <c r="M26" s="605"/>
      <c r="N26" s="398"/>
      <c r="O26" s="398"/>
      <c r="P26" s="398"/>
      <c r="Q26" s="398"/>
      <c r="R26" s="398"/>
      <c r="S26" s="398"/>
      <c r="T26" s="398"/>
      <c r="U26" s="398"/>
    </row>
    <row r="27" spans="1:23" ht="26.4" customHeight="1" thickBot="1" x14ac:dyDescent="0.35">
      <c r="A27" s="606">
        <v>2026</v>
      </c>
      <c r="B27" s="607">
        <f>'[2]SPPD-12 POM'!W11</f>
        <v>21763</v>
      </c>
      <c r="C27" s="581">
        <f>B27/B19</f>
        <v>2.1035182679296347</v>
      </c>
      <c r="D27" s="581"/>
      <c r="E27" s="581"/>
      <c r="F27" s="581"/>
      <c r="G27" s="581"/>
      <c r="H27" s="581"/>
      <c r="I27" s="581"/>
      <c r="J27" s="581"/>
      <c r="K27" s="581"/>
      <c r="L27" s="572"/>
      <c r="M27" s="605"/>
      <c r="N27" s="398"/>
      <c r="O27" s="398"/>
      <c r="P27" s="398"/>
      <c r="Q27" s="398"/>
      <c r="R27" s="398"/>
      <c r="S27" s="398"/>
      <c r="T27" s="398"/>
      <c r="U27" s="398"/>
    </row>
    <row r="28" spans="1:23" ht="32.4" customHeight="1" thickBot="1" x14ac:dyDescent="0.35">
      <c r="A28" s="606">
        <v>2027</v>
      </c>
      <c r="B28" s="607">
        <f>'[2]SPPD-12 POM'!W12</f>
        <v>6952</v>
      </c>
      <c r="C28" s="581"/>
      <c r="D28" s="581"/>
      <c r="E28" s="581"/>
      <c r="F28" s="581"/>
      <c r="G28" s="581"/>
      <c r="H28" s="581"/>
      <c r="I28" s="581"/>
      <c r="J28" s="581"/>
      <c r="K28" s="581"/>
      <c r="L28" s="572"/>
      <c r="M28" s="605"/>
      <c r="N28" s="398"/>
      <c r="O28" s="398"/>
      <c r="P28" s="398"/>
      <c r="Q28" s="398"/>
      <c r="R28" s="398"/>
      <c r="S28" s="398"/>
      <c r="T28" s="398"/>
      <c r="U28" s="398"/>
    </row>
    <row r="29" spans="1:23" ht="49.95" customHeight="1" thickBot="1" x14ac:dyDescent="0.35">
      <c r="A29" s="606">
        <v>2028</v>
      </c>
      <c r="B29" s="607">
        <f>'[2]SPPD-12 POM'!W13</f>
        <v>5195</v>
      </c>
      <c r="C29" s="581"/>
      <c r="D29" s="581"/>
      <c r="E29" s="581"/>
      <c r="F29" s="581"/>
      <c r="G29" s="581"/>
      <c r="H29" s="581"/>
      <c r="I29" s="581"/>
      <c r="J29" s="581"/>
      <c r="K29" s="581"/>
      <c r="L29" s="572"/>
      <c r="M29" s="605"/>
      <c r="N29" s="398"/>
      <c r="O29" s="398"/>
      <c r="P29" s="398"/>
      <c r="Q29" s="398"/>
      <c r="R29" s="398"/>
      <c r="S29" s="398"/>
      <c r="T29" s="398"/>
      <c r="U29" s="398"/>
    </row>
    <row r="30" spans="1:23" ht="3.6" customHeight="1" thickBot="1" x14ac:dyDescent="0.35">
      <c r="A30" s="587"/>
      <c r="B30" s="599"/>
      <c r="C30" s="581"/>
      <c r="D30" s="581"/>
      <c r="E30" s="581"/>
      <c r="F30" s="581"/>
      <c r="G30" s="581"/>
      <c r="H30" s="581"/>
      <c r="I30" s="581"/>
      <c r="J30" s="581"/>
      <c r="K30" s="581"/>
      <c r="L30" s="572"/>
      <c r="M30" s="605"/>
      <c r="N30" s="398"/>
      <c r="O30" s="398"/>
      <c r="P30" s="398"/>
      <c r="Q30" s="398"/>
      <c r="R30" s="398"/>
      <c r="S30" s="398"/>
      <c r="T30" s="398"/>
      <c r="U30" s="398"/>
    </row>
    <row r="31" spans="1:23" ht="30" customHeight="1" x14ac:dyDescent="0.3">
      <c r="A31" s="1434" t="s">
        <v>635</v>
      </c>
      <c r="B31" s="1435"/>
      <c r="C31" s="1435"/>
      <c r="D31" s="1435"/>
      <c r="E31" s="1436"/>
      <c r="F31" s="608"/>
      <c r="G31" s="608"/>
      <c r="H31" s="608"/>
      <c r="I31" s="581"/>
      <c r="J31" s="581"/>
      <c r="K31" s="581"/>
      <c r="L31" s="581"/>
      <c r="M31" s="609"/>
      <c r="N31" s="398"/>
      <c r="O31" s="398"/>
      <c r="P31" s="398"/>
      <c r="Q31" s="398"/>
      <c r="R31" s="398"/>
      <c r="S31" s="398"/>
      <c r="T31" s="398"/>
      <c r="U31" s="398"/>
      <c r="V31" s="398"/>
      <c r="W31" s="398"/>
    </row>
    <row r="32" spans="1:23" ht="91.5" customHeight="1" x14ac:dyDescent="0.3">
      <c r="A32" s="610" t="s">
        <v>636</v>
      </c>
      <c r="B32" s="1431" t="s">
        <v>1473</v>
      </c>
      <c r="C32" s="1431"/>
      <c r="D32" s="1431"/>
      <c r="E32" s="1456"/>
      <c r="F32" s="608"/>
      <c r="G32" s="608"/>
      <c r="H32" s="608"/>
      <c r="I32" s="581"/>
      <c r="J32" s="581"/>
      <c r="K32" s="581"/>
      <c r="L32" s="581"/>
      <c r="M32" s="609"/>
      <c r="N32" s="398"/>
      <c r="O32" s="398"/>
      <c r="P32" s="398"/>
      <c r="Q32" s="398"/>
      <c r="R32" s="398"/>
      <c r="S32" s="398"/>
      <c r="T32" s="398"/>
      <c r="U32" s="398"/>
      <c r="V32" s="398"/>
      <c r="W32" s="398"/>
    </row>
    <row r="33" spans="1:23" ht="101.25" customHeight="1" x14ac:dyDescent="0.3">
      <c r="A33" s="611" t="s">
        <v>637</v>
      </c>
      <c r="B33" s="1431" t="s">
        <v>1474</v>
      </c>
      <c r="C33" s="1457"/>
      <c r="D33" s="1457"/>
      <c r="E33" s="1458"/>
      <c r="F33" s="608"/>
      <c r="G33" s="608"/>
      <c r="H33" s="608"/>
      <c r="I33" s="581"/>
      <c r="J33" s="581"/>
      <c r="K33" s="581"/>
      <c r="L33" s="581"/>
      <c r="M33" s="609"/>
      <c r="N33" s="398"/>
      <c r="O33" s="398"/>
      <c r="P33" s="398"/>
      <c r="Q33" s="398"/>
      <c r="R33" s="398"/>
      <c r="S33" s="398"/>
      <c r="T33" s="398"/>
      <c r="U33" s="398"/>
      <c r="V33" s="398"/>
      <c r="W33" s="398"/>
    </row>
    <row r="34" spans="1:23" ht="95.25" customHeight="1" thickBot="1" x14ac:dyDescent="0.35">
      <c r="A34" s="612" t="s">
        <v>638</v>
      </c>
      <c r="B34" s="1459" t="s">
        <v>1475</v>
      </c>
      <c r="C34" s="1459"/>
      <c r="D34" s="1459"/>
      <c r="E34" s="1460"/>
      <c r="F34" s="608"/>
      <c r="G34" s="608"/>
      <c r="H34" s="608"/>
      <c r="I34" s="581"/>
      <c r="J34" s="581"/>
      <c r="K34" s="581"/>
      <c r="L34" s="581"/>
      <c r="M34" s="609"/>
      <c r="N34" s="398"/>
      <c r="O34" s="398"/>
      <c r="P34" s="398"/>
      <c r="Q34" s="398"/>
      <c r="R34" s="398"/>
      <c r="S34" s="398"/>
      <c r="T34" s="398"/>
      <c r="U34" s="398"/>
      <c r="V34" s="398"/>
      <c r="W34" s="398"/>
    </row>
    <row r="35" spans="1:23" ht="44.25" customHeight="1" x14ac:dyDescent="0.3">
      <c r="A35" s="592"/>
      <c r="B35" s="613"/>
      <c r="C35" s="613"/>
      <c r="D35" s="613"/>
      <c r="E35" s="613"/>
      <c r="F35" s="608"/>
      <c r="G35" s="608"/>
      <c r="H35" s="608"/>
      <c r="I35" s="581"/>
      <c r="J35" s="581"/>
      <c r="K35" s="581"/>
      <c r="L35" s="581"/>
      <c r="M35" s="614"/>
      <c r="N35" s="398"/>
      <c r="O35" s="398"/>
      <c r="P35" s="398"/>
      <c r="Q35" s="398"/>
      <c r="R35" s="398"/>
      <c r="S35" s="398"/>
      <c r="T35" s="398"/>
      <c r="U35" s="398"/>
      <c r="V35" s="398"/>
      <c r="W35" s="398"/>
    </row>
    <row r="36" spans="1:23" ht="27" customHeight="1" thickBot="1" x14ac:dyDescent="0.35">
      <c r="A36" s="592"/>
      <c r="B36" s="613"/>
      <c r="C36" s="613"/>
      <c r="D36" s="613"/>
      <c r="E36" s="613"/>
      <c r="F36" s="608"/>
      <c r="G36" s="608"/>
      <c r="H36" s="608"/>
      <c r="I36" s="614"/>
      <c r="J36" s="614"/>
      <c r="K36" s="614"/>
      <c r="L36" s="614"/>
      <c r="M36" s="614"/>
      <c r="N36" s="398"/>
      <c r="O36" s="398"/>
      <c r="P36" s="398"/>
      <c r="Q36" s="398"/>
      <c r="R36" s="398"/>
      <c r="S36" s="398"/>
      <c r="T36" s="398"/>
      <c r="U36" s="398"/>
      <c r="V36" s="398"/>
      <c r="W36" s="398"/>
    </row>
    <row r="37" spans="1:23" ht="27" customHeight="1" thickBot="1" x14ac:dyDescent="0.35">
      <c r="A37" s="1437" t="s">
        <v>989</v>
      </c>
      <c r="B37" s="1438"/>
      <c r="C37" s="1438"/>
      <c r="D37" s="1438"/>
      <c r="E37" s="1438"/>
      <c r="F37" s="1438"/>
      <c r="G37" s="1438"/>
      <c r="H37" s="1439"/>
      <c r="I37" s="615"/>
      <c r="J37" s="615"/>
      <c r="K37" s="615"/>
      <c r="L37" s="615"/>
      <c r="M37" s="615"/>
      <c r="N37" s="398"/>
      <c r="O37" s="398"/>
      <c r="P37" s="398"/>
      <c r="Q37" s="398"/>
      <c r="R37" s="398"/>
      <c r="S37" s="398"/>
      <c r="T37" s="398"/>
      <c r="U37" s="398"/>
      <c r="V37" s="398"/>
      <c r="W37" s="398"/>
    </row>
    <row r="38" spans="1:23" ht="25.5" customHeight="1" thickBot="1" x14ac:dyDescent="0.35">
      <c r="A38" s="1440" t="s">
        <v>639</v>
      </c>
      <c r="B38" s="1441"/>
      <c r="C38" s="1441"/>
      <c r="D38" s="1441"/>
      <c r="E38" s="1441"/>
      <c r="F38" s="1441"/>
      <c r="G38" s="1441"/>
      <c r="H38" s="1442"/>
      <c r="I38" s="1453" t="s">
        <v>640</v>
      </c>
      <c r="J38" s="615"/>
      <c r="K38" s="615"/>
      <c r="L38" s="615"/>
      <c r="M38" s="615"/>
      <c r="N38" s="398"/>
      <c r="O38" s="398"/>
      <c r="P38" s="398"/>
      <c r="Q38" s="398"/>
      <c r="R38" s="398"/>
      <c r="S38" s="398"/>
      <c r="T38" s="398"/>
      <c r="U38" s="398"/>
      <c r="V38" s="398"/>
      <c r="W38" s="398"/>
    </row>
    <row r="39" spans="1:23" ht="46.5" customHeight="1" x14ac:dyDescent="0.3">
      <c r="A39" s="616" t="s">
        <v>990</v>
      </c>
      <c r="B39" s="1443" t="s">
        <v>991</v>
      </c>
      <c r="C39" s="1443"/>
      <c r="D39" s="1443" t="s">
        <v>992</v>
      </c>
      <c r="E39" s="1443"/>
      <c r="F39" s="1443" t="s">
        <v>991</v>
      </c>
      <c r="G39" s="1443"/>
      <c r="H39" s="1444"/>
      <c r="I39" s="1454"/>
      <c r="J39" s="615"/>
      <c r="K39" s="615"/>
      <c r="L39" s="615"/>
      <c r="M39" s="615"/>
      <c r="N39" s="398"/>
      <c r="O39" s="398"/>
      <c r="P39" s="398"/>
      <c r="Q39" s="398"/>
      <c r="R39" s="398"/>
      <c r="S39" s="398"/>
      <c r="T39" s="398"/>
      <c r="U39" s="398"/>
      <c r="V39" s="398"/>
      <c r="W39" s="398"/>
    </row>
    <row r="40" spans="1:23" ht="30" customHeight="1" x14ac:dyDescent="0.3">
      <c r="A40" s="617" t="s">
        <v>641</v>
      </c>
      <c r="B40" s="1445" t="s">
        <v>642</v>
      </c>
      <c r="C40" s="1445"/>
      <c r="D40" s="1445" t="s">
        <v>643</v>
      </c>
      <c r="E40" s="1445"/>
      <c r="F40" s="1445" t="s">
        <v>644</v>
      </c>
      <c r="G40" s="1445"/>
      <c r="H40" s="1455"/>
      <c r="I40" s="1454"/>
      <c r="J40" s="615"/>
      <c r="K40" s="615"/>
      <c r="L40" s="615"/>
      <c r="M40" s="615"/>
      <c r="N40" s="398"/>
      <c r="O40" s="398"/>
      <c r="P40" s="398"/>
      <c r="Q40" s="398"/>
      <c r="R40" s="398"/>
      <c r="S40" s="398"/>
      <c r="T40" s="398"/>
      <c r="U40" s="398"/>
      <c r="V40" s="398"/>
      <c r="W40" s="398"/>
    </row>
    <row r="41" spans="1:23" ht="67.5" customHeight="1" x14ac:dyDescent="0.3">
      <c r="A41" s="618" t="s">
        <v>993</v>
      </c>
      <c r="B41" s="1446" t="s">
        <v>994</v>
      </c>
      <c r="C41" s="1447"/>
      <c r="D41" s="1446"/>
      <c r="E41" s="1447"/>
      <c r="F41" s="1446"/>
      <c r="G41" s="1448"/>
      <c r="H41" s="1449"/>
      <c r="I41" s="1454"/>
      <c r="J41" s="615"/>
      <c r="K41" s="615"/>
      <c r="L41" s="615"/>
      <c r="M41" s="615"/>
      <c r="N41" s="398"/>
      <c r="O41" s="398"/>
      <c r="P41" s="398"/>
      <c r="Q41" s="398"/>
      <c r="R41" s="398"/>
      <c r="S41" s="398"/>
      <c r="T41" s="398"/>
      <c r="U41" s="398"/>
      <c r="V41" s="398"/>
      <c r="W41" s="398"/>
    </row>
    <row r="42" spans="1:23" ht="83.25" customHeight="1" x14ac:dyDescent="0.3">
      <c r="A42" s="617" t="s">
        <v>995</v>
      </c>
      <c r="B42" s="1446" t="s">
        <v>996</v>
      </c>
      <c r="C42" s="1447"/>
      <c r="D42" s="1446" t="s">
        <v>997</v>
      </c>
      <c r="E42" s="1447"/>
      <c r="F42" s="1450" t="s">
        <v>998</v>
      </c>
      <c r="G42" s="1451"/>
      <c r="H42" s="1452"/>
      <c r="I42" s="1454"/>
      <c r="J42" s="615"/>
      <c r="K42" s="615"/>
      <c r="L42" s="615"/>
      <c r="M42" s="615"/>
      <c r="N42" s="398"/>
      <c r="O42" s="398"/>
      <c r="P42" s="398"/>
      <c r="Q42" s="398"/>
      <c r="R42" s="398"/>
      <c r="S42" s="398"/>
      <c r="T42" s="398"/>
      <c r="U42" s="398"/>
      <c r="V42" s="398"/>
      <c r="W42" s="398"/>
    </row>
    <row r="43" spans="1:23" ht="142.19999999999999" customHeight="1" x14ac:dyDescent="0.3">
      <c r="A43" s="618"/>
      <c r="B43" s="1446"/>
      <c r="C43" s="1447"/>
      <c r="D43" s="1446" t="s">
        <v>999</v>
      </c>
      <c r="E43" s="1447"/>
      <c r="F43" s="1467" t="s">
        <v>1000</v>
      </c>
      <c r="G43" s="1468"/>
      <c r="H43" s="1469"/>
      <c r="I43" s="1454"/>
      <c r="J43" s="615"/>
      <c r="K43" s="615"/>
      <c r="L43" s="615"/>
      <c r="M43" s="615"/>
      <c r="N43" s="398"/>
      <c r="O43" s="398"/>
      <c r="P43" s="398"/>
      <c r="Q43" s="398"/>
      <c r="R43" s="398"/>
      <c r="S43" s="398"/>
      <c r="T43" s="398"/>
      <c r="U43" s="398"/>
      <c r="V43" s="398"/>
      <c r="W43" s="398"/>
    </row>
    <row r="44" spans="1:23" ht="46.2" customHeight="1" x14ac:dyDescent="0.3">
      <c r="A44" s="618"/>
      <c r="B44" s="1446"/>
      <c r="C44" s="1447"/>
      <c r="D44" s="1446" t="s">
        <v>1001</v>
      </c>
      <c r="E44" s="1447"/>
      <c r="F44" s="1467" t="s">
        <v>1002</v>
      </c>
      <c r="G44" s="1468"/>
      <c r="H44" s="1469"/>
      <c r="I44" s="1454"/>
      <c r="J44" s="615"/>
      <c r="K44" s="615"/>
      <c r="L44" s="615"/>
      <c r="M44" s="615"/>
      <c r="N44" s="398"/>
      <c r="O44" s="398"/>
      <c r="P44" s="398"/>
      <c r="Q44" s="398"/>
      <c r="R44" s="398"/>
      <c r="S44" s="398"/>
      <c r="T44" s="398"/>
      <c r="U44" s="398"/>
      <c r="V44" s="398"/>
      <c r="W44" s="398"/>
    </row>
    <row r="45" spans="1:23" ht="59.4" customHeight="1" thickBot="1" x14ac:dyDescent="0.35">
      <c r="A45" s="619"/>
      <c r="B45" s="1461"/>
      <c r="C45" s="1462"/>
      <c r="D45" s="1463" t="s">
        <v>1003</v>
      </c>
      <c r="E45" s="1464"/>
      <c r="F45" s="1463" t="s">
        <v>1004</v>
      </c>
      <c r="G45" s="1465"/>
      <c r="H45" s="1466"/>
      <c r="I45" s="1454"/>
      <c r="J45" s="615"/>
      <c r="K45" s="615"/>
      <c r="L45" s="615"/>
      <c r="M45" s="615"/>
      <c r="N45" s="398"/>
      <c r="O45" s="398"/>
      <c r="P45" s="398"/>
      <c r="Q45" s="398"/>
      <c r="R45" s="398"/>
      <c r="S45" s="398"/>
      <c r="T45" s="398"/>
      <c r="U45" s="398"/>
      <c r="V45" s="398"/>
      <c r="W45" s="398"/>
    </row>
    <row r="46" spans="1:23" ht="31.5" customHeight="1" x14ac:dyDescent="0.3">
      <c r="A46" s="1428"/>
      <c r="B46" s="1428"/>
      <c r="C46" s="1428"/>
      <c r="D46" s="1428"/>
      <c r="E46" s="1428"/>
      <c r="F46" s="1428"/>
      <c r="G46" s="1428"/>
      <c r="H46" s="1428"/>
      <c r="I46" s="398"/>
      <c r="J46" s="398"/>
      <c r="K46" s="398"/>
      <c r="L46" s="398"/>
      <c r="M46" s="398"/>
      <c r="N46" s="398"/>
      <c r="O46" s="398"/>
      <c r="P46" s="398"/>
      <c r="Q46" s="398"/>
      <c r="R46" s="398"/>
      <c r="S46" s="398"/>
      <c r="T46" s="398"/>
      <c r="U46" s="398"/>
      <c r="V46" s="398"/>
      <c r="W46" s="398"/>
    </row>
    <row r="47" spans="1:23" x14ac:dyDescent="0.3">
      <c r="A47" s="398"/>
      <c r="B47" s="398"/>
      <c r="C47" s="398"/>
      <c r="D47" s="398"/>
      <c r="E47" s="398"/>
      <c r="F47" s="398"/>
      <c r="G47" s="398"/>
      <c r="H47" s="398"/>
      <c r="I47" s="398"/>
      <c r="J47" s="398"/>
      <c r="K47" s="398"/>
      <c r="L47" s="398"/>
      <c r="M47" s="398"/>
      <c r="N47" s="398"/>
      <c r="O47" s="398"/>
      <c r="P47" s="398"/>
      <c r="Q47" s="398"/>
      <c r="R47" s="398"/>
      <c r="S47" s="398"/>
      <c r="T47" s="398"/>
      <c r="U47" s="398"/>
      <c r="V47" s="398"/>
      <c r="W47" s="398"/>
    </row>
    <row r="48" spans="1:23" x14ac:dyDescent="0.3">
      <c r="A48" s="398"/>
      <c r="B48" s="398"/>
      <c r="C48" s="398"/>
      <c r="D48" s="398"/>
      <c r="E48" s="398"/>
      <c r="F48" s="398"/>
      <c r="G48" s="398"/>
      <c r="H48" s="398"/>
      <c r="I48" s="398"/>
      <c r="J48" s="398"/>
      <c r="K48" s="398"/>
      <c r="L48" s="398"/>
      <c r="M48" s="398"/>
      <c r="N48" s="398"/>
      <c r="O48" s="398"/>
      <c r="P48" s="398"/>
      <c r="Q48" s="398"/>
      <c r="R48" s="398"/>
      <c r="S48" s="398"/>
      <c r="T48" s="398"/>
      <c r="U48" s="398"/>
      <c r="V48" s="398"/>
      <c r="W48" s="398"/>
    </row>
    <row r="49" spans="1:23" x14ac:dyDescent="0.3">
      <c r="A49" s="398"/>
      <c r="B49" s="398"/>
      <c r="C49" s="398"/>
      <c r="D49" s="398"/>
      <c r="E49" s="398"/>
      <c r="F49" s="398"/>
      <c r="G49" s="398"/>
      <c r="H49" s="398"/>
      <c r="I49" s="398"/>
      <c r="J49" s="398"/>
      <c r="K49" s="398"/>
      <c r="L49" s="398"/>
      <c r="M49" s="398"/>
      <c r="N49" s="398"/>
      <c r="O49" s="398"/>
      <c r="P49" s="398"/>
      <c r="Q49" s="398"/>
      <c r="R49" s="398"/>
      <c r="S49" s="398"/>
      <c r="T49" s="398"/>
      <c r="U49" s="398"/>
      <c r="V49" s="398"/>
      <c r="W49" s="398"/>
    </row>
    <row r="50" spans="1:23" x14ac:dyDescent="0.3">
      <c r="A50" s="398"/>
      <c r="B50" s="398"/>
      <c r="C50" s="398"/>
      <c r="D50" s="398"/>
      <c r="E50" s="398"/>
      <c r="F50" s="398"/>
      <c r="G50" s="398"/>
      <c r="H50" s="398"/>
      <c r="I50" s="398"/>
      <c r="J50" s="398"/>
      <c r="K50" s="398"/>
      <c r="L50" s="398"/>
      <c r="M50" s="398"/>
      <c r="N50" s="398"/>
      <c r="O50" s="398"/>
      <c r="P50" s="398"/>
      <c r="Q50" s="398"/>
      <c r="R50" s="398"/>
      <c r="S50" s="398"/>
      <c r="T50" s="398"/>
      <c r="U50" s="398"/>
      <c r="V50" s="398"/>
      <c r="W50" s="398"/>
    </row>
    <row r="51" spans="1:23" x14ac:dyDescent="0.3">
      <c r="A51" s="398"/>
      <c r="B51" s="398"/>
      <c r="C51" s="398"/>
      <c r="D51" s="398"/>
      <c r="E51" s="398"/>
      <c r="F51" s="398"/>
      <c r="G51" s="398"/>
      <c r="H51" s="398"/>
      <c r="I51" s="398"/>
      <c r="J51" s="398"/>
      <c r="K51" s="398"/>
      <c r="L51" s="398"/>
      <c r="M51" s="398"/>
      <c r="N51" s="398"/>
      <c r="O51" s="398"/>
      <c r="P51" s="398"/>
      <c r="Q51" s="398"/>
      <c r="R51" s="398"/>
      <c r="S51" s="398"/>
      <c r="T51" s="398"/>
      <c r="U51" s="398"/>
      <c r="V51" s="398"/>
      <c r="W51" s="398"/>
    </row>
    <row r="52" spans="1:23" x14ac:dyDescent="0.3">
      <c r="A52" s="398"/>
      <c r="B52" s="398"/>
      <c r="C52" s="398"/>
      <c r="D52" s="398"/>
      <c r="E52" s="398"/>
      <c r="F52" s="398"/>
      <c r="G52" s="398"/>
      <c r="H52" s="398"/>
      <c r="I52" s="398"/>
      <c r="J52" s="398"/>
      <c r="K52" s="398"/>
      <c r="L52" s="398"/>
      <c r="M52" s="398"/>
      <c r="N52" s="398"/>
      <c r="O52" s="398"/>
      <c r="P52" s="398"/>
      <c r="Q52" s="398"/>
      <c r="R52" s="398"/>
      <c r="S52" s="398"/>
      <c r="T52" s="398"/>
      <c r="U52" s="398"/>
      <c r="V52" s="398"/>
      <c r="W52" s="398"/>
    </row>
  </sheetData>
  <mergeCells count="47">
    <mergeCell ref="A1:G1"/>
    <mergeCell ref="A2:H2"/>
    <mergeCell ref="B3:H3"/>
    <mergeCell ref="F19:G19"/>
    <mergeCell ref="B6:H6"/>
    <mergeCell ref="B8:H8"/>
    <mergeCell ref="B9:H9"/>
    <mergeCell ref="B10:H10"/>
    <mergeCell ref="F12:M12"/>
    <mergeCell ref="F14:I15"/>
    <mergeCell ref="B17:B18"/>
    <mergeCell ref="C17:C18"/>
    <mergeCell ref="D17:D18"/>
    <mergeCell ref="E17:E18"/>
    <mergeCell ref="F17:G18"/>
    <mergeCell ref="F42:H42"/>
    <mergeCell ref="I38:I45"/>
    <mergeCell ref="D40:E40"/>
    <mergeCell ref="F40:H40"/>
    <mergeCell ref="B32:E32"/>
    <mergeCell ref="B33:E33"/>
    <mergeCell ref="B34:E34"/>
    <mergeCell ref="B45:C45"/>
    <mergeCell ref="D45:E45"/>
    <mergeCell ref="F45:H45"/>
    <mergeCell ref="B43:C43"/>
    <mergeCell ref="D43:E43"/>
    <mergeCell ref="F43:H43"/>
    <mergeCell ref="B44:C44"/>
    <mergeCell ref="D44:E44"/>
    <mergeCell ref="F44:H44"/>
    <mergeCell ref="F20:G20"/>
    <mergeCell ref="A46:H46"/>
    <mergeCell ref="B4:H4"/>
    <mergeCell ref="B5:H5"/>
    <mergeCell ref="A31:E31"/>
    <mergeCell ref="A37:H37"/>
    <mergeCell ref="A38:H38"/>
    <mergeCell ref="B39:C39"/>
    <mergeCell ref="D39:E39"/>
    <mergeCell ref="F39:H39"/>
    <mergeCell ref="B40:C40"/>
    <mergeCell ref="B41:C41"/>
    <mergeCell ref="D41:E41"/>
    <mergeCell ref="F41:H41"/>
    <mergeCell ref="B42:C42"/>
    <mergeCell ref="D42:E42"/>
  </mergeCells>
  <printOptions horizontalCentered="1"/>
  <pageMargins left="0.19685039370078741" right="0.19685039370078741" top="0.51181102362204722" bottom="0.98425196850393704" header="0" footer="0"/>
  <pageSetup scale="50" orientation="portrait" horizontalDpi="4294967295" verticalDpi="4294967295" r:id="rId1"/>
  <headerFooter alignWithMargins="0"/>
  <rowBreaks count="1" manualBreakCount="1">
    <brk id="33" max="8"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4"/>
  </sheetPr>
  <dimension ref="A1:G20"/>
  <sheetViews>
    <sheetView view="pageBreakPreview" zoomScaleNormal="70" zoomScaleSheetLayoutView="100" workbookViewId="0">
      <selection activeCell="A4" sqref="A4:F17"/>
    </sheetView>
  </sheetViews>
  <sheetFormatPr baseColWidth="10" defaultColWidth="11.44140625" defaultRowHeight="15.6" x14ac:dyDescent="0.3"/>
  <cols>
    <col min="1" max="1" width="5.6640625" style="400" customWidth="1"/>
    <col min="2" max="2" width="36.5546875" style="400" customWidth="1"/>
    <col min="3" max="3" width="36" style="400" customWidth="1"/>
    <col min="4" max="4" width="39.88671875" style="402" customWidth="1"/>
    <col min="5" max="5" width="25" style="402" customWidth="1"/>
    <col min="6" max="6" width="23.44140625" style="402" customWidth="1"/>
    <col min="7" max="7" width="27.33203125" style="402" customWidth="1"/>
    <col min="8" max="16384" width="11.44140625" style="400"/>
  </cols>
  <sheetData>
    <row r="1" spans="1:7" ht="30" customHeight="1" thickBot="1" x14ac:dyDescent="0.35">
      <c r="A1" s="1417" t="s">
        <v>645</v>
      </c>
      <c r="B1" s="1418"/>
      <c r="C1" s="1418"/>
      <c r="D1" s="1418"/>
      <c r="E1" s="1419"/>
      <c r="F1" s="63" t="s">
        <v>31</v>
      </c>
      <c r="G1" s="8"/>
    </row>
    <row r="2" spans="1:7" ht="9" customHeight="1" thickBot="1" x14ac:dyDescent="0.35">
      <c r="B2" s="19"/>
      <c r="C2" s="19"/>
      <c r="D2" s="19"/>
      <c r="E2" s="19"/>
      <c r="F2" s="19"/>
      <c r="G2" s="8"/>
    </row>
    <row r="3" spans="1:7" ht="58.5" customHeight="1" thickBot="1" x14ac:dyDescent="0.35">
      <c r="A3" s="1525" t="s">
        <v>646</v>
      </c>
      <c r="B3" s="1526"/>
      <c r="C3" s="504" t="s">
        <v>647</v>
      </c>
      <c r="D3" s="504" t="s">
        <v>648</v>
      </c>
      <c r="E3" s="1531" t="s">
        <v>649</v>
      </c>
      <c r="F3" s="1532"/>
      <c r="G3" s="401"/>
    </row>
    <row r="4" spans="1:7" ht="125.4" customHeight="1" thickBot="1" x14ac:dyDescent="0.35">
      <c r="A4" s="1527" t="s">
        <v>1005</v>
      </c>
      <c r="B4" s="1528"/>
      <c r="C4" s="620" t="s">
        <v>1006</v>
      </c>
      <c r="D4" s="620" t="s">
        <v>1007</v>
      </c>
      <c r="E4" s="1529" t="s">
        <v>1008</v>
      </c>
      <c r="F4" s="1530"/>
    </row>
    <row r="5" spans="1:7" ht="9" customHeight="1" thickBot="1" x14ac:dyDescent="0.35">
      <c r="A5" s="621"/>
      <c r="B5" s="20"/>
      <c r="C5" s="1007"/>
      <c r="D5" s="1007"/>
      <c r="E5" s="46"/>
      <c r="F5" s="46"/>
    </row>
    <row r="6" spans="1:7" ht="60" customHeight="1" thickBot="1" x14ac:dyDescent="0.35">
      <c r="A6" s="1521" t="s">
        <v>650</v>
      </c>
      <c r="B6" s="268" t="s">
        <v>1009</v>
      </c>
      <c r="C6" s="268" t="s">
        <v>1010</v>
      </c>
      <c r="D6" s="269" t="s">
        <v>1011</v>
      </c>
      <c r="E6" s="1519" t="s">
        <v>1012</v>
      </c>
      <c r="F6" s="1520"/>
    </row>
    <row r="7" spans="1:7" ht="45.6" customHeight="1" x14ac:dyDescent="0.3">
      <c r="A7" s="1522"/>
      <c r="B7" s="1498" t="s">
        <v>1013</v>
      </c>
      <c r="C7" s="1500" t="s">
        <v>1484</v>
      </c>
      <c r="D7" s="1502" t="s">
        <v>1014</v>
      </c>
      <c r="E7" s="1504" t="s">
        <v>1015</v>
      </c>
      <c r="F7" s="1505"/>
    </row>
    <row r="8" spans="1:7" ht="60" customHeight="1" thickBot="1" x14ac:dyDescent="0.35">
      <c r="A8" s="1522"/>
      <c r="B8" s="1499"/>
      <c r="C8" s="1501"/>
      <c r="D8" s="1503"/>
      <c r="E8" s="1506"/>
      <c r="F8" s="1507"/>
    </row>
    <row r="9" spans="1:7" ht="36" customHeight="1" thickBot="1" x14ac:dyDescent="0.35">
      <c r="A9" s="1523"/>
      <c r="B9" s="1510" t="s">
        <v>1016</v>
      </c>
      <c r="C9" s="1511"/>
      <c r="D9" s="270" t="s">
        <v>1017</v>
      </c>
      <c r="E9" s="1506"/>
      <c r="F9" s="1507"/>
    </row>
    <row r="10" spans="1:7" ht="87.6" customHeight="1" thickBot="1" x14ac:dyDescent="0.35">
      <c r="A10" s="1524"/>
      <c r="B10" s="1512" t="s">
        <v>1018</v>
      </c>
      <c r="C10" s="1513"/>
      <c r="D10" s="622" t="s">
        <v>1019</v>
      </c>
      <c r="E10" s="1508"/>
      <c r="F10" s="1509"/>
    </row>
    <row r="11" spans="1:7" ht="16.2" thickBot="1" x14ac:dyDescent="0.35">
      <c r="A11" s="623"/>
      <c r="B11" s="621"/>
      <c r="C11" s="621"/>
      <c r="D11" s="624"/>
      <c r="E11" s="624"/>
      <c r="F11" s="625"/>
    </row>
    <row r="12" spans="1:7" ht="57.75" customHeight="1" thickBot="1" x14ac:dyDescent="0.35">
      <c r="A12" s="626" t="s">
        <v>573</v>
      </c>
      <c r="B12" s="1006" t="s">
        <v>651</v>
      </c>
      <c r="C12" s="1515" t="s">
        <v>652</v>
      </c>
      <c r="D12" s="1516"/>
      <c r="E12" s="1515" t="s">
        <v>653</v>
      </c>
      <c r="F12" s="1516"/>
      <c r="G12" s="400"/>
    </row>
    <row r="13" spans="1:7" ht="68.400000000000006" customHeight="1" thickBot="1" x14ac:dyDescent="0.35">
      <c r="A13" s="626">
        <v>1</v>
      </c>
      <c r="B13" s="627" t="s">
        <v>1485</v>
      </c>
      <c r="C13" s="1518" t="s">
        <v>1020</v>
      </c>
      <c r="D13" s="1518"/>
      <c r="E13" s="1518" t="s">
        <v>1021</v>
      </c>
      <c r="F13" s="1518"/>
      <c r="G13" s="400"/>
    </row>
    <row r="14" spans="1:7" ht="79.2" customHeight="1" thickBot="1" x14ac:dyDescent="0.35">
      <c r="A14" s="626">
        <v>2</v>
      </c>
      <c r="B14" s="1171" t="s">
        <v>1486</v>
      </c>
      <c r="C14" s="1518" t="s">
        <v>1487</v>
      </c>
      <c r="D14" s="1518"/>
      <c r="E14" s="1517" t="s">
        <v>1022</v>
      </c>
      <c r="F14" s="1517"/>
      <c r="G14" s="400"/>
    </row>
    <row r="15" spans="1:7" ht="90.6" customHeight="1" thickBot="1" x14ac:dyDescent="0.35">
      <c r="A15" s="626">
        <v>3</v>
      </c>
      <c r="B15" s="1172" t="s">
        <v>1488</v>
      </c>
      <c r="C15" s="1514" t="s">
        <v>1489</v>
      </c>
      <c r="D15" s="1514"/>
      <c r="E15" s="1517"/>
      <c r="F15" s="1517"/>
      <c r="G15" s="400"/>
    </row>
    <row r="16" spans="1:7" ht="71.400000000000006" customHeight="1" thickBot="1" x14ac:dyDescent="0.35">
      <c r="A16" s="626">
        <v>4</v>
      </c>
      <c r="B16" s="1005" t="s">
        <v>1490</v>
      </c>
      <c r="C16" s="1514" t="s">
        <v>1491</v>
      </c>
      <c r="D16" s="1514"/>
      <c r="E16" s="1514" t="s">
        <v>1492</v>
      </c>
      <c r="F16" s="1514"/>
      <c r="G16" s="400"/>
    </row>
    <row r="17" spans="1:6" ht="108.6" customHeight="1" x14ac:dyDescent="0.3">
      <c r="A17" s="626">
        <v>5</v>
      </c>
      <c r="B17" s="1005" t="s">
        <v>1493</v>
      </c>
      <c r="C17" s="1496" t="s">
        <v>1494</v>
      </c>
      <c r="D17" s="1497"/>
      <c r="E17" s="1496" t="s">
        <v>1495</v>
      </c>
      <c r="F17" s="1497"/>
    </row>
    <row r="18" spans="1:6" x14ac:dyDescent="0.3">
      <c r="D18" s="403"/>
      <c r="E18" s="403"/>
    </row>
    <row r="19" spans="1:6" x14ac:dyDescent="0.3">
      <c r="D19" s="403"/>
      <c r="E19" s="403"/>
    </row>
    <row r="20" spans="1:6" x14ac:dyDescent="0.3">
      <c r="D20" s="403"/>
      <c r="E20" s="403"/>
    </row>
  </sheetData>
  <mergeCells count="24">
    <mergeCell ref="A1:E1"/>
    <mergeCell ref="C12:D12"/>
    <mergeCell ref="C13:D13"/>
    <mergeCell ref="C14:D14"/>
    <mergeCell ref="C15:D15"/>
    <mergeCell ref="E13:F13"/>
    <mergeCell ref="E6:F6"/>
    <mergeCell ref="A6:A10"/>
    <mergeCell ref="A3:B3"/>
    <mergeCell ref="A4:B4"/>
    <mergeCell ref="E4:F4"/>
    <mergeCell ref="E3:F3"/>
    <mergeCell ref="C17:D17"/>
    <mergeCell ref="E17:F17"/>
    <mergeCell ref="B7:B8"/>
    <mergeCell ref="C7:C8"/>
    <mergeCell ref="D7:D8"/>
    <mergeCell ref="E7:F10"/>
    <mergeCell ref="B9:C9"/>
    <mergeCell ref="B10:C10"/>
    <mergeCell ref="C16:D16"/>
    <mergeCell ref="E12:F12"/>
    <mergeCell ref="E14:F15"/>
    <mergeCell ref="E16:F16"/>
  </mergeCells>
  <phoneticPr fontId="56" type="noConversion"/>
  <printOptions horizontalCentered="1"/>
  <pageMargins left="0.15748031496062992" right="0.15748031496062992" top="0.98425196850393704" bottom="0.98425196850393704" header="0" footer="0"/>
  <pageSetup scale="83" orientation="landscape" horizontalDpi="4294967295" verticalDpi="4294967295"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theme="4"/>
  </sheetPr>
  <dimension ref="A1:K64"/>
  <sheetViews>
    <sheetView view="pageBreakPreview" zoomScale="80" zoomScaleNormal="100" zoomScaleSheetLayoutView="80" workbookViewId="0">
      <selection activeCell="E22" sqref="E22"/>
    </sheetView>
  </sheetViews>
  <sheetFormatPr baseColWidth="10" defaultColWidth="11.44140625" defaultRowHeight="14.4" x14ac:dyDescent="0.3"/>
  <cols>
    <col min="1" max="1" width="4.5546875" style="238" customWidth="1"/>
    <col min="2" max="2" width="39.5546875" style="238" customWidth="1"/>
    <col min="3" max="3" width="5.109375" style="240" customWidth="1"/>
    <col min="4" max="4" width="49" style="238" customWidth="1"/>
    <col min="5" max="5" width="5.44140625" style="238" bestFit="1" customWidth="1"/>
    <col min="6" max="6" width="47.6640625" style="238" customWidth="1"/>
    <col min="7" max="7" width="6.6640625" style="238" bestFit="1" customWidth="1"/>
    <col min="8" max="8" width="33.6640625" style="238" customWidth="1"/>
    <col min="9" max="9" width="11.44140625" style="238"/>
    <col min="10" max="10" width="6.6640625" style="238" bestFit="1" customWidth="1"/>
    <col min="11" max="11" width="35" style="238" hidden="1" customWidth="1"/>
    <col min="12" max="16384" width="11.44140625" style="238"/>
  </cols>
  <sheetData>
    <row r="1" spans="1:6" ht="43.5" customHeight="1" thickBot="1" x14ac:dyDescent="0.35">
      <c r="A1" s="1417" t="s">
        <v>654</v>
      </c>
      <c r="B1" s="1418"/>
      <c r="C1" s="1418"/>
      <c r="D1" s="1418"/>
      <c r="E1" s="1419"/>
      <c r="F1" s="63" t="s">
        <v>33</v>
      </c>
    </row>
    <row r="2" spans="1:6" ht="23.4" x14ac:dyDescent="0.45">
      <c r="A2" s="239"/>
      <c r="D2" s="239"/>
    </row>
    <row r="3" spans="1:6" ht="56.25" customHeight="1" thickBot="1" x14ac:dyDescent="0.35">
      <c r="A3" s="1546" t="s">
        <v>655</v>
      </c>
      <c r="B3" s="1546"/>
      <c r="C3" s="1546"/>
      <c r="D3" s="1546"/>
      <c r="E3" s="1546"/>
      <c r="F3" s="1546"/>
    </row>
    <row r="4" spans="1:6" ht="15" thickBot="1" x14ac:dyDescent="0.35">
      <c r="B4" s="628" t="s">
        <v>656</v>
      </c>
      <c r="C4" s="629"/>
      <c r="D4" s="629"/>
      <c r="E4" s="629"/>
      <c r="F4" s="630"/>
    </row>
    <row r="5" spans="1:6" ht="16.5" customHeight="1" x14ac:dyDescent="0.3">
      <c r="A5" s="1550" t="s">
        <v>657</v>
      </c>
      <c r="B5" s="1551"/>
      <c r="C5" s="1547" t="s">
        <v>658</v>
      </c>
      <c r="D5" s="1548"/>
      <c r="E5" s="1549" t="s">
        <v>659</v>
      </c>
      <c r="F5" s="1549"/>
    </row>
    <row r="6" spans="1:6" ht="14.4" customHeight="1" x14ac:dyDescent="0.3">
      <c r="A6" s="1550"/>
      <c r="B6" s="1551"/>
      <c r="C6" s="631" t="s">
        <v>660</v>
      </c>
      <c r="D6" s="632" t="s">
        <v>1023</v>
      </c>
      <c r="E6" s="631" t="s">
        <v>661</v>
      </c>
      <c r="F6" s="633" t="s">
        <v>1024</v>
      </c>
    </row>
    <row r="7" spans="1:6" ht="15" customHeight="1" x14ac:dyDescent="0.3">
      <c r="A7" s="1550"/>
      <c r="B7" s="1551"/>
      <c r="C7" s="631" t="s">
        <v>662</v>
      </c>
      <c r="D7" s="632" t="s">
        <v>1025</v>
      </c>
      <c r="E7" s="631" t="s">
        <v>663</v>
      </c>
      <c r="F7" s="633" t="s">
        <v>1026</v>
      </c>
    </row>
    <row r="8" spans="1:6" ht="14.4" customHeight="1" x14ac:dyDescent="0.3">
      <c r="A8" s="1550"/>
      <c r="B8" s="1551"/>
      <c r="C8" s="631" t="s">
        <v>664</v>
      </c>
      <c r="D8" s="632" t="s">
        <v>1027</v>
      </c>
      <c r="E8" s="631" t="s">
        <v>665</v>
      </c>
      <c r="F8" s="633" t="s">
        <v>1028</v>
      </c>
    </row>
    <row r="9" spans="1:6" ht="14.4" customHeight="1" x14ac:dyDescent="0.3">
      <c r="A9" s="1550"/>
      <c r="B9" s="1551"/>
      <c r="C9" s="631" t="s">
        <v>666</v>
      </c>
      <c r="D9" s="634" t="s">
        <v>1029</v>
      </c>
      <c r="E9" s="631" t="s">
        <v>667</v>
      </c>
      <c r="F9" s="633" t="s">
        <v>1030</v>
      </c>
    </row>
    <row r="10" spans="1:6" ht="14.4" customHeight="1" x14ac:dyDescent="0.3">
      <c r="A10" s="1550"/>
      <c r="B10" s="1551"/>
      <c r="C10" s="631" t="s">
        <v>666</v>
      </c>
      <c r="D10" s="634" t="s">
        <v>1031</v>
      </c>
      <c r="E10" s="631" t="s">
        <v>669</v>
      </c>
      <c r="F10" s="633" t="s">
        <v>1032</v>
      </c>
    </row>
    <row r="11" spans="1:6" ht="14.4" customHeight="1" x14ac:dyDescent="0.3">
      <c r="A11" s="1550"/>
      <c r="B11" s="1551"/>
      <c r="C11" s="631" t="s">
        <v>668</v>
      </c>
      <c r="D11" s="562" t="s">
        <v>1033</v>
      </c>
      <c r="E11" s="631" t="s">
        <v>671</v>
      </c>
      <c r="F11" s="633" t="s">
        <v>1034</v>
      </c>
    </row>
    <row r="12" spans="1:6" ht="14.4" customHeight="1" x14ac:dyDescent="0.3">
      <c r="A12" s="1550"/>
      <c r="B12" s="1551"/>
      <c r="C12" s="631" t="s">
        <v>670</v>
      </c>
      <c r="D12" s="559" t="s">
        <v>1035</v>
      </c>
      <c r="E12" s="631" t="s">
        <v>673</v>
      </c>
      <c r="F12" s="633" t="s">
        <v>1036</v>
      </c>
    </row>
    <row r="13" spans="1:6" ht="14.4" customHeight="1" x14ac:dyDescent="0.3">
      <c r="A13" s="1550"/>
      <c r="B13" s="1551"/>
      <c r="C13" s="631" t="s">
        <v>672</v>
      </c>
      <c r="D13" s="635" t="s">
        <v>1037</v>
      </c>
      <c r="E13" s="631" t="s">
        <v>675</v>
      </c>
      <c r="F13" s="633" t="s">
        <v>1038</v>
      </c>
    </row>
    <row r="14" spans="1:6" ht="16.5" customHeight="1" x14ac:dyDescent="0.3">
      <c r="A14" s="1550"/>
      <c r="B14" s="1551"/>
      <c r="C14" s="631" t="s">
        <v>674</v>
      </c>
      <c r="D14" s="634" t="s">
        <v>1039</v>
      </c>
      <c r="E14" s="631" t="s">
        <v>677</v>
      </c>
      <c r="F14" s="633" t="s">
        <v>1040</v>
      </c>
    </row>
    <row r="15" spans="1:6" ht="15.75" customHeight="1" x14ac:dyDescent="0.3">
      <c r="A15" s="1550"/>
      <c r="B15" s="1551"/>
      <c r="C15" s="631" t="s">
        <v>676</v>
      </c>
      <c r="D15" s="632" t="s">
        <v>1041</v>
      </c>
      <c r="E15" s="631" t="s">
        <v>679</v>
      </c>
      <c r="F15" s="633" t="s">
        <v>1042</v>
      </c>
    </row>
    <row r="16" spans="1:6" ht="15.6" customHeight="1" x14ac:dyDescent="0.3">
      <c r="A16" s="1550"/>
      <c r="B16" s="1551"/>
      <c r="C16" s="631" t="s">
        <v>676</v>
      </c>
      <c r="D16" s="636" t="s">
        <v>1043</v>
      </c>
      <c r="E16" s="631" t="s">
        <v>1044</v>
      </c>
      <c r="F16" s="633" t="s">
        <v>1045</v>
      </c>
    </row>
    <row r="17" spans="1:6" ht="60" x14ac:dyDescent="0.3">
      <c r="A17" s="1550"/>
      <c r="B17" s="1551"/>
      <c r="C17" s="631" t="s">
        <v>678</v>
      </c>
      <c r="D17" s="634" t="s">
        <v>1046</v>
      </c>
      <c r="E17" s="631" t="s">
        <v>1047</v>
      </c>
      <c r="F17" s="633" t="s">
        <v>1048</v>
      </c>
    </row>
    <row r="18" spans="1:6" ht="90" x14ac:dyDescent="0.3">
      <c r="A18" s="1550"/>
      <c r="B18" s="1551"/>
      <c r="C18" s="631" t="s">
        <v>1049</v>
      </c>
      <c r="D18" s="634" t="s">
        <v>1050</v>
      </c>
      <c r="E18" s="631" t="s">
        <v>1051</v>
      </c>
      <c r="F18" s="633" t="s">
        <v>1052</v>
      </c>
    </row>
    <row r="19" spans="1:6" ht="60" x14ac:dyDescent="0.3">
      <c r="A19" s="1550"/>
      <c r="B19" s="1551"/>
      <c r="C19" s="631"/>
      <c r="D19" s="637"/>
      <c r="E19" s="631" t="s">
        <v>1053</v>
      </c>
      <c r="F19" s="633" t="s">
        <v>1054</v>
      </c>
    </row>
    <row r="20" spans="1:6" ht="45" x14ac:dyDescent="0.3">
      <c r="A20" s="1550"/>
      <c r="B20" s="1551"/>
      <c r="C20" s="631"/>
      <c r="D20" s="637"/>
      <c r="E20" s="631" t="s">
        <v>1055</v>
      </c>
      <c r="F20" s="633" t="s">
        <v>1056</v>
      </c>
    </row>
    <row r="21" spans="1:6" ht="75" x14ac:dyDescent="0.3">
      <c r="A21" s="1550"/>
      <c r="B21" s="1551"/>
      <c r="C21" s="631"/>
      <c r="D21" s="637"/>
      <c r="E21" s="631" t="s">
        <v>1057</v>
      </c>
      <c r="F21" s="633" t="s">
        <v>1058</v>
      </c>
    </row>
    <row r="22" spans="1:6" ht="105" x14ac:dyDescent="0.3">
      <c r="A22" s="1550"/>
      <c r="B22" s="1551"/>
      <c r="C22" s="631"/>
      <c r="D22" s="637"/>
      <c r="E22" s="631" t="s">
        <v>1059</v>
      </c>
      <c r="F22" s="633" t="s">
        <v>1060</v>
      </c>
    </row>
    <row r="23" spans="1:6" ht="45" x14ac:dyDescent="0.3">
      <c r="A23" s="1550"/>
      <c r="B23" s="1551"/>
      <c r="C23" s="631" t="s">
        <v>660</v>
      </c>
      <c r="D23" s="638"/>
      <c r="E23" s="631">
        <v>19</v>
      </c>
      <c r="F23" s="639" t="s">
        <v>1061</v>
      </c>
    </row>
    <row r="24" spans="1:6" ht="30" x14ac:dyDescent="0.3">
      <c r="A24" s="1550"/>
      <c r="B24" s="1551"/>
      <c r="C24" s="631" t="s">
        <v>662</v>
      </c>
      <c r="D24" s="638"/>
      <c r="E24" s="631" t="s">
        <v>1062</v>
      </c>
      <c r="F24" s="639" t="s">
        <v>1063</v>
      </c>
    </row>
    <row r="25" spans="1:6" ht="15.6" x14ac:dyDescent="0.3">
      <c r="A25" s="1550"/>
      <c r="B25" s="1551"/>
      <c r="C25" s="640" t="s">
        <v>664</v>
      </c>
      <c r="D25" s="638"/>
      <c r="E25" s="641" t="s">
        <v>1064</v>
      </c>
      <c r="F25" s="639" t="s">
        <v>1065</v>
      </c>
    </row>
    <row r="26" spans="1:6" ht="30" x14ac:dyDescent="0.3">
      <c r="A26" s="1552"/>
      <c r="B26" s="1553"/>
      <c r="C26" s="640" t="s">
        <v>666</v>
      </c>
      <c r="D26" s="638"/>
      <c r="E26" s="641" t="s">
        <v>1066</v>
      </c>
      <c r="F26" s="639" t="s">
        <v>1067</v>
      </c>
    </row>
    <row r="27" spans="1:6" ht="15.6" customHeight="1" x14ac:dyDescent="0.3">
      <c r="A27" s="1554" t="s">
        <v>680</v>
      </c>
      <c r="B27" s="1554"/>
      <c r="C27" s="1555" t="s">
        <v>1068</v>
      </c>
      <c r="D27" s="1555"/>
      <c r="E27" s="1556" t="s">
        <v>1069</v>
      </c>
      <c r="F27" s="1556"/>
    </row>
    <row r="28" spans="1:6" ht="75" x14ac:dyDescent="0.3">
      <c r="A28" s="642" t="s">
        <v>681</v>
      </c>
      <c r="B28" s="564" t="s">
        <v>1070</v>
      </c>
      <c r="C28" s="1557" t="s">
        <v>682</v>
      </c>
      <c r="D28" s="1558" t="s">
        <v>1071</v>
      </c>
      <c r="E28" s="1557" t="s">
        <v>683</v>
      </c>
      <c r="F28" s="1558" t="s">
        <v>1072</v>
      </c>
    </row>
    <row r="29" spans="1:6" ht="105" x14ac:dyDescent="0.3">
      <c r="A29" s="642" t="s">
        <v>684</v>
      </c>
      <c r="B29" s="564" t="s">
        <v>1073</v>
      </c>
      <c r="C29" s="1557"/>
      <c r="D29" s="1559"/>
      <c r="E29" s="1557"/>
      <c r="F29" s="1559"/>
    </row>
    <row r="30" spans="1:6" ht="30" x14ac:dyDescent="0.3">
      <c r="A30" s="642" t="s">
        <v>685</v>
      </c>
      <c r="B30" s="564" t="s">
        <v>1074</v>
      </c>
      <c r="C30" s="1557" t="s">
        <v>686</v>
      </c>
      <c r="D30" s="1560" t="s">
        <v>1075</v>
      </c>
      <c r="E30" s="1557" t="s">
        <v>687</v>
      </c>
      <c r="F30" s="1560" t="s">
        <v>1076</v>
      </c>
    </row>
    <row r="31" spans="1:6" ht="30" x14ac:dyDescent="0.3">
      <c r="A31" s="642" t="s">
        <v>688</v>
      </c>
      <c r="B31" s="564" t="s">
        <v>1077</v>
      </c>
      <c r="C31" s="1557"/>
      <c r="D31" s="1560"/>
      <c r="E31" s="1557"/>
      <c r="F31" s="1560"/>
    </row>
    <row r="32" spans="1:6" ht="75" x14ac:dyDescent="0.3">
      <c r="A32" s="642" t="s">
        <v>689</v>
      </c>
      <c r="B32" s="643" t="s">
        <v>1078</v>
      </c>
      <c r="C32" s="1561" t="s">
        <v>690</v>
      </c>
      <c r="D32" s="1558" t="s">
        <v>1079</v>
      </c>
      <c r="E32" s="1561" t="s">
        <v>691</v>
      </c>
      <c r="F32" s="1562"/>
    </row>
    <row r="33" spans="1:6" ht="30" x14ac:dyDescent="0.3">
      <c r="A33" s="642" t="s">
        <v>692</v>
      </c>
      <c r="B33" s="564" t="s">
        <v>1080</v>
      </c>
      <c r="C33" s="1561"/>
      <c r="D33" s="1559"/>
      <c r="E33" s="1561"/>
      <c r="F33" s="1562"/>
    </row>
    <row r="34" spans="1:6" ht="45" x14ac:dyDescent="0.3">
      <c r="A34" s="642" t="s">
        <v>693</v>
      </c>
      <c r="B34" s="639" t="s">
        <v>1081</v>
      </c>
      <c r="C34" s="1544" t="s">
        <v>694</v>
      </c>
      <c r="D34" s="1545"/>
      <c r="E34" s="1544" t="s">
        <v>695</v>
      </c>
      <c r="F34" s="1545"/>
    </row>
    <row r="35" spans="1:6" ht="45" x14ac:dyDescent="0.3">
      <c r="A35" s="642" t="s">
        <v>696</v>
      </c>
      <c r="B35" s="639" t="s">
        <v>1082</v>
      </c>
      <c r="C35" s="1544"/>
      <c r="D35" s="1545"/>
      <c r="E35" s="1544"/>
      <c r="F35" s="1545"/>
    </row>
    <row r="36" spans="1:6" ht="60" x14ac:dyDescent="0.3">
      <c r="A36" s="642" t="s">
        <v>697</v>
      </c>
      <c r="B36" s="639" t="s">
        <v>1083</v>
      </c>
      <c r="C36" s="1544" t="s">
        <v>698</v>
      </c>
      <c r="D36" s="1545"/>
      <c r="E36" s="1544" t="s">
        <v>699</v>
      </c>
      <c r="F36" s="1545"/>
    </row>
    <row r="37" spans="1:6" ht="15.6" x14ac:dyDescent="0.3">
      <c r="A37" s="642" t="s">
        <v>700</v>
      </c>
      <c r="B37" s="644"/>
      <c r="C37" s="1544"/>
      <c r="D37" s="1545"/>
      <c r="E37" s="1544"/>
      <c r="F37" s="1545"/>
    </row>
    <row r="38" spans="1:6" ht="26.25" customHeight="1" x14ac:dyDescent="0.3">
      <c r="A38" s="1540" t="s">
        <v>701</v>
      </c>
      <c r="B38" s="1541"/>
      <c r="C38" s="1542" t="s">
        <v>1084</v>
      </c>
      <c r="D38" s="1542"/>
      <c r="E38" s="1543" t="s">
        <v>1085</v>
      </c>
      <c r="F38" s="1543"/>
    </row>
    <row r="39" spans="1:6" ht="45.75" customHeight="1" x14ac:dyDescent="0.3">
      <c r="A39" s="645" t="s">
        <v>704</v>
      </c>
      <c r="B39" s="646" t="s">
        <v>1086</v>
      </c>
      <c r="C39" s="1533" t="s">
        <v>702</v>
      </c>
      <c r="D39" s="1534" t="s">
        <v>1087</v>
      </c>
      <c r="E39" s="1533" t="s">
        <v>703</v>
      </c>
      <c r="F39" s="1536" t="s">
        <v>1088</v>
      </c>
    </row>
    <row r="40" spans="1:6" ht="124.8" x14ac:dyDescent="0.3">
      <c r="A40" s="645" t="s">
        <v>707</v>
      </c>
      <c r="B40" s="647" t="s">
        <v>1089</v>
      </c>
      <c r="C40" s="1533"/>
      <c r="D40" s="1535"/>
      <c r="E40" s="1533"/>
      <c r="F40" s="1536"/>
    </row>
    <row r="41" spans="1:6" ht="62.4" x14ac:dyDescent="0.3">
      <c r="A41" s="645" t="s">
        <v>708</v>
      </c>
      <c r="B41" s="647" t="s">
        <v>1090</v>
      </c>
      <c r="C41" s="1533" t="s">
        <v>705</v>
      </c>
      <c r="D41" s="1534" t="s">
        <v>1091</v>
      </c>
      <c r="E41" s="1533" t="s">
        <v>706</v>
      </c>
      <c r="F41" s="1536" t="s">
        <v>1092</v>
      </c>
    </row>
    <row r="42" spans="1:6" ht="15.6" x14ac:dyDescent="0.3">
      <c r="A42" s="645" t="s">
        <v>711</v>
      </c>
      <c r="B42" s="1537" t="s">
        <v>1093</v>
      </c>
      <c r="C42" s="1533"/>
      <c r="D42" s="1535"/>
      <c r="E42" s="1533"/>
      <c r="F42" s="1536"/>
    </row>
    <row r="43" spans="1:6" ht="46.5" customHeight="1" x14ac:dyDescent="0.3">
      <c r="A43" s="645" t="s">
        <v>712</v>
      </c>
      <c r="B43" s="1538"/>
      <c r="C43" s="1533" t="s">
        <v>709</v>
      </c>
      <c r="D43" s="1534" t="s">
        <v>1094</v>
      </c>
      <c r="E43" s="1533" t="s">
        <v>710</v>
      </c>
      <c r="F43" s="1536" t="s">
        <v>1095</v>
      </c>
    </row>
    <row r="44" spans="1:6" ht="48.75" customHeight="1" x14ac:dyDescent="0.3">
      <c r="A44" s="645" t="s">
        <v>715</v>
      </c>
      <c r="B44" s="1538"/>
      <c r="C44" s="1533"/>
      <c r="D44" s="1535"/>
      <c r="E44" s="1533"/>
      <c r="F44" s="1536"/>
    </row>
    <row r="45" spans="1:6" ht="114.75" customHeight="1" x14ac:dyDescent="0.3">
      <c r="A45" s="645" t="s">
        <v>716</v>
      </c>
      <c r="B45" s="1538"/>
      <c r="C45" s="1533" t="s">
        <v>713</v>
      </c>
      <c r="D45" s="1534" t="s">
        <v>1096</v>
      </c>
      <c r="E45" s="1533" t="s">
        <v>714</v>
      </c>
      <c r="F45" s="1536" t="s">
        <v>1097</v>
      </c>
    </row>
    <row r="46" spans="1:6" ht="15.6" x14ac:dyDescent="0.3">
      <c r="A46" s="645" t="s">
        <v>717</v>
      </c>
      <c r="B46" s="1539"/>
      <c r="C46" s="1533"/>
      <c r="D46" s="1535"/>
      <c r="E46" s="1533"/>
      <c r="F46" s="1536"/>
    </row>
    <row r="64" ht="21.75" customHeight="1" x14ac:dyDescent="0.3"/>
  </sheetData>
  <mergeCells count="48">
    <mergeCell ref="C30:C31"/>
    <mergeCell ref="D30:D31"/>
    <mergeCell ref="E30:E31"/>
    <mergeCell ref="F30:F31"/>
    <mergeCell ref="C32:C33"/>
    <mergeCell ref="D32:D33"/>
    <mergeCell ref="E32:E33"/>
    <mergeCell ref="F32:F33"/>
    <mergeCell ref="A27:B27"/>
    <mergeCell ref="C27:D27"/>
    <mergeCell ref="E27:F27"/>
    <mergeCell ref="C28:C29"/>
    <mergeCell ref="D28:D29"/>
    <mergeCell ref="E28:E29"/>
    <mergeCell ref="F28:F29"/>
    <mergeCell ref="A1:E1"/>
    <mergeCell ref="A3:F3"/>
    <mergeCell ref="C5:D5"/>
    <mergeCell ref="E5:F5"/>
    <mergeCell ref="A5:B26"/>
    <mergeCell ref="C34:C35"/>
    <mergeCell ref="D34:D35"/>
    <mergeCell ref="E34:E35"/>
    <mergeCell ref="F34:F35"/>
    <mergeCell ref="C36:C37"/>
    <mergeCell ref="D36:D37"/>
    <mergeCell ref="E36:E37"/>
    <mergeCell ref="F36:F37"/>
    <mergeCell ref="A38:B38"/>
    <mergeCell ref="C38:D38"/>
    <mergeCell ref="E38:F38"/>
    <mergeCell ref="C39:C40"/>
    <mergeCell ref="D39:D40"/>
    <mergeCell ref="E39:E40"/>
    <mergeCell ref="F39:F40"/>
    <mergeCell ref="C41:C42"/>
    <mergeCell ref="D41:D42"/>
    <mergeCell ref="E41:E42"/>
    <mergeCell ref="F41:F42"/>
    <mergeCell ref="B42:B46"/>
    <mergeCell ref="C43:C44"/>
    <mergeCell ref="D43:D44"/>
    <mergeCell ref="E43:E44"/>
    <mergeCell ref="F43:F44"/>
    <mergeCell ref="C45:C46"/>
    <mergeCell ref="D45:D46"/>
    <mergeCell ref="E45:E46"/>
    <mergeCell ref="F45:F46"/>
  </mergeCells>
  <pageMargins left="0.70866141732283472" right="0.70866141732283472" top="0.74803149606299213" bottom="0.74803149606299213" header="0.31496062992125984" footer="0.31496062992125984"/>
  <pageSetup paperSize="9" scale="55" orientation="portrait" horizontalDpi="4294967295" verticalDpi="4294967295" r:id="rId1"/>
  <rowBreaks count="1" manualBreakCount="1">
    <brk id="29" max="5"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4"/>
  </sheetPr>
  <dimension ref="A1:K22"/>
  <sheetViews>
    <sheetView view="pageBreakPreview" topLeftCell="A10" zoomScaleNormal="100" zoomScaleSheetLayoutView="100" workbookViewId="0">
      <selection activeCell="A19" sqref="A19:B19"/>
    </sheetView>
  </sheetViews>
  <sheetFormatPr baseColWidth="10" defaultColWidth="11.44140625" defaultRowHeight="13.8" x14ac:dyDescent="0.3"/>
  <cols>
    <col min="1" max="1" width="15.44140625" style="14" customWidth="1"/>
    <col min="2" max="2" width="23.109375" style="14" customWidth="1"/>
    <col min="3" max="3" width="21.44140625" style="14" customWidth="1"/>
    <col min="4" max="4" width="16.88671875" style="14" customWidth="1"/>
    <col min="5" max="5" width="16.6640625" style="14" customWidth="1"/>
    <col min="6" max="6" width="22.88671875" style="14" customWidth="1"/>
    <col min="7" max="7" width="17" style="14" customWidth="1"/>
    <col min="8" max="8" width="39.33203125" style="14" customWidth="1"/>
    <col min="9" max="9" width="17.6640625" style="14" customWidth="1"/>
    <col min="10" max="16384" width="11.44140625" style="14"/>
  </cols>
  <sheetData>
    <row r="1" spans="1:11" s="238" customFormat="1" ht="30" customHeight="1" thickBot="1" x14ac:dyDescent="0.35">
      <c r="A1" s="1567" t="s">
        <v>718</v>
      </c>
      <c r="B1" s="1568"/>
      <c r="C1" s="1568"/>
      <c r="D1" s="1568"/>
      <c r="E1" s="1568"/>
      <c r="F1" s="1568"/>
      <c r="G1" s="1568"/>
      <c r="H1" s="1569"/>
      <c r="I1" s="63" t="s">
        <v>35</v>
      </c>
    </row>
    <row r="2" spans="1:11" ht="20.100000000000001" customHeight="1" thickBot="1" x14ac:dyDescent="0.35">
      <c r="A2" s="1572" t="s">
        <v>1497</v>
      </c>
      <c r="B2" s="1573"/>
      <c r="C2" s="1573"/>
      <c r="D2" s="1573"/>
      <c r="E2" s="1573"/>
      <c r="F2" s="1573"/>
      <c r="G2" s="1573"/>
      <c r="H2" s="306"/>
      <c r="I2" s="306"/>
      <c r="J2" s="306"/>
      <c r="K2" s="306"/>
    </row>
    <row r="3" spans="1:11" ht="24" customHeight="1" x14ac:dyDescent="0.3">
      <c r="A3" s="1563" t="s">
        <v>573</v>
      </c>
      <c r="B3" s="1565" t="s">
        <v>719</v>
      </c>
      <c r="C3" s="648" t="s">
        <v>69</v>
      </c>
      <c r="D3" s="648" t="s">
        <v>70</v>
      </c>
      <c r="E3" s="648" t="s">
        <v>71</v>
      </c>
      <c r="F3" s="648" t="s">
        <v>720</v>
      </c>
      <c r="G3" s="1565" t="s">
        <v>721</v>
      </c>
      <c r="H3" s="1565" t="s">
        <v>722</v>
      </c>
      <c r="I3" s="1570" t="s">
        <v>723</v>
      </c>
      <c r="J3" s="306"/>
      <c r="K3" s="306"/>
    </row>
    <row r="4" spans="1:11" ht="46.5" customHeight="1" x14ac:dyDescent="0.3">
      <c r="A4" s="1564"/>
      <c r="B4" s="1566"/>
      <c r="C4" s="649" t="s">
        <v>724</v>
      </c>
      <c r="D4" s="649" t="s">
        <v>725</v>
      </c>
      <c r="E4" s="649" t="s">
        <v>726</v>
      </c>
      <c r="F4" s="649" t="s">
        <v>727</v>
      </c>
      <c r="G4" s="1566"/>
      <c r="H4" s="1566"/>
      <c r="I4" s="1571"/>
      <c r="J4" s="306"/>
      <c r="K4" s="306"/>
    </row>
    <row r="5" spans="1:11" ht="70.8" customHeight="1" x14ac:dyDescent="0.3">
      <c r="A5" s="650">
        <v>1</v>
      </c>
      <c r="B5" s="651" t="s">
        <v>1098</v>
      </c>
      <c r="C5" s="651">
        <v>1</v>
      </c>
      <c r="D5" s="651">
        <v>1</v>
      </c>
      <c r="E5" s="651">
        <v>1</v>
      </c>
      <c r="F5" s="651">
        <v>-1</v>
      </c>
      <c r="G5" s="651" t="s">
        <v>1099</v>
      </c>
      <c r="H5" s="651" t="s">
        <v>1100</v>
      </c>
      <c r="I5" s="652" t="s">
        <v>1101</v>
      </c>
      <c r="J5" s="306"/>
      <c r="K5" s="306"/>
    </row>
    <row r="6" spans="1:11" ht="61.2" customHeight="1" x14ac:dyDescent="0.3">
      <c r="A6" s="650">
        <v>2</v>
      </c>
      <c r="B6" s="651" t="s">
        <v>1102</v>
      </c>
      <c r="C6" s="651">
        <v>1</v>
      </c>
      <c r="D6" s="651">
        <v>0</v>
      </c>
      <c r="E6" s="651">
        <v>1</v>
      </c>
      <c r="F6" s="651">
        <v>-1</v>
      </c>
      <c r="G6" s="651" t="s">
        <v>1099</v>
      </c>
      <c r="H6" s="651" t="s">
        <v>1103</v>
      </c>
      <c r="I6" s="652" t="s">
        <v>1101</v>
      </c>
      <c r="J6" s="306"/>
      <c r="K6" s="306"/>
    </row>
    <row r="7" spans="1:11" ht="42" customHeight="1" x14ac:dyDescent="0.3">
      <c r="A7" s="650">
        <v>3</v>
      </c>
      <c r="B7" s="651" t="s">
        <v>1104</v>
      </c>
      <c r="C7" s="651">
        <v>1</v>
      </c>
      <c r="D7" s="651">
        <v>1</v>
      </c>
      <c r="E7" s="651">
        <v>1</v>
      </c>
      <c r="F7" s="651">
        <v>1</v>
      </c>
      <c r="G7" s="651" t="s">
        <v>1105</v>
      </c>
      <c r="H7" s="651" t="s">
        <v>1106</v>
      </c>
      <c r="I7" s="652" t="s">
        <v>586</v>
      </c>
      <c r="J7" s="306"/>
      <c r="K7" s="306"/>
    </row>
    <row r="8" spans="1:11" ht="76.5" customHeight="1" x14ac:dyDescent="0.3">
      <c r="A8" s="650">
        <v>4</v>
      </c>
      <c r="B8" s="651" t="s">
        <v>1107</v>
      </c>
      <c r="C8" s="651">
        <v>0</v>
      </c>
      <c r="D8" s="651">
        <v>0</v>
      </c>
      <c r="E8" s="651">
        <v>0</v>
      </c>
      <c r="F8" s="651">
        <v>-1</v>
      </c>
      <c r="G8" s="651" t="s">
        <v>1108</v>
      </c>
      <c r="H8" s="651" t="s">
        <v>1109</v>
      </c>
      <c r="I8" s="652" t="s">
        <v>1101</v>
      </c>
      <c r="J8" s="306"/>
      <c r="K8" s="306"/>
    </row>
    <row r="9" spans="1:11" ht="66.75" customHeight="1" x14ac:dyDescent="0.3">
      <c r="A9" s="650">
        <v>5</v>
      </c>
      <c r="B9" s="651" t="s">
        <v>1110</v>
      </c>
      <c r="C9" s="651">
        <v>1</v>
      </c>
      <c r="D9" s="651">
        <v>1</v>
      </c>
      <c r="E9" s="651">
        <v>1</v>
      </c>
      <c r="F9" s="651">
        <v>-1</v>
      </c>
      <c r="G9" s="651" t="s">
        <v>1099</v>
      </c>
      <c r="H9" s="651" t="s">
        <v>1111</v>
      </c>
      <c r="I9" s="652" t="s">
        <v>1112</v>
      </c>
      <c r="J9" s="306"/>
      <c r="K9" s="306"/>
    </row>
    <row r="10" spans="1:11" ht="64.5" customHeight="1" x14ac:dyDescent="0.3">
      <c r="A10" s="650">
        <v>6</v>
      </c>
      <c r="B10" s="653" t="s">
        <v>1113</v>
      </c>
      <c r="C10" s="653">
        <v>1</v>
      </c>
      <c r="D10" s="653">
        <v>1</v>
      </c>
      <c r="E10" s="653">
        <v>0</v>
      </c>
      <c r="F10" s="653">
        <v>-1</v>
      </c>
      <c r="G10" s="653" t="s">
        <v>1105</v>
      </c>
      <c r="H10" s="653" t="s">
        <v>1114</v>
      </c>
      <c r="I10" s="654" t="s">
        <v>586</v>
      </c>
      <c r="J10" s="306"/>
      <c r="K10" s="306"/>
    </row>
    <row r="11" spans="1:11" ht="58.5" customHeight="1" x14ac:dyDescent="0.3">
      <c r="A11" s="650">
        <v>7</v>
      </c>
      <c r="B11" s="653" t="s">
        <v>1115</v>
      </c>
      <c r="C11" s="653">
        <v>0</v>
      </c>
      <c r="D11" s="653">
        <v>0</v>
      </c>
      <c r="E11" s="653">
        <v>0</v>
      </c>
      <c r="F11" s="653">
        <v>1</v>
      </c>
      <c r="G11" s="653" t="s">
        <v>1105</v>
      </c>
      <c r="H11" s="653" t="s">
        <v>1116</v>
      </c>
      <c r="I11" s="654" t="s">
        <v>1101</v>
      </c>
      <c r="J11" s="306"/>
      <c r="K11" s="306"/>
    </row>
    <row r="12" spans="1:11" ht="51.75" customHeight="1" x14ac:dyDescent="0.3">
      <c r="A12" s="650">
        <v>8</v>
      </c>
      <c r="B12" s="653" t="s">
        <v>1117</v>
      </c>
      <c r="C12" s="653">
        <v>1</v>
      </c>
      <c r="D12" s="653">
        <v>0</v>
      </c>
      <c r="E12" s="653">
        <v>1</v>
      </c>
      <c r="F12" s="653">
        <v>-1</v>
      </c>
      <c r="G12" s="653" t="s">
        <v>1118</v>
      </c>
      <c r="H12" s="653" t="s">
        <v>1119</v>
      </c>
      <c r="I12" s="654" t="s">
        <v>1120</v>
      </c>
      <c r="J12" s="306"/>
      <c r="K12" s="306"/>
    </row>
    <row r="13" spans="1:11" ht="75.599999999999994" thickBot="1" x14ac:dyDescent="0.35">
      <c r="A13" s="655">
        <v>9</v>
      </c>
      <c r="B13" s="656" t="s">
        <v>1121</v>
      </c>
      <c r="C13" s="656">
        <v>1</v>
      </c>
      <c r="D13" s="656">
        <v>1</v>
      </c>
      <c r="E13" s="656">
        <v>-1</v>
      </c>
      <c r="F13" s="656">
        <v>-1</v>
      </c>
      <c r="G13" s="656" t="s">
        <v>1122</v>
      </c>
      <c r="H13" s="656" t="s">
        <v>1123</v>
      </c>
      <c r="I13" s="657" t="s">
        <v>1124</v>
      </c>
      <c r="J13" s="306"/>
      <c r="K13" s="306"/>
    </row>
    <row r="14" spans="1:11" ht="31.5" customHeight="1" x14ac:dyDescent="0.3">
      <c r="A14" s="1578" t="s">
        <v>728</v>
      </c>
      <c r="B14" s="1578"/>
      <c r="C14" s="1578" t="s">
        <v>729</v>
      </c>
      <c r="D14" s="1578"/>
      <c r="E14" s="1578" t="s">
        <v>730</v>
      </c>
      <c r="F14" s="1578"/>
      <c r="G14" s="1578" t="s">
        <v>731</v>
      </c>
      <c r="H14" s="1578"/>
      <c r="I14" s="306"/>
      <c r="J14" s="306"/>
      <c r="K14" s="306"/>
    </row>
    <row r="15" spans="1:11" ht="15.6" x14ac:dyDescent="0.3">
      <c r="A15" s="404" t="s">
        <v>732</v>
      </c>
      <c r="B15" s="405">
        <v>2</v>
      </c>
      <c r="C15" s="406" t="s">
        <v>733</v>
      </c>
      <c r="D15" s="405">
        <v>1</v>
      </c>
      <c r="E15" s="404" t="s">
        <v>734</v>
      </c>
      <c r="F15" s="405">
        <v>1</v>
      </c>
      <c r="G15" s="406" t="s">
        <v>735</v>
      </c>
      <c r="H15" s="405">
        <v>1</v>
      </c>
      <c r="I15" s="306"/>
      <c r="J15" s="306"/>
      <c r="K15" s="306"/>
    </row>
    <row r="16" spans="1:11" ht="15.6" x14ac:dyDescent="0.3">
      <c r="A16" s="404" t="s">
        <v>736</v>
      </c>
      <c r="B16" s="405">
        <v>1</v>
      </c>
      <c r="C16" s="406" t="s">
        <v>737</v>
      </c>
      <c r="D16" s="405">
        <v>0</v>
      </c>
      <c r="E16" s="404" t="s">
        <v>738</v>
      </c>
      <c r="F16" s="405">
        <v>0</v>
      </c>
      <c r="G16" s="406" t="s">
        <v>739</v>
      </c>
      <c r="H16" s="405">
        <v>-1</v>
      </c>
      <c r="I16" s="306"/>
      <c r="J16" s="306"/>
      <c r="K16" s="306"/>
    </row>
    <row r="17" spans="1:11" ht="15.6" x14ac:dyDescent="0.3">
      <c r="A17" s="404" t="s">
        <v>740</v>
      </c>
      <c r="B17" s="405">
        <v>-1</v>
      </c>
      <c r="C17" s="406" t="s">
        <v>741</v>
      </c>
      <c r="D17" s="405">
        <v>-1</v>
      </c>
      <c r="E17" s="404" t="s">
        <v>742</v>
      </c>
      <c r="F17" s="405">
        <v>-1</v>
      </c>
      <c r="G17" s="406"/>
      <c r="H17" s="405"/>
      <c r="I17" s="306"/>
      <c r="J17" s="306"/>
      <c r="K17" s="306"/>
    </row>
    <row r="18" spans="1:11" ht="15.6" x14ac:dyDescent="0.3">
      <c r="A18" s="407" t="s">
        <v>743</v>
      </c>
      <c r="B18" s="408">
        <v>0</v>
      </c>
      <c r="C18" s="409"/>
      <c r="D18" s="409"/>
      <c r="E18" s="410"/>
      <c r="F18" s="411"/>
      <c r="G18" s="411"/>
      <c r="H18" s="411"/>
      <c r="I18" s="306"/>
      <c r="J18" s="306"/>
      <c r="K18" s="306"/>
    </row>
    <row r="19" spans="1:11" ht="15.6" x14ac:dyDescent="0.3">
      <c r="A19" s="1574"/>
      <c r="B19" s="1574"/>
      <c r="C19" s="1575"/>
      <c r="D19" s="1575"/>
      <c r="E19" s="306"/>
      <c r="F19" s="306"/>
      <c r="G19" s="306"/>
      <c r="H19" s="306"/>
      <c r="I19" s="306"/>
      <c r="J19" s="306"/>
      <c r="K19" s="306"/>
    </row>
    <row r="20" spans="1:11" ht="51.75" customHeight="1" x14ac:dyDescent="0.3">
      <c r="A20" s="1576" t="s">
        <v>744</v>
      </c>
      <c r="B20" s="1577"/>
      <c r="C20" s="1577"/>
      <c r="D20" s="1577"/>
      <c r="E20" s="1577"/>
      <c r="F20" s="1577"/>
      <c r="G20" s="1577"/>
      <c r="H20" s="1577"/>
      <c r="I20" s="306"/>
      <c r="J20" s="306"/>
      <c r="K20" s="306"/>
    </row>
    <row r="21" spans="1:11" x14ac:dyDescent="0.3">
      <c r="A21" s="306"/>
      <c r="B21" s="306"/>
      <c r="C21" s="306"/>
      <c r="D21" s="306"/>
      <c r="E21" s="306"/>
      <c r="F21" s="306"/>
      <c r="G21" s="306"/>
      <c r="H21" s="306"/>
      <c r="I21" s="306"/>
      <c r="J21" s="306"/>
      <c r="K21" s="306"/>
    </row>
    <row r="22" spans="1:11" x14ac:dyDescent="0.3">
      <c r="J22" s="306"/>
      <c r="K22" s="306"/>
    </row>
  </sheetData>
  <mergeCells count="14">
    <mergeCell ref="A19:B19"/>
    <mergeCell ref="C19:D19"/>
    <mergeCell ref="A20:H20"/>
    <mergeCell ref="A14:B14"/>
    <mergeCell ref="C14:D14"/>
    <mergeCell ref="E14:F14"/>
    <mergeCell ref="G14:H14"/>
    <mergeCell ref="A3:A4"/>
    <mergeCell ref="B3:B4"/>
    <mergeCell ref="A1:H1"/>
    <mergeCell ref="I3:I4"/>
    <mergeCell ref="A2:G2"/>
    <mergeCell ref="G3:G4"/>
    <mergeCell ref="H3:H4"/>
  </mergeCells>
  <printOptions horizontalCentered="1"/>
  <pageMargins left="0.43307086614173229" right="0.35433070866141736" top="0.98425196850393704" bottom="0.98425196850393704" header="0" footer="0"/>
  <pageSetup scale="59" orientation="landscape" horizontalDpi="4294967295" verticalDpi="4294967295" r:id="rId1"/>
  <headerFooter alignWithMargins="0">
    <oddFooter>&amp;L&amp;P de &amp;N&amp;CInstrumentos de Planificación, SEGEPLAN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sheetPr>
  <dimension ref="A1:AC42"/>
  <sheetViews>
    <sheetView topLeftCell="J1" zoomScaleNormal="100" zoomScaleSheetLayoutView="90" workbookViewId="0">
      <selection activeCell="O11" sqref="O11"/>
    </sheetView>
  </sheetViews>
  <sheetFormatPr baseColWidth="10" defaultColWidth="11.44140625" defaultRowHeight="13.2" x14ac:dyDescent="0.25"/>
  <cols>
    <col min="1" max="1" width="14.44140625" style="3" customWidth="1"/>
    <col min="2" max="2" width="14.5546875" style="3" customWidth="1"/>
    <col min="3" max="3" width="17.88671875" style="3" customWidth="1"/>
    <col min="4" max="6" width="13.6640625" style="3" customWidth="1"/>
    <col min="7" max="7" width="12.44140625" style="3" customWidth="1"/>
    <col min="8" max="8" width="21.44140625" style="3" customWidth="1"/>
    <col min="9" max="9" width="7.44140625" style="3" customWidth="1"/>
    <col min="10" max="11" width="9.44140625" style="3" customWidth="1"/>
    <col min="12" max="12" width="14.6640625" style="3" customWidth="1"/>
    <col min="13" max="13" width="18.44140625" style="3" customWidth="1"/>
    <col min="14" max="14" width="12.33203125" style="3" customWidth="1"/>
    <col min="15" max="15" width="7.88671875" style="31" customWidth="1"/>
    <col min="16" max="16" width="16.33203125" style="3" customWidth="1"/>
    <col min="17" max="17" width="11.109375" style="31" bestFit="1" customWidth="1"/>
    <col min="18" max="18" width="15.6640625" style="3" bestFit="1" customWidth="1"/>
    <col min="19" max="19" width="11.109375" style="31" bestFit="1" customWidth="1"/>
    <col min="20" max="20" width="15.44140625" style="3" bestFit="1" customWidth="1"/>
    <col min="21" max="21" width="6.44140625" style="31" bestFit="1" customWidth="1"/>
    <col min="22" max="22" width="15.5546875" style="3" bestFit="1" customWidth="1"/>
    <col min="23" max="23" width="10.88671875" style="31" bestFit="1" customWidth="1"/>
    <col min="24" max="24" width="15.44140625" style="3" bestFit="1" customWidth="1"/>
    <col min="25" max="16384" width="11.44140625" style="3"/>
  </cols>
  <sheetData>
    <row r="1" spans="1:29" ht="34.5" customHeight="1" thickBot="1" x14ac:dyDescent="0.3">
      <c r="A1" s="1568" t="s">
        <v>745</v>
      </c>
      <c r="B1" s="1568"/>
      <c r="C1" s="1568"/>
      <c r="D1" s="1568"/>
      <c r="E1" s="1568"/>
      <c r="F1" s="1568"/>
      <c r="G1" s="1568"/>
      <c r="H1" s="1568"/>
      <c r="I1" s="1568"/>
      <c r="J1" s="1568"/>
      <c r="K1" s="1568"/>
      <c r="L1" s="1568"/>
      <c r="M1" s="1568"/>
      <c r="N1" s="1568"/>
      <c r="O1" s="1568"/>
      <c r="P1" s="1568"/>
      <c r="Q1" s="1568"/>
      <c r="R1" s="1568"/>
      <c r="S1" s="1568"/>
      <c r="T1" s="1568"/>
      <c r="U1" s="1568"/>
      <c r="V1" s="1568"/>
      <c r="W1" s="1568"/>
      <c r="X1" s="75" t="s">
        <v>37</v>
      </c>
    </row>
    <row r="2" spans="1:29" ht="13.8" thickBot="1" x14ac:dyDescent="0.3"/>
    <row r="3" spans="1:29" ht="15.75" customHeight="1" thickBot="1" x14ac:dyDescent="0.3">
      <c r="A3" s="1408" t="s">
        <v>746</v>
      </c>
      <c r="B3" s="1397"/>
      <c r="C3" s="1397"/>
      <c r="D3" s="1397"/>
      <c r="E3" s="1397"/>
      <c r="F3" s="1397"/>
      <c r="G3" s="1398"/>
      <c r="H3" s="1616" t="s">
        <v>591</v>
      </c>
      <c r="I3" s="1616"/>
      <c r="J3" s="1616"/>
      <c r="K3" s="1616"/>
      <c r="L3" s="1617" t="s">
        <v>747</v>
      </c>
      <c r="M3" s="1618"/>
      <c r="N3" s="1623" t="s">
        <v>748</v>
      </c>
      <c r="O3" s="1626" t="s">
        <v>749</v>
      </c>
      <c r="P3" s="1627"/>
      <c r="Q3" s="1627"/>
      <c r="R3" s="1627"/>
      <c r="S3" s="1627"/>
      <c r="T3" s="1627"/>
      <c r="U3" s="1627"/>
      <c r="V3" s="1627"/>
      <c r="W3" s="1627"/>
      <c r="X3" s="1628"/>
      <c r="Y3" s="291"/>
      <c r="Z3" s="291"/>
      <c r="AA3" s="291"/>
      <c r="AB3" s="291"/>
      <c r="AC3" s="291"/>
    </row>
    <row r="4" spans="1:29" ht="15.75" customHeight="1" thickBot="1" x14ac:dyDescent="0.3">
      <c r="A4" s="1421"/>
      <c r="B4" s="1615"/>
      <c r="C4" s="1615"/>
      <c r="D4" s="1615"/>
      <c r="E4" s="1615"/>
      <c r="F4" s="1615"/>
      <c r="G4" s="1424"/>
      <c r="H4" s="1629" t="s">
        <v>596</v>
      </c>
      <c r="I4" s="1632" t="s">
        <v>750</v>
      </c>
      <c r="J4" s="1633"/>
      <c r="K4" s="1634"/>
      <c r="L4" s="1619"/>
      <c r="M4" s="1620"/>
      <c r="N4" s="1624"/>
      <c r="O4" s="1608">
        <v>2022</v>
      </c>
      <c r="P4" s="1609"/>
      <c r="Q4" s="1608">
        <v>2023</v>
      </c>
      <c r="R4" s="1609"/>
      <c r="S4" s="1606">
        <v>2024</v>
      </c>
      <c r="T4" s="1607"/>
      <c r="U4" s="1606">
        <v>2025</v>
      </c>
      <c r="V4" s="1607"/>
      <c r="W4" s="1606">
        <v>2026</v>
      </c>
      <c r="X4" s="1607"/>
      <c r="Y4" s="291"/>
      <c r="Z4" s="291"/>
      <c r="AA4" s="291"/>
      <c r="AB4" s="291"/>
      <c r="AC4" s="291"/>
    </row>
    <row r="5" spans="1:29" ht="67.5" customHeight="1" thickBot="1" x14ac:dyDescent="0.3">
      <c r="A5" s="1635" t="s">
        <v>598</v>
      </c>
      <c r="B5" s="1636" t="s">
        <v>599</v>
      </c>
      <c r="C5" s="1632" t="s">
        <v>751</v>
      </c>
      <c r="D5" s="1633"/>
      <c r="E5" s="1633"/>
      <c r="F5" s="1633"/>
      <c r="G5" s="1634"/>
      <c r="H5" s="1630"/>
      <c r="I5" s="1637" t="s">
        <v>602</v>
      </c>
      <c r="J5" s="1637" t="s">
        <v>603</v>
      </c>
      <c r="K5" s="1637" t="s">
        <v>604</v>
      </c>
      <c r="L5" s="1619"/>
      <c r="M5" s="1620"/>
      <c r="N5" s="1625"/>
      <c r="O5" s="1610" t="s">
        <v>752</v>
      </c>
      <c r="P5" s="1610" t="s">
        <v>753</v>
      </c>
      <c r="Q5" s="1610" t="s">
        <v>752</v>
      </c>
      <c r="R5" s="1610" t="s">
        <v>753</v>
      </c>
      <c r="S5" s="1610" t="s">
        <v>752</v>
      </c>
      <c r="T5" s="1610" t="s">
        <v>753</v>
      </c>
      <c r="U5" s="1610" t="s">
        <v>752</v>
      </c>
      <c r="V5" s="1609" t="s">
        <v>753</v>
      </c>
      <c r="W5" s="1610" t="s">
        <v>752</v>
      </c>
      <c r="X5" s="1610" t="s">
        <v>753</v>
      </c>
      <c r="Y5" s="291"/>
      <c r="Z5" s="291"/>
      <c r="AA5" s="291"/>
      <c r="AB5" s="291"/>
      <c r="AC5" s="291"/>
    </row>
    <row r="6" spans="1:29" ht="31.8" thickBot="1" x14ac:dyDescent="0.3">
      <c r="A6" s="1635"/>
      <c r="B6" s="1636"/>
      <c r="C6" s="415" t="s">
        <v>609</v>
      </c>
      <c r="D6" s="506" t="s">
        <v>754</v>
      </c>
      <c r="E6" s="415" t="s">
        <v>755</v>
      </c>
      <c r="F6" s="415" t="s">
        <v>756</v>
      </c>
      <c r="G6" s="415" t="s">
        <v>601</v>
      </c>
      <c r="H6" s="1631"/>
      <c r="I6" s="1638"/>
      <c r="J6" s="1638"/>
      <c r="K6" s="1638"/>
      <c r="L6" s="1621"/>
      <c r="M6" s="1622"/>
      <c r="N6" s="1625"/>
      <c r="O6" s="1611"/>
      <c r="P6" s="1611"/>
      <c r="Q6" s="1611"/>
      <c r="R6" s="1611"/>
      <c r="S6" s="1611"/>
      <c r="T6" s="1611"/>
      <c r="U6" s="1611"/>
      <c r="V6" s="1612"/>
      <c r="W6" s="1611"/>
      <c r="X6" s="1611"/>
      <c r="Y6" s="291"/>
      <c r="Z6" s="291"/>
      <c r="AA6" s="291"/>
      <c r="AB6" s="291"/>
      <c r="AC6" s="291"/>
    </row>
    <row r="7" spans="1:29" ht="179.4" x14ac:dyDescent="0.25">
      <c r="A7" s="416"/>
      <c r="B7" s="417"/>
      <c r="C7" s="658" t="s">
        <v>977</v>
      </c>
      <c r="D7" s="659" t="s">
        <v>978</v>
      </c>
      <c r="E7" s="659" t="s">
        <v>979</v>
      </c>
      <c r="F7" s="660" t="s">
        <v>980</v>
      </c>
      <c r="G7" s="661" t="s">
        <v>1125</v>
      </c>
      <c r="H7" s="1588" t="s">
        <v>1127</v>
      </c>
      <c r="I7" s="1591" t="s">
        <v>948</v>
      </c>
      <c r="J7" s="79"/>
      <c r="K7" s="80"/>
      <c r="L7" s="419" t="s">
        <v>757</v>
      </c>
      <c r="M7" s="420" t="s">
        <v>1129</v>
      </c>
      <c r="N7" s="421" t="s">
        <v>1128</v>
      </c>
      <c r="O7" s="807">
        <f>SUM(O8)</f>
        <v>4506</v>
      </c>
      <c r="P7" s="422">
        <f>SUM(P8:P10)</f>
        <v>10883363</v>
      </c>
      <c r="Q7" s="807">
        <f>SUM(Q8)</f>
        <v>4745</v>
      </c>
      <c r="R7" s="422">
        <f>SUM(R8:R10)</f>
        <v>11455828</v>
      </c>
      <c r="S7" s="807">
        <f>SUM(S8)</f>
        <v>4992</v>
      </c>
      <c r="T7" s="422">
        <f>SUM(T8:T10)</f>
        <v>12058405</v>
      </c>
      <c r="U7" s="807">
        <f>SUM(U8)</f>
        <v>5252</v>
      </c>
      <c r="V7" s="422">
        <f>SUM(V8:V10)</f>
        <v>12692677</v>
      </c>
      <c r="W7" s="807">
        <f>SUM(W8)</f>
        <v>5525</v>
      </c>
      <c r="X7" s="422">
        <f>SUM(X8:X10)</f>
        <v>13360312</v>
      </c>
      <c r="Y7" s="1639"/>
      <c r="Z7" s="1639"/>
      <c r="AA7" s="1639"/>
    </row>
    <row r="8" spans="1:29" ht="31.2" customHeight="1" x14ac:dyDescent="0.25">
      <c r="A8" s="423"/>
      <c r="B8" s="134"/>
      <c r="C8" s="1603" t="s">
        <v>981</v>
      </c>
      <c r="D8" s="1588" t="s">
        <v>982</v>
      </c>
      <c r="E8" s="1588" t="s">
        <v>983</v>
      </c>
      <c r="F8" s="1588" t="s">
        <v>980</v>
      </c>
      <c r="G8" s="1588" t="s">
        <v>1126</v>
      </c>
      <c r="H8" s="1589"/>
      <c r="I8" s="1592"/>
      <c r="J8" s="64"/>
      <c r="K8" s="82"/>
      <c r="L8" s="1640"/>
      <c r="M8" s="1594" t="s">
        <v>1129</v>
      </c>
      <c r="N8" s="1597" t="s">
        <v>1128</v>
      </c>
      <c r="O8" s="1600">
        <f>'SPPD-14 POA'!U8</f>
        <v>4506</v>
      </c>
      <c r="P8" s="1582">
        <f>'SPPD-14 POA'!V8</f>
        <v>10883363</v>
      </c>
      <c r="Q8" s="1643">
        <f>ROUND((O8*5.3%)+O8,0)</f>
        <v>4745</v>
      </c>
      <c r="R8" s="1646">
        <f>ROUND((P8*5.26%)+P8,0)</f>
        <v>11455828</v>
      </c>
      <c r="S8" s="1649">
        <f>ROUND((Q8*5.2%)+Q8,0)</f>
        <v>4992</v>
      </c>
      <c r="T8" s="1582">
        <f>ROUND((R8*5.26%)+R8,0)</f>
        <v>12058405</v>
      </c>
      <c r="U8" s="1585">
        <f>ROUND((S8*5.2%)+S8,0)</f>
        <v>5252</v>
      </c>
      <c r="V8" s="1582">
        <f>ROUND((T8*5.26%)+T8,0)</f>
        <v>12692677</v>
      </c>
      <c r="W8" s="1585">
        <f>ROUND((U8*5.2%)+U8,0)</f>
        <v>5525</v>
      </c>
      <c r="X8" s="1582">
        <f>ROUND((V8*5.26%)+V8,0)</f>
        <v>13360312</v>
      </c>
      <c r="Y8" s="1639"/>
      <c r="Z8" s="1639"/>
      <c r="AA8" s="1639"/>
    </row>
    <row r="9" spans="1:29" ht="15" customHeight="1" x14ac:dyDescent="0.25">
      <c r="A9" s="423"/>
      <c r="B9" s="134"/>
      <c r="C9" s="1604"/>
      <c r="D9" s="1589"/>
      <c r="E9" s="1589"/>
      <c r="F9" s="1589"/>
      <c r="G9" s="1589"/>
      <c r="H9" s="1589"/>
      <c r="I9" s="1592"/>
      <c r="J9" s="64"/>
      <c r="K9" s="82"/>
      <c r="L9" s="1641"/>
      <c r="M9" s="1595"/>
      <c r="N9" s="1598"/>
      <c r="O9" s="1601"/>
      <c r="P9" s="1583"/>
      <c r="Q9" s="1644"/>
      <c r="R9" s="1647"/>
      <c r="S9" s="1650"/>
      <c r="T9" s="1583"/>
      <c r="U9" s="1586"/>
      <c r="V9" s="1583"/>
      <c r="W9" s="1586"/>
      <c r="X9" s="1583"/>
      <c r="Y9" s="1639"/>
      <c r="Z9" s="1639"/>
      <c r="AA9" s="1639"/>
    </row>
    <row r="10" spans="1:29" ht="15" customHeight="1" x14ac:dyDescent="0.25">
      <c r="A10" s="423"/>
      <c r="B10" s="134"/>
      <c r="C10" s="1604"/>
      <c r="D10" s="1589"/>
      <c r="E10" s="1589"/>
      <c r="F10" s="1589"/>
      <c r="G10" s="1589"/>
      <c r="H10" s="1589"/>
      <c r="I10" s="1592"/>
      <c r="J10" s="64"/>
      <c r="K10" s="82"/>
      <c r="L10" s="1642"/>
      <c r="M10" s="1596"/>
      <c r="N10" s="1599"/>
      <c r="O10" s="1602"/>
      <c r="P10" s="1584"/>
      <c r="Q10" s="1645"/>
      <c r="R10" s="1648"/>
      <c r="S10" s="1651"/>
      <c r="T10" s="1584"/>
      <c r="U10" s="1587"/>
      <c r="V10" s="1584"/>
      <c r="W10" s="1587"/>
      <c r="X10" s="1584"/>
      <c r="Y10" s="1639"/>
      <c r="Z10" s="1639"/>
      <c r="AA10" s="1639"/>
    </row>
    <row r="11" spans="1:29" ht="99" customHeight="1" x14ac:dyDescent="0.25">
      <c r="A11" s="423"/>
      <c r="B11" s="134"/>
      <c r="C11" s="1605"/>
      <c r="D11" s="1590"/>
      <c r="E11" s="1590"/>
      <c r="F11" s="1590"/>
      <c r="G11" s="1590"/>
      <c r="H11" s="1590"/>
      <c r="I11" s="1593"/>
      <c r="J11" s="64"/>
      <c r="K11" s="82"/>
      <c r="L11" s="419" t="str">
        <f>'[3]SPPD-12 POM'!J8</f>
        <v>Producto 2:</v>
      </c>
      <c r="M11" s="420" t="str">
        <f>'[3]SPPD-12 POM'!K8</f>
        <v>Mujeres Indígenas con Servicios de Atención Integral</v>
      </c>
      <c r="N11" s="427" t="str">
        <f>'[3]SPPD-12 POM'!L8</f>
        <v>Persona</v>
      </c>
      <c r="O11" s="808">
        <f t="shared" ref="O11:X11" si="0">SUM(O12:O15)</f>
        <v>17768</v>
      </c>
      <c r="P11" s="428">
        <f t="shared" si="0"/>
        <v>8116637</v>
      </c>
      <c r="Q11" s="808">
        <f t="shared" si="0"/>
        <v>18692</v>
      </c>
      <c r="R11" s="428">
        <f>SUM(R12:R15)</f>
        <v>8543573</v>
      </c>
      <c r="S11" s="808">
        <f t="shared" si="0"/>
        <v>19664</v>
      </c>
      <c r="T11" s="428">
        <f t="shared" si="0"/>
        <v>8992966</v>
      </c>
      <c r="U11" s="808">
        <f t="shared" si="0"/>
        <v>20687</v>
      </c>
      <c r="V11" s="428">
        <f t="shared" si="0"/>
        <v>9465996</v>
      </c>
      <c r="W11" s="808">
        <f t="shared" si="0"/>
        <v>21763</v>
      </c>
      <c r="X11" s="428">
        <f t="shared" si="0"/>
        <v>9963907</v>
      </c>
    </row>
    <row r="12" spans="1:29" ht="91.2" customHeight="1" x14ac:dyDescent="0.25">
      <c r="A12" s="423"/>
      <c r="B12" s="134"/>
      <c r="C12" s="81"/>
      <c r="D12" s="254"/>
      <c r="E12" s="254"/>
      <c r="F12" s="424"/>
      <c r="G12" s="425"/>
      <c r="H12" s="81"/>
      <c r="I12" s="64"/>
      <c r="J12" s="64"/>
      <c r="K12" s="82"/>
      <c r="L12" s="1579"/>
      <c r="M12" s="86" t="str">
        <f>'[3]SPPD-12 POM'!K9</f>
        <v>Mujeres Indígenas Violentadas en sus Derechos, Reciben Atención Jurídica</v>
      </c>
      <c r="N12" s="90" t="str">
        <f>'[3]SPPD-12 POM'!L9</f>
        <v>Persona</v>
      </c>
      <c r="O12" s="804">
        <f>'SPPD-14 POA'!U12</f>
        <v>5676</v>
      </c>
      <c r="P12" s="426">
        <f>'SPPD-14 POA'!V12</f>
        <v>3451006</v>
      </c>
      <c r="Q12" s="806">
        <f>ROUND((O12*5.2%)+O12,0)</f>
        <v>5971</v>
      </c>
      <c r="R12" s="833">
        <f>ROUND((P12*5.26%)+P12,0)</f>
        <v>3632529</v>
      </c>
      <c r="S12" s="804">
        <f>ROUND((Q12*5.2%)+Q12,0)</f>
        <v>6281</v>
      </c>
      <c r="T12" s="426">
        <f>ROUND((R12*5.26%)+R12,0)</f>
        <v>3823600</v>
      </c>
      <c r="U12" s="804">
        <f>ROUND((S12*5.2%)+S12,0)</f>
        <v>6608</v>
      </c>
      <c r="V12" s="426">
        <f>ROUND((T12*5.26%)+T12,0)</f>
        <v>4024721</v>
      </c>
      <c r="W12" s="804">
        <f>ROUND((U12*5.2%)+U12,0)</f>
        <v>6952</v>
      </c>
      <c r="X12" s="426">
        <f>ROUND((V12*5.26%)+V12,0)</f>
        <v>4236421</v>
      </c>
    </row>
    <row r="13" spans="1:29" ht="72" customHeight="1" x14ac:dyDescent="0.25">
      <c r="A13" s="423"/>
      <c r="B13" s="134"/>
      <c r="C13" s="81"/>
      <c r="D13" s="254"/>
      <c r="E13" s="254"/>
      <c r="F13" s="424"/>
      <c r="G13" s="425"/>
      <c r="H13" s="81"/>
      <c r="I13" s="64"/>
      <c r="J13" s="64"/>
      <c r="K13" s="82"/>
      <c r="L13" s="1580"/>
      <c r="M13" s="86" t="str">
        <f>'[3]SPPD-12 POM'!K10</f>
        <v>Mujeres Indígenas Violentadas en sus Derechos, Reciben Atención Social</v>
      </c>
      <c r="N13" s="90" t="str">
        <f>'[3]SPPD-12 POM'!L10</f>
        <v>Persona</v>
      </c>
      <c r="O13" s="804">
        <f>'SPPD-14 POA'!U13</f>
        <v>4241</v>
      </c>
      <c r="P13" s="426">
        <f>'SPPD-14 POA'!V13</f>
        <v>2287959</v>
      </c>
      <c r="Q13" s="806">
        <f t="shared" ref="Q13:Q15" si="1">ROUND((O13*5.2%)+O13,0)</f>
        <v>4462</v>
      </c>
      <c r="R13" s="833">
        <f t="shared" ref="R13:R15" si="2">ROUND((P13*5.26%)+P13,0)</f>
        <v>2408306</v>
      </c>
      <c r="S13" s="804">
        <f t="shared" ref="S13:S15" si="3">ROUND((Q13*5.2%)+Q13,0)</f>
        <v>4694</v>
      </c>
      <c r="T13" s="426">
        <f t="shared" ref="T13:T14" si="4">ROUND((R13*5.26%)+R13,0)</f>
        <v>2534983</v>
      </c>
      <c r="U13" s="804">
        <f t="shared" ref="U13:U15" si="5">ROUND((S13*5.2%)+S13,0)</f>
        <v>4938</v>
      </c>
      <c r="V13" s="426">
        <f t="shared" ref="V13:V15" si="6">ROUND((T13*5.26%)+T13,0)</f>
        <v>2668323</v>
      </c>
      <c r="W13" s="804">
        <f t="shared" ref="W13:W15" si="7">ROUND((U13*5.2%)+U13,0)</f>
        <v>5195</v>
      </c>
      <c r="X13" s="426">
        <f t="shared" ref="X13:X15" si="8">ROUND((V13*5.26%)+V13,0)</f>
        <v>2808677</v>
      </c>
    </row>
    <row r="14" spans="1:29" ht="100.2" customHeight="1" x14ac:dyDescent="0.25">
      <c r="A14" s="423"/>
      <c r="B14" s="134"/>
      <c r="C14" s="81"/>
      <c r="D14" s="254"/>
      <c r="E14" s="254"/>
      <c r="F14" s="424"/>
      <c r="G14" s="425"/>
      <c r="H14" s="81"/>
      <c r="I14" s="64"/>
      <c r="J14" s="64"/>
      <c r="K14" s="82"/>
      <c r="L14" s="1580"/>
      <c r="M14" s="86" t="str">
        <f>'[3]SPPD-12 POM'!K11</f>
        <v>Mujeres Indígenas Violentadas en sus Derechos, Reciben Atención Psicológica</v>
      </c>
      <c r="N14" s="90" t="str">
        <f>'[3]SPPD-12 POM'!L11</f>
        <v>Persona</v>
      </c>
      <c r="O14" s="804">
        <f>'SPPD-14 POA'!U14</f>
        <v>2791</v>
      </c>
      <c r="P14" s="426">
        <f>'SPPD-14 POA'!V14</f>
        <v>1645888</v>
      </c>
      <c r="Q14" s="806">
        <f t="shared" si="1"/>
        <v>2936</v>
      </c>
      <c r="R14" s="833">
        <f t="shared" si="2"/>
        <v>1732462</v>
      </c>
      <c r="S14" s="804">
        <f t="shared" si="3"/>
        <v>3089</v>
      </c>
      <c r="T14" s="426">
        <f t="shared" si="4"/>
        <v>1823590</v>
      </c>
      <c r="U14" s="804">
        <f t="shared" si="5"/>
        <v>3250</v>
      </c>
      <c r="V14" s="426">
        <f t="shared" si="6"/>
        <v>1919511</v>
      </c>
      <c r="W14" s="804">
        <f t="shared" si="7"/>
        <v>3419</v>
      </c>
      <c r="X14" s="426">
        <f t="shared" si="8"/>
        <v>2020477</v>
      </c>
    </row>
    <row r="15" spans="1:29" ht="136.94999999999999" customHeight="1" thickBot="1" x14ac:dyDescent="0.3">
      <c r="A15" s="423"/>
      <c r="B15" s="134"/>
      <c r="C15" s="81"/>
      <c r="D15" s="254"/>
      <c r="E15" s="254"/>
      <c r="F15" s="424"/>
      <c r="G15" s="425"/>
      <c r="H15" s="81"/>
      <c r="I15" s="64"/>
      <c r="J15" s="64"/>
      <c r="K15" s="82"/>
      <c r="L15" s="1581"/>
      <c r="M15" s="662" t="str">
        <f>'[3]SPPD-12 POM'!K12</f>
        <v>Personas Informadas y Capacitadas en Derechos Humanos para la Prevención de la Violencia Contra las Mujeres Indígenas</v>
      </c>
      <c r="N15" s="663" t="str">
        <f>'[3]SPPD-12 POM'!L12</f>
        <v>Persona</v>
      </c>
      <c r="O15" s="711">
        <f>'SPPD-14 POA'!U15</f>
        <v>5060</v>
      </c>
      <c r="P15" s="664">
        <f>'SPPD-14 POA'!V15</f>
        <v>731784</v>
      </c>
      <c r="Q15" s="806">
        <f t="shared" si="1"/>
        <v>5323</v>
      </c>
      <c r="R15" s="833">
        <f t="shared" si="2"/>
        <v>770276</v>
      </c>
      <c r="S15" s="804">
        <f t="shared" si="3"/>
        <v>5600</v>
      </c>
      <c r="T15" s="426">
        <f>ROUND((R15*5.26%)+R15,0)</f>
        <v>810793</v>
      </c>
      <c r="U15" s="804">
        <f t="shared" si="5"/>
        <v>5891</v>
      </c>
      <c r="V15" s="426">
        <f t="shared" si="6"/>
        <v>853441</v>
      </c>
      <c r="W15" s="804">
        <f t="shared" si="7"/>
        <v>6197</v>
      </c>
      <c r="X15" s="426">
        <f t="shared" si="8"/>
        <v>898332</v>
      </c>
    </row>
    <row r="16" spans="1:29" ht="15" customHeight="1" thickBot="1" x14ac:dyDescent="0.3">
      <c r="A16" s="423"/>
      <c r="B16" s="134"/>
      <c r="C16" s="81"/>
      <c r="D16" s="254"/>
      <c r="E16" s="254"/>
      <c r="F16" s="424"/>
      <c r="G16" s="425"/>
      <c r="H16" s="81"/>
      <c r="I16" s="64"/>
      <c r="J16" s="64"/>
      <c r="K16" s="82"/>
      <c r="L16" s="1613" t="s">
        <v>768</v>
      </c>
      <c r="M16" s="1614"/>
      <c r="N16" s="1614"/>
      <c r="O16" s="809">
        <f t="shared" ref="O16:X16" si="9">O7+O11</f>
        <v>22274</v>
      </c>
      <c r="P16" s="665">
        <f t="shared" si="9"/>
        <v>19000000</v>
      </c>
      <c r="Q16" s="810">
        <f t="shared" si="9"/>
        <v>23437</v>
      </c>
      <c r="R16" s="833">
        <f>ROUND((P16*5.26%)+P16,0)</f>
        <v>19999400</v>
      </c>
      <c r="S16" s="811">
        <f t="shared" si="9"/>
        <v>24656</v>
      </c>
      <c r="T16" s="88">
        <f>T7+T11</f>
        <v>21051371</v>
      </c>
      <c r="U16" s="810">
        <f t="shared" si="9"/>
        <v>25939</v>
      </c>
      <c r="V16" s="88">
        <f t="shared" si="9"/>
        <v>22158673</v>
      </c>
      <c r="W16" s="812">
        <f t="shared" si="9"/>
        <v>27288</v>
      </c>
      <c r="X16" s="88">
        <f t="shared" si="9"/>
        <v>23324219</v>
      </c>
    </row>
    <row r="17" spans="1:11" ht="15" x14ac:dyDescent="0.25">
      <c r="A17" s="423"/>
      <c r="B17" s="134"/>
      <c r="C17" s="81"/>
      <c r="D17" s="254"/>
      <c r="E17" s="254"/>
      <c r="F17" s="424"/>
      <c r="G17" s="425"/>
      <c r="H17" s="81"/>
      <c r="I17" s="64"/>
      <c r="J17" s="64"/>
      <c r="K17" s="82"/>
    </row>
    <row r="18" spans="1:11" ht="15" x14ac:dyDescent="0.25">
      <c r="A18" s="423"/>
      <c r="B18" s="134"/>
      <c r="C18" s="81"/>
      <c r="D18" s="254"/>
      <c r="E18" s="254"/>
      <c r="F18" s="424"/>
      <c r="G18" s="425"/>
      <c r="H18" s="81"/>
      <c r="I18" s="64"/>
      <c r="J18" s="64"/>
      <c r="K18" s="82"/>
    </row>
    <row r="19" spans="1:11" ht="15" customHeight="1" x14ac:dyDescent="0.25">
      <c r="A19" s="423"/>
      <c r="B19" s="134"/>
      <c r="C19" s="81"/>
      <c r="D19" s="254"/>
      <c r="E19" s="254"/>
      <c r="F19" s="424"/>
      <c r="G19" s="425"/>
      <c r="H19" s="81"/>
      <c r="I19" s="64"/>
      <c r="J19" s="64"/>
      <c r="K19" s="82"/>
    </row>
    <row r="20" spans="1:11" ht="15" customHeight="1" x14ac:dyDescent="0.25">
      <c r="A20" s="423"/>
      <c r="B20" s="134"/>
      <c r="C20" s="81"/>
      <c r="D20" s="254"/>
      <c r="E20" s="254"/>
      <c r="F20" s="424"/>
      <c r="G20" s="425"/>
      <c r="H20" s="81"/>
      <c r="I20" s="64"/>
      <c r="J20" s="64"/>
      <c r="K20" s="82"/>
    </row>
    <row r="21" spans="1:11" ht="15" x14ac:dyDescent="0.25">
      <c r="A21" s="423"/>
      <c r="B21" s="134"/>
      <c r="C21" s="81"/>
      <c r="D21" s="254"/>
      <c r="E21" s="254"/>
      <c r="F21" s="424"/>
      <c r="G21" s="425"/>
      <c r="H21" s="81"/>
      <c r="I21" s="64"/>
      <c r="J21" s="64"/>
      <c r="K21" s="82"/>
    </row>
    <row r="22" spans="1:11" ht="15" x14ac:dyDescent="0.25">
      <c r="A22" s="423"/>
      <c r="B22" s="134"/>
      <c r="C22" s="81"/>
      <c r="D22" s="254"/>
      <c r="E22" s="254"/>
      <c r="F22" s="424"/>
      <c r="G22" s="425"/>
      <c r="H22" s="81"/>
      <c r="I22" s="64"/>
      <c r="J22" s="64"/>
      <c r="K22" s="82"/>
    </row>
    <row r="23" spans="1:11" ht="15" customHeight="1" x14ac:dyDescent="0.25">
      <c r="A23" s="423"/>
      <c r="B23" s="134"/>
      <c r="C23" s="81"/>
      <c r="D23" s="254"/>
      <c r="E23" s="254"/>
      <c r="F23" s="424"/>
      <c r="G23" s="425"/>
      <c r="H23" s="81"/>
      <c r="I23" s="64"/>
      <c r="J23" s="64"/>
      <c r="K23" s="82"/>
    </row>
    <row r="24" spans="1:11" ht="15" customHeight="1" x14ac:dyDescent="0.25">
      <c r="A24" s="423"/>
      <c r="B24" s="134"/>
      <c r="C24" s="81"/>
      <c r="D24" s="254"/>
      <c r="E24" s="254"/>
      <c r="F24" s="424"/>
      <c r="G24" s="425"/>
      <c r="H24" s="81"/>
      <c r="I24" s="64"/>
      <c r="J24" s="64"/>
      <c r="K24" s="82"/>
    </row>
    <row r="25" spans="1:11" ht="15" x14ac:dyDescent="0.25">
      <c r="A25" s="423"/>
      <c r="B25" s="134"/>
      <c r="C25" s="81"/>
      <c r="D25" s="254"/>
      <c r="E25" s="254"/>
      <c r="F25" s="424"/>
      <c r="G25" s="425"/>
      <c r="H25" s="81"/>
      <c r="I25" s="64"/>
      <c r="J25" s="64"/>
      <c r="K25" s="82"/>
    </row>
    <row r="26" spans="1:11" ht="15" x14ac:dyDescent="0.25">
      <c r="A26" s="423"/>
      <c r="B26" s="134"/>
      <c r="C26" s="81"/>
      <c r="D26" s="254"/>
      <c r="E26" s="254"/>
      <c r="F26" s="424"/>
      <c r="G26" s="425"/>
      <c r="H26" s="81"/>
      <c r="I26" s="64"/>
      <c r="J26" s="64"/>
      <c r="K26" s="82"/>
    </row>
    <row r="27" spans="1:11" ht="15" customHeight="1" x14ac:dyDescent="0.25">
      <c r="A27" s="423"/>
      <c r="B27" s="134"/>
      <c r="C27" s="81"/>
      <c r="D27" s="254"/>
      <c r="E27" s="254"/>
      <c r="F27" s="424"/>
      <c r="G27" s="425"/>
      <c r="H27" s="81"/>
      <c r="I27" s="64"/>
      <c r="J27" s="64"/>
      <c r="K27" s="82"/>
    </row>
    <row r="28" spans="1:11" ht="15" customHeight="1" x14ac:dyDescent="0.25">
      <c r="A28" s="423"/>
      <c r="B28" s="134"/>
      <c r="C28" s="81"/>
      <c r="D28" s="254"/>
      <c r="E28" s="254"/>
      <c r="F28" s="424"/>
      <c r="G28" s="425"/>
      <c r="H28" s="81"/>
      <c r="I28" s="64"/>
      <c r="J28" s="64"/>
      <c r="K28" s="82"/>
    </row>
    <row r="29" spans="1:11" ht="15" x14ac:dyDescent="0.25">
      <c r="A29" s="423"/>
      <c r="B29" s="134"/>
      <c r="C29" s="81"/>
      <c r="D29" s="254"/>
      <c r="E29" s="254"/>
      <c r="F29" s="424"/>
      <c r="G29" s="425"/>
      <c r="H29" s="81"/>
      <c r="I29" s="64"/>
      <c r="J29" s="64"/>
      <c r="K29" s="82"/>
    </row>
    <row r="30" spans="1:11" ht="15" x14ac:dyDescent="0.25">
      <c r="A30" s="423"/>
      <c r="B30" s="134"/>
      <c r="C30" s="81"/>
      <c r="D30" s="254"/>
      <c r="E30" s="254"/>
      <c r="F30" s="424"/>
      <c r="G30" s="425"/>
      <c r="H30" s="81"/>
      <c r="I30" s="64"/>
      <c r="J30" s="64"/>
      <c r="K30" s="82"/>
    </row>
    <row r="31" spans="1:11" ht="15" customHeight="1" x14ac:dyDescent="0.25">
      <c r="A31" s="423"/>
      <c r="B31" s="134"/>
      <c r="C31" s="81"/>
      <c r="D31" s="254"/>
      <c r="E31" s="254"/>
      <c r="F31" s="424"/>
      <c r="G31" s="425"/>
      <c r="H31" s="81"/>
      <c r="I31" s="64"/>
      <c r="J31" s="64"/>
      <c r="K31" s="82"/>
    </row>
    <row r="32" spans="1:11" ht="15" customHeight="1" x14ac:dyDescent="0.25">
      <c r="A32" s="423"/>
      <c r="B32" s="134"/>
      <c r="C32" s="81"/>
      <c r="D32" s="254"/>
      <c r="E32" s="254"/>
      <c r="F32" s="424"/>
      <c r="G32" s="425"/>
      <c r="H32" s="81"/>
      <c r="I32" s="64"/>
      <c r="J32" s="64"/>
      <c r="K32" s="82"/>
    </row>
    <row r="33" spans="1:11" ht="15" x14ac:dyDescent="0.25">
      <c r="A33" s="423"/>
      <c r="B33" s="134"/>
      <c r="C33" s="81"/>
      <c r="D33" s="254"/>
      <c r="E33" s="254"/>
      <c r="F33" s="424"/>
      <c r="G33" s="425"/>
      <c r="H33" s="81"/>
      <c r="I33" s="64"/>
      <c r="J33" s="64"/>
      <c r="K33" s="82"/>
    </row>
    <row r="34" spans="1:11" ht="15" x14ac:dyDescent="0.25">
      <c r="A34" s="423"/>
      <c r="B34" s="134"/>
      <c r="C34" s="81"/>
      <c r="D34" s="254"/>
      <c r="E34" s="254"/>
      <c r="F34" s="424"/>
      <c r="G34" s="425"/>
      <c r="H34" s="81"/>
      <c r="I34" s="64"/>
      <c r="J34" s="64"/>
      <c r="K34" s="82"/>
    </row>
    <row r="35" spans="1:11" ht="15" customHeight="1" x14ac:dyDescent="0.25">
      <c r="A35" s="423"/>
      <c r="B35" s="134"/>
      <c r="C35" s="81"/>
      <c r="D35" s="254"/>
      <c r="E35" s="254"/>
      <c r="F35" s="424"/>
      <c r="G35" s="425"/>
      <c r="H35" s="81"/>
      <c r="I35" s="64"/>
      <c r="J35" s="64"/>
      <c r="K35" s="82"/>
    </row>
    <row r="36" spans="1:11" ht="15" customHeight="1" x14ac:dyDescent="0.25">
      <c r="A36" s="423"/>
      <c r="B36" s="134"/>
      <c r="C36" s="81"/>
      <c r="D36" s="254"/>
      <c r="E36" s="254"/>
      <c r="F36" s="424"/>
      <c r="G36" s="425"/>
      <c r="H36" s="81"/>
      <c r="I36" s="64"/>
      <c r="J36" s="64"/>
      <c r="K36" s="82"/>
    </row>
    <row r="37" spans="1:11" ht="15" customHeight="1" x14ac:dyDescent="0.25">
      <c r="A37" s="423"/>
      <c r="B37" s="134"/>
      <c r="C37" s="81"/>
      <c r="D37" s="254"/>
      <c r="E37" s="254"/>
      <c r="F37" s="424"/>
      <c r="G37" s="425"/>
      <c r="H37" s="81"/>
      <c r="I37" s="64"/>
      <c r="J37" s="64"/>
      <c r="K37" s="82"/>
    </row>
    <row r="38" spans="1:11" ht="15" customHeight="1" thickBot="1" x14ac:dyDescent="0.3">
      <c r="A38" s="430"/>
      <c r="B38" s="137"/>
      <c r="C38" s="83"/>
      <c r="D38" s="255"/>
      <c r="E38" s="255"/>
      <c r="F38" s="431"/>
      <c r="G38" s="432"/>
      <c r="H38" s="83"/>
      <c r="I38" s="84"/>
      <c r="J38" s="84"/>
      <c r="K38" s="85"/>
    </row>
    <row r="39" spans="1:11" x14ac:dyDescent="0.25">
      <c r="C39" s="6"/>
      <c r="D39" s="6"/>
      <c r="E39" s="6"/>
      <c r="F39" s="6"/>
      <c r="G39" s="77"/>
      <c r="H39" s="6"/>
      <c r="I39" s="6"/>
      <c r="J39" s="6"/>
      <c r="K39" s="6"/>
    </row>
    <row r="40" spans="1:11" x14ac:dyDescent="0.25">
      <c r="C40" s="6"/>
      <c r="D40" s="6"/>
      <c r="E40" s="6"/>
      <c r="F40" s="6"/>
      <c r="G40" s="6"/>
      <c r="H40" s="6"/>
      <c r="I40" s="6"/>
      <c r="J40" s="6"/>
      <c r="K40" s="6"/>
    </row>
    <row r="41" spans="1:11" x14ac:dyDescent="0.25">
      <c r="C41" s="6"/>
      <c r="D41" s="6"/>
      <c r="E41" s="6"/>
      <c r="F41" s="6"/>
      <c r="G41" s="6"/>
      <c r="H41" s="6"/>
      <c r="I41" s="6"/>
      <c r="J41" s="6"/>
      <c r="K41" s="6"/>
    </row>
    <row r="42" spans="1:11" x14ac:dyDescent="0.25">
      <c r="C42" s="6"/>
      <c r="D42" s="6"/>
      <c r="E42" s="6"/>
      <c r="F42" s="6"/>
      <c r="G42" s="6"/>
      <c r="H42" s="6"/>
      <c r="I42" s="6"/>
      <c r="J42" s="6"/>
      <c r="K42" s="6"/>
    </row>
  </sheetData>
  <protectedRanges>
    <protectedRange algorithmName="SHA-512" hashValue="ueBqWFmKU/1h7KqqpHPK/SHWENsLN7bmBnKYCUliiE4SURCoct/0UrfgVxQwXPK+wKkzfAx31nXy5SbjxBbwlQ==" saltValue="VegdT7ygGTzRFlSU01mFXQ==" spinCount="100000" sqref="L7:X11 L12:Q15 S12:X15 R12:R16" name="Rango2"/>
  </protectedRanges>
  <mergeCells count="52">
    <mergeCell ref="W5:W6"/>
    <mergeCell ref="X5:X6"/>
    <mergeCell ref="Y7:AA10"/>
    <mergeCell ref="L8:L10"/>
    <mergeCell ref="Q5:Q6"/>
    <mergeCell ref="R5:R6"/>
    <mergeCell ref="S5:S6"/>
    <mergeCell ref="T5:T6"/>
    <mergeCell ref="U5:U6"/>
    <mergeCell ref="W8:W10"/>
    <mergeCell ref="X8:X10"/>
    <mergeCell ref="P8:P10"/>
    <mergeCell ref="Q8:Q10"/>
    <mergeCell ref="R8:R10"/>
    <mergeCell ref="S8:S10"/>
    <mergeCell ref="L16:N16"/>
    <mergeCell ref="A1:W1"/>
    <mergeCell ref="A3:G4"/>
    <mergeCell ref="H3:K3"/>
    <mergeCell ref="L3:M6"/>
    <mergeCell ref="N3:N6"/>
    <mergeCell ref="O3:X3"/>
    <mergeCell ref="H4:H6"/>
    <mergeCell ref="I4:K4"/>
    <mergeCell ref="W4:X4"/>
    <mergeCell ref="A5:A6"/>
    <mergeCell ref="B5:B6"/>
    <mergeCell ref="C5:G5"/>
    <mergeCell ref="I5:I6"/>
    <mergeCell ref="J5:J6"/>
    <mergeCell ref="K5:K6"/>
    <mergeCell ref="S4:T4"/>
    <mergeCell ref="U4:V4"/>
    <mergeCell ref="O4:P4"/>
    <mergeCell ref="Q4:R4"/>
    <mergeCell ref="P5:P6"/>
    <mergeCell ref="O5:O6"/>
    <mergeCell ref="V5:V6"/>
    <mergeCell ref="C8:C11"/>
    <mergeCell ref="D8:D11"/>
    <mergeCell ref="E8:E11"/>
    <mergeCell ref="F8:F11"/>
    <mergeCell ref="G8:G11"/>
    <mergeCell ref="L12:L15"/>
    <mergeCell ref="T8:T10"/>
    <mergeCell ref="U8:U10"/>
    <mergeCell ref="V8:V10"/>
    <mergeCell ref="H7:H11"/>
    <mergeCell ref="I7:I11"/>
    <mergeCell ref="M8:M10"/>
    <mergeCell ref="N8:N10"/>
    <mergeCell ref="O8:O10"/>
  </mergeCells>
  <pageMargins left="0.19685039370078741" right="0.19685039370078741" top="0.74803149606299213" bottom="0.74803149606299213" header="0.31496062992125984" footer="0.31496062992125984"/>
  <pageSetup scale="70" orientation="landscape" horizontalDpi="4294967295" verticalDpi="4294967295"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3">
    <tabColor theme="4"/>
  </sheetPr>
  <dimension ref="A1:AA39"/>
  <sheetViews>
    <sheetView zoomScale="85" zoomScaleNormal="85" zoomScaleSheetLayoutView="80" workbookViewId="0">
      <selection activeCell="A9" sqref="A9"/>
    </sheetView>
  </sheetViews>
  <sheetFormatPr baseColWidth="10" defaultColWidth="11.44140625" defaultRowHeight="13.2" x14ac:dyDescent="0.25"/>
  <cols>
    <col min="1" max="1" width="31.109375" style="21" customWidth="1"/>
    <col min="2" max="2" width="15.44140625" style="21" customWidth="1"/>
    <col min="3" max="3" width="15.109375" style="21" customWidth="1"/>
    <col min="4" max="4" width="6.44140625" style="21" customWidth="1"/>
    <col min="5" max="5" width="10.6640625" style="21" customWidth="1"/>
    <col min="6" max="6" width="12.33203125" style="21" customWidth="1"/>
    <col min="7" max="7" width="15.88671875" style="21" customWidth="1"/>
    <col min="8" max="8" width="10.33203125" style="21" customWidth="1"/>
    <col min="9" max="9" width="11.44140625" style="21" customWidth="1"/>
    <col min="10" max="11" width="11" style="21" customWidth="1"/>
    <col min="12" max="12" width="12.33203125" style="21" customWidth="1"/>
    <col min="13" max="14" width="11" style="21" customWidth="1"/>
    <col min="15" max="15" width="12.33203125" style="21" customWidth="1"/>
    <col min="16" max="17" width="11" style="21" customWidth="1"/>
    <col min="18" max="18" width="12.33203125" style="21" customWidth="1"/>
    <col min="19" max="19" width="10.6640625" style="21" customWidth="1"/>
    <col min="20" max="20" width="10.88671875" style="21" customWidth="1"/>
    <col min="21" max="21" width="13.6640625" style="21" customWidth="1"/>
    <col min="22" max="22" width="16.44140625" style="21" customWidth="1"/>
    <col min="23" max="24" width="11.44140625" style="27"/>
    <col min="25" max="16384" width="11.44140625" style="21"/>
  </cols>
  <sheetData>
    <row r="1" spans="1:27" s="3" customFormat="1" ht="35.25" customHeight="1" thickBot="1" x14ac:dyDescent="0.3">
      <c r="A1" s="1652" t="s">
        <v>769</v>
      </c>
      <c r="B1" s="1362"/>
      <c r="C1" s="1362"/>
      <c r="D1" s="1362"/>
      <c r="E1" s="1362"/>
      <c r="F1" s="1362"/>
      <c r="G1" s="1362"/>
      <c r="H1" s="1362"/>
      <c r="I1" s="1362"/>
      <c r="J1" s="1362"/>
      <c r="K1" s="1362"/>
      <c r="L1" s="1362"/>
      <c r="M1" s="1362"/>
      <c r="N1" s="1362"/>
      <c r="O1" s="1362"/>
      <c r="P1" s="1362"/>
      <c r="Q1" s="1362"/>
      <c r="R1" s="1362"/>
      <c r="S1" s="1362"/>
      <c r="T1" s="1362"/>
      <c r="U1" s="94" t="s">
        <v>39</v>
      </c>
      <c r="V1" s="62"/>
    </row>
    <row r="2" spans="1:27" ht="15.6" x14ac:dyDescent="0.25">
      <c r="A2" s="532" t="s">
        <v>68</v>
      </c>
      <c r="B2" s="1665" t="s">
        <v>1280</v>
      </c>
      <c r="C2" s="1665"/>
      <c r="D2" s="1665"/>
      <c r="E2" s="1665"/>
      <c r="F2" s="1665"/>
      <c r="G2" s="1665"/>
      <c r="H2" s="1665"/>
      <c r="I2" s="1665"/>
      <c r="J2" s="1665"/>
      <c r="K2" s="1665"/>
      <c r="L2" s="1665"/>
      <c r="M2" s="1665"/>
      <c r="N2" s="1665"/>
      <c r="O2" s="1665"/>
      <c r="P2" s="1665"/>
      <c r="Q2" s="1665"/>
      <c r="R2" s="1665"/>
      <c r="S2" s="1665"/>
      <c r="T2" s="1665"/>
      <c r="U2" s="1666"/>
      <c r="V2" s="11"/>
      <c r="W2" s="33"/>
      <c r="X2" s="33"/>
      <c r="Y2" s="11"/>
      <c r="Z2" s="11"/>
      <c r="AA2" s="11"/>
    </row>
    <row r="3" spans="1:27" ht="15.6" x14ac:dyDescent="0.25">
      <c r="A3" s="1667" t="s">
        <v>770</v>
      </c>
      <c r="B3" s="1668"/>
      <c r="C3" s="1668"/>
      <c r="D3" s="1668"/>
      <c r="E3" s="1668"/>
      <c r="F3" s="1668"/>
      <c r="G3" s="1668"/>
      <c r="H3" s="1668"/>
      <c r="I3" s="1668"/>
      <c r="J3" s="1668"/>
      <c r="K3" s="1668"/>
      <c r="L3" s="1668"/>
      <c r="M3" s="1668"/>
      <c r="N3" s="1668"/>
      <c r="O3" s="1668"/>
      <c r="P3" s="1668"/>
      <c r="Q3" s="1668"/>
      <c r="R3" s="1668"/>
      <c r="S3" s="1668"/>
      <c r="T3" s="1668"/>
      <c r="U3" s="1669"/>
      <c r="V3" s="25"/>
    </row>
    <row r="4" spans="1:27" ht="12.75" customHeight="1" thickBot="1" x14ac:dyDescent="0.4">
      <c r="C4" s="92"/>
      <c r="D4" s="92"/>
      <c r="E4" s="92"/>
      <c r="F4" s="92"/>
      <c r="G4" s="92"/>
      <c r="H4" s="92"/>
      <c r="I4" s="92"/>
      <c r="J4" s="92"/>
      <c r="K4" s="92"/>
      <c r="L4" s="92"/>
      <c r="M4" s="92"/>
      <c r="N4" s="92"/>
      <c r="O4" s="92"/>
      <c r="P4" s="92"/>
      <c r="Q4" s="92"/>
      <c r="R4" s="92"/>
      <c r="S4" s="92"/>
      <c r="T4" s="92"/>
      <c r="U4" s="25"/>
      <c r="V4" s="25"/>
    </row>
    <row r="5" spans="1:27" ht="27.75" customHeight="1" thickBot="1" x14ac:dyDescent="0.3">
      <c r="A5" s="1653" t="s">
        <v>771</v>
      </c>
      <c r="B5" s="1653" t="s">
        <v>772</v>
      </c>
      <c r="C5" s="1663" t="s">
        <v>773</v>
      </c>
      <c r="D5" s="1663"/>
      <c r="E5" s="1663"/>
      <c r="F5" s="1663"/>
      <c r="G5" s="1663"/>
      <c r="H5" s="1663"/>
      <c r="I5" s="1663"/>
      <c r="J5" s="1663"/>
      <c r="K5" s="1663"/>
      <c r="L5" s="1663"/>
      <c r="M5" s="1663"/>
      <c r="N5" s="1663"/>
      <c r="O5" s="1663"/>
      <c r="P5" s="1663"/>
      <c r="Q5" s="1663"/>
      <c r="R5" s="1663"/>
      <c r="S5" s="1663"/>
      <c r="T5" s="1663"/>
      <c r="U5" s="1664"/>
      <c r="V5" s="25"/>
    </row>
    <row r="6" spans="1:27" ht="20.100000000000001" customHeight="1" thickBot="1" x14ac:dyDescent="0.3">
      <c r="A6" s="1653"/>
      <c r="B6" s="1653"/>
      <c r="C6" s="1654" t="s">
        <v>774</v>
      </c>
      <c r="D6" s="1656" t="s">
        <v>775</v>
      </c>
      <c r="E6" s="1657"/>
      <c r="F6" s="1658"/>
      <c r="G6" s="1656">
        <v>2022</v>
      </c>
      <c r="H6" s="1657"/>
      <c r="I6" s="1658"/>
      <c r="J6" s="1656">
        <v>2023</v>
      </c>
      <c r="K6" s="1657"/>
      <c r="L6" s="1658"/>
      <c r="M6" s="1656">
        <v>2024</v>
      </c>
      <c r="N6" s="1657"/>
      <c r="O6" s="1658"/>
      <c r="P6" s="1656">
        <v>2025</v>
      </c>
      <c r="Q6" s="1657"/>
      <c r="R6" s="1658"/>
      <c r="S6" s="1656">
        <v>2026</v>
      </c>
      <c r="T6" s="1657"/>
      <c r="U6" s="1658"/>
      <c r="W6" s="21"/>
      <c r="X6" s="21"/>
    </row>
    <row r="7" spans="1:27" ht="24" customHeight="1" thickBot="1" x14ac:dyDescent="0.3">
      <c r="A7" s="1653"/>
      <c r="B7" s="1653"/>
      <c r="C7" s="1655"/>
      <c r="D7" s="1661" t="s">
        <v>776</v>
      </c>
      <c r="E7" s="1659" t="s">
        <v>777</v>
      </c>
      <c r="F7" s="1660"/>
      <c r="G7" s="1661" t="s">
        <v>777</v>
      </c>
      <c r="H7" s="1659"/>
      <c r="I7" s="1660"/>
      <c r="J7" s="1661" t="s">
        <v>777</v>
      </c>
      <c r="K7" s="1659"/>
      <c r="L7" s="1660"/>
      <c r="M7" s="1661" t="s">
        <v>777</v>
      </c>
      <c r="N7" s="1659"/>
      <c r="O7" s="1660"/>
      <c r="P7" s="1661" t="s">
        <v>777</v>
      </c>
      <c r="Q7" s="1659"/>
      <c r="R7" s="1660"/>
      <c r="S7" s="1661" t="s">
        <v>777</v>
      </c>
      <c r="T7" s="1659"/>
      <c r="U7" s="1660"/>
      <c r="W7" s="21"/>
      <c r="X7" s="21"/>
    </row>
    <row r="8" spans="1:27" ht="33.75" customHeight="1" x14ac:dyDescent="0.25">
      <c r="A8" s="1654"/>
      <c r="B8" s="1654"/>
      <c r="C8" s="1655"/>
      <c r="D8" s="1662"/>
      <c r="E8" s="433" t="s">
        <v>778</v>
      </c>
      <c r="F8" s="437" t="s">
        <v>779</v>
      </c>
      <c r="G8" s="435" t="s">
        <v>778</v>
      </c>
      <c r="H8" s="436" t="s">
        <v>779</v>
      </c>
      <c r="I8" s="437" t="s">
        <v>780</v>
      </c>
      <c r="J8" s="435" t="s">
        <v>778</v>
      </c>
      <c r="K8" s="436" t="s">
        <v>779</v>
      </c>
      <c r="L8" s="437" t="s">
        <v>780</v>
      </c>
      <c r="M8" s="435" t="s">
        <v>778</v>
      </c>
      <c r="N8" s="436" t="s">
        <v>779</v>
      </c>
      <c r="O8" s="437" t="s">
        <v>780</v>
      </c>
      <c r="P8" s="435" t="s">
        <v>778</v>
      </c>
      <c r="Q8" s="436" t="s">
        <v>779</v>
      </c>
      <c r="R8" s="437" t="s">
        <v>780</v>
      </c>
      <c r="S8" s="435" t="s">
        <v>778</v>
      </c>
      <c r="T8" s="436" t="s">
        <v>779</v>
      </c>
      <c r="U8" s="437" t="s">
        <v>780</v>
      </c>
      <c r="W8" s="21"/>
      <c r="X8" s="21"/>
    </row>
    <row r="9" spans="1:27" s="128" customFormat="1" ht="220.2" customHeight="1" x14ac:dyDescent="0.25">
      <c r="A9" s="843" t="s">
        <v>1481</v>
      </c>
      <c r="B9" s="845" t="s">
        <v>1130</v>
      </c>
      <c r="C9" s="845" t="s">
        <v>1131</v>
      </c>
      <c r="D9" s="38">
        <v>2019</v>
      </c>
      <c r="E9" s="842">
        <v>14965</v>
      </c>
      <c r="F9" s="846">
        <f>14388/E9</f>
        <v>0.96144336785833617</v>
      </c>
      <c r="G9" s="1175">
        <f>'[2]SPPD-12 POM'!O16</f>
        <v>22274</v>
      </c>
      <c r="H9" s="855">
        <f>I9*100/G9</f>
        <v>0</v>
      </c>
      <c r="I9" s="471"/>
      <c r="J9" s="848">
        <f>'[2]SPPD-12 POM'!Q11</f>
        <v>18692</v>
      </c>
      <c r="K9" s="440">
        <f>L9*100/J9</f>
        <v>0</v>
      </c>
      <c r="L9" s="471"/>
      <c r="M9" s="848">
        <f>'[2]SPPD-12 POM'!S11</f>
        <v>19664</v>
      </c>
      <c r="N9" s="440">
        <f>O9*100/M9</f>
        <v>0</v>
      </c>
      <c r="O9" s="471"/>
      <c r="P9" s="848">
        <f>'[2]SPPD-12 POM'!U11</f>
        <v>20687</v>
      </c>
      <c r="Q9" s="440">
        <f>R9*100/P9</f>
        <v>0</v>
      </c>
      <c r="R9" s="471"/>
      <c r="S9" s="848">
        <f>'[2]SPPD-12 POM'!W11</f>
        <v>21763</v>
      </c>
      <c r="T9" s="440">
        <f>U9*100/S9</f>
        <v>0</v>
      </c>
      <c r="U9" s="471"/>
    </row>
    <row r="10" spans="1:27" ht="39.9" customHeight="1" x14ac:dyDescent="0.25">
      <c r="A10" s="111"/>
      <c r="B10" s="111"/>
      <c r="C10" s="111"/>
      <c r="D10" s="38"/>
      <c r="E10" s="442"/>
      <c r="F10" s="847"/>
      <c r="G10" s="38"/>
      <c r="H10" s="440"/>
      <c r="I10" s="471"/>
      <c r="J10" s="38"/>
      <c r="K10" s="841"/>
      <c r="L10" s="849"/>
      <c r="M10" s="479"/>
      <c r="N10" s="841"/>
      <c r="O10" s="849"/>
      <c r="P10" s="479"/>
      <c r="Q10" s="841"/>
      <c r="R10" s="849"/>
      <c r="S10" s="479"/>
      <c r="T10" s="841"/>
      <c r="U10" s="849"/>
      <c r="W10" s="21"/>
      <c r="X10" s="21"/>
    </row>
    <row r="11" spans="1:27" ht="39.9" customHeight="1" x14ac:dyDescent="0.25">
      <c r="A11" s="111"/>
      <c r="B11" s="111"/>
      <c r="C11" s="111"/>
      <c r="D11" s="38"/>
      <c r="E11" s="442"/>
      <c r="F11" s="847"/>
      <c r="G11" s="38"/>
      <c r="H11" s="440"/>
      <c r="I11" s="471"/>
      <c r="J11" s="38"/>
      <c r="K11" s="440"/>
      <c r="L11" s="471"/>
      <c r="M11" s="38"/>
      <c r="N11" s="440"/>
      <c r="O11" s="471"/>
      <c r="P11" s="38"/>
      <c r="Q11" s="440"/>
      <c r="R11" s="471"/>
      <c r="S11" s="38"/>
      <c r="T11" s="440"/>
      <c r="U11" s="471"/>
      <c r="W11" s="21"/>
      <c r="X11" s="21"/>
    </row>
    <row r="12" spans="1:27" ht="39.9" customHeight="1" x14ac:dyDescent="0.25">
      <c r="A12" s="111"/>
      <c r="B12" s="111"/>
      <c r="C12" s="111"/>
      <c r="D12" s="38"/>
      <c r="E12" s="442"/>
      <c r="F12" s="847"/>
      <c r="G12" s="38"/>
      <c r="H12" s="440"/>
      <c r="I12" s="471"/>
      <c r="J12" s="38"/>
      <c r="K12" s="440"/>
      <c r="L12" s="471"/>
      <c r="M12" s="38"/>
      <c r="N12" s="440"/>
      <c r="O12" s="471"/>
      <c r="P12" s="38"/>
      <c r="Q12" s="440"/>
      <c r="R12" s="471"/>
      <c r="S12" s="38"/>
      <c r="T12" s="440"/>
      <c r="U12" s="471"/>
      <c r="W12" s="21"/>
      <c r="X12" s="21"/>
    </row>
    <row r="13" spans="1:27" ht="39.9" customHeight="1" x14ac:dyDescent="0.25">
      <c r="A13" s="111"/>
      <c r="B13" s="111"/>
      <c r="C13" s="111"/>
      <c r="D13" s="38"/>
      <c r="E13" s="442"/>
      <c r="F13" s="847"/>
      <c r="G13" s="38"/>
      <c r="H13" s="440"/>
      <c r="I13" s="471"/>
      <c r="J13" s="38"/>
      <c r="K13" s="440"/>
      <c r="L13" s="471"/>
      <c r="M13" s="38"/>
      <c r="N13" s="440"/>
      <c r="O13" s="471"/>
      <c r="P13" s="38"/>
      <c r="Q13" s="440"/>
      <c r="R13" s="471"/>
      <c r="S13" s="38"/>
      <c r="T13" s="440"/>
      <c r="U13" s="471"/>
      <c r="W13" s="21"/>
      <c r="X13" s="21"/>
    </row>
    <row r="14" spans="1:27" ht="39.9" customHeight="1" x14ac:dyDescent="0.25">
      <c r="A14" s="844"/>
      <c r="B14" s="111"/>
      <c r="C14" s="111"/>
      <c r="D14" s="38"/>
      <c r="E14" s="442"/>
      <c r="F14" s="847"/>
      <c r="G14" s="38"/>
      <c r="H14" s="440"/>
      <c r="I14" s="471"/>
      <c r="J14" s="38"/>
      <c r="K14" s="440"/>
      <c r="L14" s="471"/>
      <c r="M14" s="38"/>
      <c r="N14" s="440"/>
      <c r="O14" s="471"/>
      <c r="P14" s="38"/>
      <c r="Q14" s="440"/>
      <c r="R14" s="471"/>
      <c r="S14" s="38"/>
      <c r="T14" s="440"/>
      <c r="U14" s="471"/>
      <c r="W14" s="21"/>
      <c r="X14" s="21"/>
    </row>
    <row r="15" spans="1:27" ht="39.9" customHeight="1" x14ac:dyDescent="0.25">
      <c r="A15" s="844"/>
      <c r="B15" s="111"/>
      <c r="C15" s="111"/>
      <c r="D15" s="38"/>
      <c r="E15" s="442"/>
      <c r="F15" s="847"/>
      <c r="G15" s="38"/>
      <c r="H15" s="440"/>
      <c r="I15" s="471"/>
      <c r="J15" s="38"/>
      <c r="K15" s="440"/>
      <c r="L15" s="471"/>
      <c r="M15" s="38"/>
      <c r="N15" s="440"/>
      <c r="O15" s="471"/>
      <c r="P15" s="38"/>
      <c r="Q15" s="440"/>
      <c r="R15" s="471"/>
      <c r="S15" s="38"/>
      <c r="T15" s="440"/>
      <c r="U15" s="471"/>
      <c r="W15" s="21"/>
      <c r="X15" s="21"/>
    </row>
    <row r="16" spans="1:27" ht="39.9" customHeight="1" x14ac:dyDescent="0.25">
      <c r="A16" s="844"/>
      <c r="B16" s="105"/>
      <c r="C16" s="105"/>
      <c r="D16" s="100"/>
      <c r="E16" s="36"/>
      <c r="F16" s="37"/>
      <c r="G16" s="100"/>
      <c r="H16" s="440"/>
      <c r="I16" s="116"/>
      <c r="J16" s="100"/>
      <c r="K16" s="440"/>
      <c r="L16" s="116"/>
      <c r="M16" s="100"/>
      <c r="N16" s="440"/>
      <c r="O16" s="116"/>
      <c r="P16" s="100"/>
      <c r="Q16" s="440"/>
      <c r="R16" s="116"/>
      <c r="S16" s="100"/>
      <c r="T16" s="440"/>
      <c r="U16" s="116"/>
      <c r="W16" s="21"/>
      <c r="X16" s="21"/>
    </row>
    <row r="17" spans="1:24" ht="39.9" customHeight="1" x14ac:dyDescent="0.25">
      <c r="A17" s="844"/>
      <c r="B17" s="105"/>
      <c r="C17" s="105"/>
      <c r="D17" s="100"/>
      <c r="E17" s="36"/>
      <c r="F17" s="37"/>
      <c r="G17" s="100"/>
      <c r="H17" s="440"/>
      <c r="I17" s="116"/>
      <c r="J17" s="100"/>
      <c r="K17" s="440"/>
      <c r="L17" s="116"/>
      <c r="M17" s="100"/>
      <c r="N17" s="440"/>
      <c r="O17" s="116"/>
      <c r="P17" s="100"/>
      <c r="Q17" s="440"/>
      <c r="R17" s="116"/>
      <c r="S17" s="100"/>
      <c r="T17" s="440"/>
      <c r="U17" s="116"/>
      <c r="W17" s="21"/>
      <c r="X17" s="21"/>
    </row>
    <row r="18" spans="1:24" ht="39.9" customHeight="1" x14ac:dyDescent="0.25">
      <c r="A18" s="844"/>
      <c r="B18" s="105"/>
      <c r="C18" s="105"/>
      <c r="D18" s="101"/>
      <c r="E18" s="39"/>
      <c r="F18" s="102"/>
      <c r="G18" s="117"/>
      <c r="H18" s="440"/>
      <c r="I18" s="118"/>
      <c r="J18" s="117"/>
      <c r="K18" s="440"/>
      <c r="L18" s="118"/>
      <c r="M18" s="117"/>
      <c r="N18" s="440"/>
      <c r="O18" s="118"/>
      <c r="P18" s="117"/>
      <c r="Q18" s="440"/>
      <c r="R18" s="118"/>
      <c r="S18" s="117"/>
      <c r="T18" s="440"/>
      <c r="U18" s="118"/>
      <c r="W18" s="21"/>
      <c r="X18" s="21"/>
    </row>
    <row r="19" spans="1:24" ht="39.9" customHeight="1" thickBot="1" x14ac:dyDescent="0.3">
      <c r="A19" s="106"/>
      <c r="B19" s="106"/>
      <c r="C19" s="106"/>
      <c r="D19" s="40"/>
      <c r="E19" s="41"/>
      <c r="F19" s="42"/>
      <c r="G19" s="40"/>
      <c r="H19" s="441"/>
      <c r="I19" s="119"/>
      <c r="J19" s="40"/>
      <c r="K19" s="441"/>
      <c r="L19" s="119"/>
      <c r="M19" s="40"/>
      <c r="N19" s="441"/>
      <c r="O19" s="119"/>
      <c r="P19" s="40"/>
      <c r="Q19" s="441"/>
      <c r="R19" s="119"/>
      <c r="S19" s="40"/>
      <c r="T19" s="441"/>
      <c r="U19" s="119"/>
      <c r="W19" s="21"/>
      <c r="X19" s="21"/>
    </row>
    <row r="20" spans="1:24" ht="60" customHeight="1" thickBot="1" x14ac:dyDescent="0.3">
      <c r="A20" s="34"/>
      <c r="B20" s="34"/>
      <c r="C20" s="34"/>
      <c r="D20" s="34"/>
      <c r="E20" s="34"/>
      <c r="F20" s="34"/>
      <c r="G20" s="34"/>
      <c r="H20" s="34"/>
      <c r="I20" s="129" t="s">
        <v>781</v>
      </c>
      <c r="J20" s="34"/>
      <c r="K20" s="34"/>
      <c r="L20" s="129" t="s">
        <v>781</v>
      </c>
      <c r="M20" s="34"/>
      <c r="N20" s="34"/>
      <c r="O20" s="129" t="s">
        <v>781</v>
      </c>
      <c r="P20" s="34"/>
      <c r="Q20" s="34"/>
      <c r="R20" s="129" t="s">
        <v>781</v>
      </c>
      <c r="S20" s="34"/>
      <c r="T20" s="34"/>
      <c r="U20" s="129" t="s">
        <v>781</v>
      </c>
      <c r="V20" s="25"/>
    </row>
    <row r="21" spans="1:24" ht="22.5" customHeight="1" thickBot="1" x14ac:dyDescent="0.3">
      <c r="A21" s="34"/>
      <c r="B21" s="34"/>
      <c r="C21" s="34"/>
      <c r="D21" s="34"/>
      <c r="E21" s="34"/>
      <c r="F21" s="34"/>
      <c r="G21" s="34"/>
      <c r="H21" s="34"/>
      <c r="I21" s="121"/>
      <c r="J21" s="44"/>
      <c r="K21" s="44"/>
      <c r="L21" s="121"/>
      <c r="M21" s="44"/>
      <c r="N21" s="44"/>
      <c r="O21" s="121"/>
      <c r="P21" s="44"/>
      <c r="Q21" s="44"/>
      <c r="R21" s="121"/>
      <c r="S21" s="44"/>
      <c r="T21" s="44"/>
      <c r="U21" s="121"/>
      <c r="V21" s="25"/>
    </row>
    <row r="22" spans="1:24" ht="15.6" x14ac:dyDescent="0.25">
      <c r="A22" s="1673" t="s">
        <v>782</v>
      </c>
      <c r="B22" s="1674"/>
      <c r="C22" s="1674"/>
      <c r="D22" s="1674"/>
      <c r="E22" s="1674"/>
      <c r="F22" s="1674"/>
      <c r="G22" s="1674"/>
      <c r="H22" s="1674"/>
      <c r="I22" s="1674"/>
      <c r="J22" s="1674"/>
      <c r="K22" s="1674"/>
      <c r="L22" s="1674"/>
      <c r="M22" s="1674"/>
      <c r="N22" s="1674"/>
      <c r="O22" s="1674"/>
      <c r="P22" s="1674"/>
      <c r="Q22" s="1674"/>
      <c r="R22" s="1674"/>
      <c r="S22" s="1674"/>
      <c r="T22" s="1674"/>
      <c r="U22" s="1675"/>
      <c r="V22" s="25"/>
    </row>
    <row r="23" spans="1:24" ht="12.75" customHeight="1" thickBot="1" x14ac:dyDescent="0.3">
      <c r="A23" s="512"/>
      <c r="B23" s="512"/>
      <c r="C23" s="512"/>
      <c r="D23" s="512"/>
      <c r="E23" s="512"/>
      <c r="F23" s="512"/>
      <c r="G23" s="512"/>
      <c r="H23" s="512"/>
      <c r="I23" s="512"/>
      <c r="J23" s="512"/>
      <c r="K23" s="512"/>
      <c r="L23" s="512"/>
      <c r="M23" s="512"/>
      <c r="N23" s="512"/>
      <c r="O23" s="512"/>
      <c r="P23" s="512"/>
      <c r="Q23" s="512"/>
      <c r="R23" s="512"/>
      <c r="S23" s="513"/>
      <c r="T23" s="514"/>
      <c r="U23" s="515"/>
      <c r="V23" s="25"/>
    </row>
    <row r="24" spans="1:24" ht="27.75" customHeight="1" thickBot="1" x14ac:dyDescent="0.3">
      <c r="A24" s="1676" t="s">
        <v>783</v>
      </c>
      <c r="B24" s="1677" t="s">
        <v>784</v>
      </c>
      <c r="C24" s="1677" t="s">
        <v>785</v>
      </c>
      <c r="D24" s="1678"/>
      <c r="E24" s="1678"/>
      <c r="F24" s="1678"/>
      <c r="G24" s="1678"/>
      <c r="H24" s="1678"/>
      <c r="I24" s="1678"/>
      <c r="J24" s="1678"/>
      <c r="K24" s="1678"/>
      <c r="L24" s="1678"/>
      <c r="M24" s="1678"/>
      <c r="N24" s="1678"/>
      <c r="O24" s="1678"/>
      <c r="P24" s="1678"/>
      <c r="Q24" s="1678"/>
      <c r="R24" s="1678"/>
      <c r="S24" s="1678"/>
      <c r="T24" s="1678"/>
      <c r="U24" s="1679"/>
      <c r="V24" s="25"/>
    </row>
    <row r="25" spans="1:24" ht="20.100000000000001" customHeight="1" thickBot="1" x14ac:dyDescent="0.3">
      <c r="A25" s="1676"/>
      <c r="B25" s="1677"/>
      <c r="C25" s="1680" t="s">
        <v>786</v>
      </c>
      <c r="D25" s="1683" t="s">
        <v>775</v>
      </c>
      <c r="E25" s="1684"/>
      <c r="F25" s="1685"/>
      <c r="G25" s="1683">
        <v>2022</v>
      </c>
      <c r="H25" s="1684"/>
      <c r="I25" s="1685"/>
      <c r="J25" s="1683">
        <v>2023</v>
      </c>
      <c r="K25" s="1684"/>
      <c r="L25" s="1685"/>
      <c r="M25" s="1683">
        <v>2024</v>
      </c>
      <c r="N25" s="1684"/>
      <c r="O25" s="1685"/>
      <c r="P25" s="1683">
        <v>2025</v>
      </c>
      <c r="Q25" s="1684"/>
      <c r="R25" s="1685"/>
      <c r="S25" s="1683">
        <v>2026</v>
      </c>
      <c r="T25" s="1684"/>
      <c r="U25" s="1686"/>
      <c r="W25" s="21"/>
      <c r="X25" s="21"/>
    </row>
    <row r="26" spans="1:24" ht="24" customHeight="1" x14ac:dyDescent="0.25">
      <c r="A26" s="1676"/>
      <c r="B26" s="1677"/>
      <c r="C26" s="1681"/>
      <c r="D26" s="1670" t="s">
        <v>776</v>
      </c>
      <c r="E26" s="1671" t="s">
        <v>777</v>
      </c>
      <c r="F26" s="1688"/>
      <c r="G26" s="1670" t="s">
        <v>777</v>
      </c>
      <c r="H26" s="1671"/>
      <c r="I26" s="1688"/>
      <c r="J26" s="1670" t="s">
        <v>777</v>
      </c>
      <c r="K26" s="1671"/>
      <c r="L26" s="1688"/>
      <c r="M26" s="1670" t="s">
        <v>777</v>
      </c>
      <c r="N26" s="1671"/>
      <c r="O26" s="1688"/>
      <c r="P26" s="1670" t="s">
        <v>777</v>
      </c>
      <c r="Q26" s="1671"/>
      <c r="R26" s="1688"/>
      <c r="S26" s="1670" t="s">
        <v>777</v>
      </c>
      <c r="T26" s="1671"/>
      <c r="U26" s="1672"/>
      <c r="W26" s="21"/>
      <c r="X26" s="21"/>
    </row>
    <row r="27" spans="1:24" ht="33.75" customHeight="1" thickBot="1" x14ac:dyDescent="0.3">
      <c r="A27" s="1676"/>
      <c r="B27" s="1677"/>
      <c r="C27" s="1682"/>
      <c r="D27" s="1687"/>
      <c r="E27" s="507" t="s">
        <v>778</v>
      </c>
      <c r="F27" s="508" t="s">
        <v>779</v>
      </c>
      <c r="G27" s="509" t="s">
        <v>778</v>
      </c>
      <c r="H27" s="525" t="s">
        <v>779</v>
      </c>
      <c r="I27" s="508" t="s">
        <v>787</v>
      </c>
      <c r="J27" s="509" t="s">
        <v>778</v>
      </c>
      <c r="K27" s="510" t="s">
        <v>779</v>
      </c>
      <c r="L27" s="508" t="s">
        <v>787</v>
      </c>
      <c r="M27" s="509" t="s">
        <v>778</v>
      </c>
      <c r="N27" s="510" t="s">
        <v>779</v>
      </c>
      <c r="O27" s="508" t="s">
        <v>787</v>
      </c>
      <c r="P27" s="509" t="s">
        <v>778</v>
      </c>
      <c r="Q27" s="510" t="s">
        <v>779</v>
      </c>
      <c r="R27" s="508" t="s">
        <v>787</v>
      </c>
      <c r="S27" s="509" t="s">
        <v>778</v>
      </c>
      <c r="T27" s="510" t="s">
        <v>779</v>
      </c>
      <c r="U27" s="511" t="s">
        <v>787</v>
      </c>
      <c r="W27" s="21"/>
      <c r="X27" s="21"/>
    </row>
    <row r="28" spans="1:24" ht="39.9" customHeight="1" x14ac:dyDescent="0.25">
      <c r="A28" s="834" t="str">
        <f>'SPPD-14 POA'!M7</f>
        <v>Dirección y Coordinación</v>
      </c>
      <c r="B28" s="817" t="s">
        <v>1128</v>
      </c>
      <c r="C28" s="103"/>
      <c r="D28" s="819">
        <v>2019</v>
      </c>
      <c r="E28" s="822">
        <f>'SPPD-16 Ficha Seguimiento POA '!E9</f>
        <v>4506</v>
      </c>
      <c r="F28" s="836">
        <f>'SPPD-16 Ficha Seguimiento POA '!F9</f>
        <v>7.989347536617843E-3</v>
      </c>
      <c r="G28" s="837">
        <f>'SPPD-12 POM'!O7</f>
        <v>4506</v>
      </c>
      <c r="H28" s="850">
        <f>I28*100/G28</f>
        <v>0</v>
      </c>
      <c r="I28" s="520"/>
      <c r="J28" s="839">
        <f>'SPPD-12 POM'!Q7</f>
        <v>4745</v>
      </c>
      <c r="K28" s="853">
        <f>L28*100/J28</f>
        <v>0</v>
      </c>
      <c r="L28" s="114"/>
      <c r="M28" s="839">
        <f>'SPPD-12 POM'!S7</f>
        <v>4992</v>
      </c>
      <c r="N28" s="853">
        <f>O28*100/M28</f>
        <v>0</v>
      </c>
      <c r="O28" s="114"/>
      <c r="P28" s="839">
        <f>'SPPD-12 POM'!U7</f>
        <v>5252</v>
      </c>
      <c r="Q28" s="853">
        <f>R28*100/P28</f>
        <v>0</v>
      </c>
      <c r="R28" s="114"/>
      <c r="S28" s="839">
        <f>'SPPD-12 POM'!W7</f>
        <v>5525</v>
      </c>
      <c r="T28" s="853">
        <f>U28*100/S28</f>
        <v>0</v>
      </c>
      <c r="U28" s="114"/>
      <c r="W28" s="21"/>
      <c r="X28" s="21"/>
    </row>
    <row r="29" spans="1:24" ht="39.9" customHeight="1" x14ac:dyDescent="0.25">
      <c r="A29" s="816" t="str">
        <f>'SPPD-14 POA'!M11</f>
        <v>Mujeres Indígenas con Servicios de Atención Integral</v>
      </c>
      <c r="B29" s="818" t="s">
        <v>1128</v>
      </c>
      <c r="C29" s="104"/>
      <c r="D29" s="100">
        <v>2019</v>
      </c>
      <c r="E29" s="823">
        <f>'SPPD-16 Ficha Seguimiento POA '!E10</f>
        <v>5676</v>
      </c>
      <c r="F29" s="835">
        <f>'SPPD-16 Ficha Seguimiento POA '!F10</f>
        <v>0.65715292459478503</v>
      </c>
      <c r="G29" s="838">
        <f>'SPPD-12 POM'!O11</f>
        <v>17768</v>
      </c>
      <c r="H29" s="851">
        <f t="shared" ref="H29:H38" si="0">I29*100/G29</f>
        <v>0</v>
      </c>
      <c r="I29" s="521"/>
      <c r="J29" s="840">
        <f>'SPPD-12 POM'!Q11</f>
        <v>18692</v>
      </c>
      <c r="K29" s="842">
        <f t="shared" ref="K29:K38" si="1">L29*100/J29</f>
        <v>0</v>
      </c>
      <c r="L29" s="115"/>
      <c r="M29" s="840">
        <f>'SPPD-12 POM'!S11</f>
        <v>19664</v>
      </c>
      <c r="N29" s="842">
        <f t="shared" ref="N29:N38" si="2">O29*100/M29</f>
        <v>0</v>
      </c>
      <c r="O29" s="115"/>
      <c r="P29" s="840">
        <f>'SPPD-12 POM'!U11</f>
        <v>20687</v>
      </c>
      <c r="Q29" s="842">
        <f t="shared" ref="Q29:Q38" si="3">R29*100/P29</f>
        <v>0</v>
      </c>
      <c r="R29" s="115"/>
      <c r="S29" s="840">
        <f>'SPPD-12 POM'!W11</f>
        <v>21763</v>
      </c>
      <c r="T29" s="842">
        <f t="shared" ref="T29:T38" si="4">U29*100/S29</f>
        <v>0</v>
      </c>
      <c r="U29" s="115"/>
      <c r="W29" s="21"/>
      <c r="X29" s="21"/>
    </row>
    <row r="30" spans="1:24" ht="39.9" customHeight="1" x14ac:dyDescent="0.25">
      <c r="A30" s="107"/>
      <c r="B30" s="111"/>
      <c r="C30" s="104"/>
      <c r="D30" s="38"/>
      <c r="E30" s="438"/>
      <c r="F30" s="99"/>
      <c r="G30" s="516"/>
      <c r="H30" s="851" t="e">
        <f t="shared" si="0"/>
        <v>#DIV/0!</v>
      </c>
      <c r="I30" s="521"/>
      <c r="J30" s="35"/>
      <c r="K30" s="842" t="e">
        <f t="shared" si="1"/>
        <v>#DIV/0!</v>
      </c>
      <c r="L30" s="115"/>
      <c r="M30" s="35"/>
      <c r="N30" s="842" t="e">
        <f t="shared" si="2"/>
        <v>#DIV/0!</v>
      </c>
      <c r="O30" s="115"/>
      <c r="P30" s="35"/>
      <c r="Q30" s="842" t="e">
        <f t="shared" si="3"/>
        <v>#DIV/0!</v>
      </c>
      <c r="R30" s="115"/>
      <c r="S30" s="35"/>
      <c r="T30" s="842" t="e">
        <f t="shared" si="4"/>
        <v>#DIV/0!</v>
      </c>
      <c r="U30" s="115"/>
      <c r="W30" s="21"/>
      <c r="X30" s="21"/>
    </row>
    <row r="31" spans="1:24" ht="39.9" customHeight="1" x14ac:dyDescent="0.25">
      <c r="A31" s="107"/>
      <c r="B31" s="111"/>
      <c r="C31" s="104"/>
      <c r="D31" s="38"/>
      <c r="E31" s="438"/>
      <c r="F31" s="99"/>
      <c r="G31" s="516"/>
      <c r="H31" s="851" t="e">
        <f t="shared" si="0"/>
        <v>#DIV/0!</v>
      </c>
      <c r="I31" s="521"/>
      <c r="J31" s="35"/>
      <c r="K31" s="842" t="e">
        <f t="shared" si="1"/>
        <v>#DIV/0!</v>
      </c>
      <c r="L31" s="115"/>
      <c r="M31" s="35"/>
      <c r="N31" s="842" t="e">
        <f t="shared" si="2"/>
        <v>#DIV/0!</v>
      </c>
      <c r="O31" s="115"/>
      <c r="P31" s="35"/>
      <c r="Q31" s="842" t="e">
        <f t="shared" si="3"/>
        <v>#DIV/0!</v>
      </c>
      <c r="R31" s="115"/>
      <c r="S31" s="35"/>
      <c r="T31" s="842" t="e">
        <f t="shared" si="4"/>
        <v>#DIV/0!</v>
      </c>
      <c r="U31" s="115"/>
      <c r="W31" s="21"/>
      <c r="X31" s="21"/>
    </row>
    <row r="32" spans="1:24" ht="39.9" customHeight="1" x14ac:dyDescent="0.25">
      <c r="A32" s="108"/>
      <c r="B32" s="111"/>
      <c r="C32" s="104"/>
      <c r="D32" s="38"/>
      <c r="E32" s="438"/>
      <c r="F32" s="99"/>
      <c r="G32" s="516"/>
      <c r="H32" s="851" t="e">
        <f t="shared" si="0"/>
        <v>#DIV/0!</v>
      </c>
      <c r="I32" s="521"/>
      <c r="J32" s="35"/>
      <c r="K32" s="842" t="e">
        <f t="shared" si="1"/>
        <v>#DIV/0!</v>
      </c>
      <c r="L32" s="115"/>
      <c r="M32" s="35"/>
      <c r="N32" s="842" t="e">
        <f t="shared" si="2"/>
        <v>#DIV/0!</v>
      </c>
      <c r="O32" s="115"/>
      <c r="P32" s="35"/>
      <c r="Q32" s="842" t="e">
        <f t="shared" si="3"/>
        <v>#DIV/0!</v>
      </c>
      <c r="R32" s="115"/>
      <c r="S32" s="35"/>
      <c r="T32" s="842" t="e">
        <f t="shared" si="4"/>
        <v>#DIV/0!</v>
      </c>
      <c r="U32" s="115"/>
      <c r="W32" s="21"/>
      <c r="X32" s="21"/>
    </row>
    <row r="33" spans="1:24" ht="39.9" customHeight="1" x14ac:dyDescent="0.25">
      <c r="A33" s="109"/>
      <c r="B33" s="111"/>
      <c r="C33" s="104"/>
      <c r="D33" s="38"/>
      <c r="E33" s="438"/>
      <c r="F33" s="99"/>
      <c r="G33" s="516"/>
      <c r="H33" s="851" t="e">
        <f t="shared" si="0"/>
        <v>#DIV/0!</v>
      </c>
      <c r="I33" s="521"/>
      <c r="J33" s="35"/>
      <c r="K33" s="842" t="e">
        <f t="shared" si="1"/>
        <v>#DIV/0!</v>
      </c>
      <c r="L33" s="115"/>
      <c r="M33" s="35"/>
      <c r="N33" s="842" t="e">
        <f t="shared" si="2"/>
        <v>#DIV/0!</v>
      </c>
      <c r="O33" s="115"/>
      <c r="P33" s="35"/>
      <c r="Q33" s="842" t="e">
        <f t="shared" si="3"/>
        <v>#DIV/0!</v>
      </c>
      <c r="R33" s="115"/>
      <c r="S33" s="35"/>
      <c r="T33" s="842" t="e">
        <f t="shared" si="4"/>
        <v>#DIV/0!</v>
      </c>
      <c r="U33" s="115"/>
      <c r="W33" s="21"/>
      <c r="X33" s="21"/>
    </row>
    <row r="34" spans="1:24" ht="39.9" customHeight="1" x14ac:dyDescent="0.25">
      <c r="A34" s="109"/>
      <c r="B34" s="111"/>
      <c r="C34" s="104"/>
      <c r="D34" s="38"/>
      <c r="E34" s="438"/>
      <c r="F34" s="99"/>
      <c r="G34" s="516"/>
      <c r="H34" s="851" t="e">
        <f t="shared" si="0"/>
        <v>#DIV/0!</v>
      </c>
      <c r="I34" s="521"/>
      <c r="J34" s="35"/>
      <c r="K34" s="842" t="e">
        <f t="shared" si="1"/>
        <v>#DIV/0!</v>
      </c>
      <c r="L34" s="115"/>
      <c r="M34" s="35"/>
      <c r="N34" s="842" t="e">
        <f t="shared" si="2"/>
        <v>#DIV/0!</v>
      </c>
      <c r="O34" s="115"/>
      <c r="P34" s="35"/>
      <c r="Q34" s="842" t="e">
        <f t="shared" si="3"/>
        <v>#DIV/0!</v>
      </c>
      <c r="R34" s="115"/>
      <c r="S34" s="35"/>
      <c r="T34" s="842" t="e">
        <f t="shared" si="4"/>
        <v>#DIV/0!</v>
      </c>
      <c r="U34" s="115"/>
      <c r="W34" s="21"/>
      <c r="X34" s="21"/>
    </row>
    <row r="35" spans="1:24" ht="39.9" customHeight="1" x14ac:dyDescent="0.25">
      <c r="A35" s="109"/>
      <c r="B35" s="105"/>
      <c r="C35" s="105"/>
      <c r="D35" s="100"/>
      <c r="E35" s="36"/>
      <c r="F35" s="37"/>
      <c r="G35" s="517"/>
      <c r="H35" s="851" t="e">
        <f t="shared" si="0"/>
        <v>#DIV/0!</v>
      </c>
      <c r="I35" s="522"/>
      <c r="J35" s="100"/>
      <c r="K35" s="842" t="e">
        <f t="shared" si="1"/>
        <v>#DIV/0!</v>
      </c>
      <c r="L35" s="116"/>
      <c r="M35" s="100"/>
      <c r="N35" s="842" t="e">
        <f t="shared" si="2"/>
        <v>#DIV/0!</v>
      </c>
      <c r="O35" s="116"/>
      <c r="P35" s="100"/>
      <c r="Q35" s="842" t="e">
        <f t="shared" si="3"/>
        <v>#DIV/0!</v>
      </c>
      <c r="R35" s="116"/>
      <c r="S35" s="100"/>
      <c r="T35" s="842" t="e">
        <f t="shared" si="4"/>
        <v>#DIV/0!</v>
      </c>
      <c r="U35" s="116"/>
      <c r="W35" s="21"/>
      <c r="X35" s="21"/>
    </row>
    <row r="36" spans="1:24" ht="39.9" customHeight="1" x14ac:dyDescent="0.25">
      <c r="A36" s="109"/>
      <c r="B36" s="105"/>
      <c r="C36" s="105"/>
      <c r="D36" s="100"/>
      <c r="E36" s="36"/>
      <c r="F36" s="37"/>
      <c r="G36" s="517"/>
      <c r="H36" s="851" t="e">
        <f t="shared" si="0"/>
        <v>#DIV/0!</v>
      </c>
      <c r="I36" s="522"/>
      <c r="J36" s="100"/>
      <c r="K36" s="842" t="e">
        <f t="shared" si="1"/>
        <v>#DIV/0!</v>
      </c>
      <c r="L36" s="116"/>
      <c r="M36" s="100"/>
      <c r="N36" s="842" t="e">
        <f t="shared" si="2"/>
        <v>#DIV/0!</v>
      </c>
      <c r="O36" s="116"/>
      <c r="P36" s="100"/>
      <c r="Q36" s="842" t="e">
        <f t="shared" si="3"/>
        <v>#DIV/0!</v>
      </c>
      <c r="R36" s="116"/>
      <c r="S36" s="100"/>
      <c r="T36" s="842" t="e">
        <f t="shared" si="4"/>
        <v>#DIV/0!</v>
      </c>
      <c r="U36" s="116"/>
      <c r="W36" s="21"/>
      <c r="X36" s="21"/>
    </row>
    <row r="37" spans="1:24" ht="39.9" customHeight="1" x14ac:dyDescent="0.25">
      <c r="A37" s="109"/>
      <c r="B37" s="105"/>
      <c r="C37" s="105"/>
      <c r="D37" s="101"/>
      <c r="E37" s="39"/>
      <c r="F37" s="102"/>
      <c r="G37" s="518"/>
      <c r="H37" s="851" t="e">
        <f t="shared" si="0"/>
        <v>#DIV/0!</v>
      </c>
      <c r="I37" s="523"/>
      <c r="J37" s="117"/>
      <c r="K37" s="842" t="e">
        <f t="shared" si="1"/>
        <v>#DIV/0!</v>
      </c>
      <c r="L37" s="118"/>
      <c r="M37" s="117"/>
      <c r="N37" s="842" t="e">
        <f t="shared" si="2"/>
        <v>#DIV/0!</v>
      </c>
      <c r="O37" s="118"/>
      <c r="P37" s="117"/>
      <c r="Q37" s="842" t="e">
        <f t="shared" si="3"/>
        <v>#DIV/0!</v>
      </c>
      <c r="R37" s="118"/>
      <c r="S37" s="117"/>
      <c r="T37" s="842" t="e">
        <f t="shared" si="4"/>
        <v>#DIV/0!</v>
      </c>
      <c r="U37" s="118"/>
      <c r="W37" s="21"/>
      <c r="X37" s="21"/>
    </row>
    <row r="38" spans="1:24" ht="39.9" customHeight="1" thickBot="1" x14ac:dyDescent="0.3">
      <c r="A38" s="110"/>
      <c r="B38" s="106"/>
      <c r="C38" s="106"/>
      <c r="D38" s="40"/>
      <c r="E38" s="41"/>
      <c r="F38" s="42"/>
      <c r="G38" s="519"/>
      <c r="H38" s="852" t="e">
        <f t="shared" si="0"/>
        <v>#DIV/0!</v>
      </c>
      <c r="I38" s="524"/>
      <c r="J38" s="40"/>
      <c r="K38" s="854" t="e">
        <f t="shared" si="1"/>
        <v>#DIV/0!</v>
      </c>
      <c r="L38" s="119"/>
      <c r="M38" s="40"/>
      <c r="N38" s="854" t="e">
        <f t="shared" si="2"/>
        <v>#DIV/0!</v>
      </c>
      <c r="O38" s="119"/>
      <c r="P38" s="40"/>
      <c r="Q38" s="854" t="e">
        <f t="shared" si="3"/>
        <v>#DIV/0!</v>
      </c>
      <c r="R38" s="119"/>
      <c r="S38" s="40"/>
      <c r="T38" s="854" t="e">
        <f t="shared" si="4"/>
        <v>#DIV/0!</v>
      </c>
      <c r="U38" s="119"/>
      <c r="W38" s="21"/>
      <c r="X38" s="21"/>
    </row>
    <row r="39" spans="1:24" ht="60" customHeight="1" thickBot="1" x14ac:dyDescent="0.3">
      <c r="A39" s="34"/>
      <c r="B39" s="34"/>
      <c r="C39" s="34"/>
      <c r="D39" s="34"/>
      <c r="E39" s="34"/>
      <c r="F39" s="34"/>
      <c r="G39" s="34"/>
      <c r="H39" s="34"/>
      <c r="I39" s="129" t="s">
        <v>781</v>
      </c>
      <c r="J39" s="34"/>
      <c r="K39" s="34"/>
      <c r="L39" s="129" t="s">
        <v>781</v>
      </c>
      <c r="M39" s="34"/>
      <c r="N39" s="34"/>
      <c r="O39" s="129" t="s">
        <v>781</v>
      </c>
      <c r="P39" s="34"/>
      <c r="Q39" s="34"/>
      <c r="R39" s="129" t="s">
        <v>781</v>
      </c>
      <c r="S39" s="34"/>
      <c r="T39" s="34"/>
      <c r="U39" s="129" t="s">
        <v>781</v>
      </c>
      <c r="V39" s="25"/>
    </row>
  </sheetData>
  <mergeCells count="38">
    <mergeCell ref="M6:O6"/>
    <mergeCell ref="M7:O7"/>
    <mergeCell ref="M25:O25"/>
    <mergeCell ref="M26:O26"/>
    <mergeCell ref="J6:L6"/>
    <mergeCell ref="J7:L7"/>
    <mergeCell ref="J25:L25"/>
    <mergeCell ref="J26:L26"/>
    <mergeCell ref="S26:U26"/>
    <mergeCell ref="A22:U22"/>
    <mergeCell ref="A24:A27"/>
    <mergeCell ref="B24:B27"/>
    <mergeCell ref="C24:U24"/>
    <mergeCell ref="C25:C27"/>
    <mergeCell ref="D25:F25"/>
    <mergeCell ref="G25:I25"/>
    <mergeCell ref="P25:R25"/>
    <mergeCell ref="S25:U25"/>
    <mergeCell ref="D26:D27"/>
    <mergeCell ref="E26:F26"/>
    <mergeCell ref="G26:I26"/>
    <mergeCell ref="P26:R26"/>
    <mergeCell ref="A1:T1"/>
    <mergeCell ref="A5:A8"/>
    <mergeCell ref="B5:B8"/>
    <mergeCell ref="C6:C8"/>
    <mergeCell ref="D6:F6"/>
    <mergeCell ref="G6:I6"/>
    <mergeCell ref="E7:F7"/>
    <mergeCell ref="D7:D8"/>
    <mergeCell ref="G7:I7"/>
    <mergeCell ref="C5:U5"/>
    <mergeCell ref="B2:U2"/>
    <mergeCell ref="A3:U3"/>
    <mergeCell ref="S6:U6"/>
    <mergeCell ref="S7:U7"/>
    <mergeCell ref="P6:R6"/>
    <mergeCell ref="P7:R7"/>
  </mergeCells>
  <printOptions horizontalCentered="1"/>
  <pageMargins left="0.19685039370078741" right="0.19685039370078741" top="0.98425196850393704" bottom="0.98425196850393704" header="0" footer="0"/>
  <pageSetup scale="50" orientation="landscape" horizontalDpi="4294967295" verticalDpi="4294967295"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4"/>
  </sheetPr>
  <dimension ref="A1:Y43"/>
  <sheetViews>
    <sheetView topLeftCell="N1" zoomScaleNormal="100" zoomScaleSheetLayoutView="70" workbookViewId="0">
      <selection activeCell="X5" sqref="X5"/>
    </sheetView>
  </sheetViews>
  <sheetFormatPr baseColWidth="10" defaultColWidth="11.44140625" defaultRowHeight="13.2" x14ac:dyDescent="0.25"/>
  <cols>
    <col min="1" max="1" width="13.44140625" style="3" customWidth="1"/>
    <col min="2" max="2" width="14.5546875" style="3" customWidth="1"/>
    <col min="3" max="3" width="16.44140625" style="3" customWidth="1"/>
    <col min="4" max="4" width="21.5546875" style="3" customWidth="1"/>
    <col min="5" max="5" width="19.5546875" style="3" customWidth="1"/>
    <col min="6" max="6" width="13.6640625" style="3" customWidth="1"/>
    <col min="7" max="7" width="8.109375" style="3" customWidth="1"/>
    <col min="8" max="8" width="17.109375" style="3" customWidth="1"/>
    <col min="9" max="9" width="5.88671875" style="3" customWidth="1"/>
    <col min="10" max="10" width="8.88671875" style="3" customWidth="1"/>
    <col min="11" max="11" width="8.44140625" style="3" customWidth="1"/>
    <col min="12" max="12" width="20.88671875" style="3" customWidth="1"/>
    <col min="13" max="14" width="34.88671875" style="3" customWidth="1"/>
    <col min="15" max="15" width="9.33203125" style="3" customWidth="1"/>
    <col min="16" max="16" width="15.33203125" style="3" bestFit="1" customWidth="1"/>
    <col min="17" max="17" width="8.88671875" style="3" customWidth="1"/>
    <col min="18" max="18" width="15.33203125" style="3" bestFit="1" customWidth="1"/>
    <col min="19" max="19" width="10.88671875" style="3" bestFit="1" customWidth="1"/>
    <col min="20" max="20" width="15.33203125" style="3" bestFit="1" customWidth="1"/>
    <col min="21" max="21" width="9.33203125" style="3" customWidth="1"/>
    <col min="22" max="22" width="15.5546875" style="3" bestFit="1" customWidth="1"/>
    <col min="23" max="16384" width="11.44140625" style="3"/>
  </cols>
  <sheetData>
    <row r="1" spans="1:25" ht="38.25" customHeight="1" thickBot="1" x14ac:dyDescent="0.3">
      <c r="A1" s="1568" t="s">
        <v>788</v>
      </c>
      <c r="B1" s="1568"/>
      <c r="C1" s="1568"/>
      <c r="D1" s="1568"/>
      <c r="E1" s="1568"/>
      <c r="F1" s="1568"/>
      <c r="G1" s="1568"/>
      <c r="H1" s="1568"/>
      <c r="I1" s="1568"/>
      <c r="J1" s="1568"/>
      <c r="K1" s="1568"/>
      <c r="L1" s="1568"/>
      <c r="M1" s="1568"/>
      <c r="N1" s="1568"/>
      <c r="O1" s="1568"/>
      <c r="P1" s="1568"/>
      <c r="Q1" s="1568"/>
      <c r="R1" s="1568"/>
      <c r="S1" s="1568"/>
      <c r="T1" s="1568"/>
      <c r="U1" s="1568"/>
      <c r="V1" s="75" t="s">
        <v>41</v>
      </c>
    </row>
    <row r="2" spans="1:25" ht="13.8" thickBot="1" x14ac:dyDescent="0.3"/>
    <row r="3" spans="1:25" ht="26.25" customHeight="1" thickBot="1" x14ac:dyDescent="0.3">
      <c r="A3" s="1406" t="s">
        <v>789</v>
      </c>
      <c r="B3" s="1616"/>
      <c r="C3" s="1616"/>
      <c r="D3" s="1616"/>
      <c r="E3" s="1616"/>
      <c r="F3" s="1616"/>
      <c r="G3" s="1409"/>
      <c r="H3" s="1632" t="s">
        <v>591</v>
      </c>
      <c r="I3" s="1633"/>
      <c r="J3" s="1633"/>
      <c r="K3" s="1634"/>
      <c r="L3" s="1617" t="s">
        <v>747</v>
      </c>
      <c r="M3" s="1618"/>
      <c r="N3" s="534"/>
      <c r="O3" s="1606">
        <v>2022</v>
      </c>
      <c r="P3" s="1694"/>
      <c r="Q3" s="1694"/>
      <c r="R3" s="1694"/>
      <c r="S3" s="1694"/>
      <c r="T3" s="1694"/>
      <c r="U3" s="1627"/>
      <c r="V3" s="1628"/>
    </row>
    <row r="4" spans="1:25" ht="15.75" customHeight="1" thickBot="1" x14ac:dyDescent="0.3">
      <c r="A4" s="1407"/>
      <c r="B4" s="1693"/>
      <c r="C4" s="1693"/>
      <c r="D4" s="1693"/>
      <c r="E4" s="1693"/>
      <c r="F4" s="1693"/>
      <c r="G4" s="1410"/>
      <c r="H4" s="1629" t="s">
        <v>596</v>
      </c>
      <c r="I4" s="1693" t="s">
        <v>790</v>
      </c>
      <c r="J4" s="1693"/>
      <c r="K4" s="1410"/>
      <c r="L4" s="1619"/>
      <c r="M4" s="1620"/>
      <c r="N4" s="535"/>
      <c r="O4" s="1695" t="s">
        <v>791</v>
      </c>
      <c r="P4" s="1696"/>
      <c r="Q4" s="1695" t="s">
        <v>792</v>
      </c>
      <c r="R4" s="1696"/>
      <c r="S4" s="1626" t="s">
        <v>793</v>
      </c>
      <c r="T4" s="1628"/>
      <c r="U4" s="1697" t="s">
        <v>794</v>
      </c>
      <c r="V4" s="1698"/>
    </row>
    <row r="5" spans="1:25" ht="63" customHeight="1" thickBot="1" x14ac:dyDescent="0.3">
      <c r="A5" s="1635" t="s">
        <v>598</v>
      </c>
      <c r="B5" s="1636" t="s">
        <v>599</v>
      </c>
      <c r="C5" s="1407" t="s">
        <v>751</v>
      </c>
      <c r="D5" s="1693"/>
      <c r="E5" s="1693"/>
      <c r="F5" s="1693"/>
      <c r="G5" s="1410"/>
      <c r="H5" s="1630"/>
      <c r="I5" s="1699" t="s">
        <v>602</v>
      </c>
      <c r="J5" s="1637" t="s">
        <v>603</v>
      </c>
      <c r="K5" s="1701" t="s">
        <v>604</v>
      </c>
      <c r="L5" s="1619"/>
      <c r="M5" s="1620"/>
      <c r="N5" s="535" t="s">
        <v>880</v>
      </c>
      <c r="O5" s="1707" t="s">
        <v>752</v>
      </c>
      <c r="P5" s="1610" t="s">
        <v>753</v>
      </c>
      <c r="Q5" s="1709" t="s">
        <v>752</v>
      </c>
      <c r="R5" s="1610" t="s">
        <v>753</v>
      </c>
      <c r="S5" s="1709" t="s">
        <v>752</v>
      </c>
      <c r="T5" s="1610" t="s">
        <v>753</v>
      </c>
      <c r="U5" s="1610" t="s">
        <v>752</v>
      </c>
      <c r="V5" s="1610" t="s">
        <v>753</v>
      </c>
    </row>
    <row r="6" spans="1:25" ht="16.2" thickBot="1" x14ac:dyDescent="0.3">
      <c r="A6" s="1635"/>
      <c r="B6" s="1636"/>
      <c r="C6" s="415" t="s">
        <v>609</v>
      </c>
      <c r="D6" s="506" t="s">
        <v>754</v>
      </c>
      <c r="E6" s="415" t="s">
        <v>755</v>
      </c>
      <c r="F6" s="415" t="s">
        <v>756</v>
      </c>
      <c r="G6" s="415" t="s">
        <v>601</v>
      </c>
      <c r="H6" s="1631"/>
      <c r="I6" s="1700"/>
      <c r="J6" s="1638"/>
      <c r="K6" s="1702"/>
      <c r="L6" s="1621"/>
      <c r="M6" s="1622"/>
      <c r="N6" s="535"/>
      <c r="O6" s="1708"/>
      <c r="P6" s="1611"/>
      <c r="Q6" s="1710"/>
      <c r="R6" s="1611"/>
      <c r="S6" s="1710"/>
      <c r="T6" s="1611"/>
      <c r="U6" s="1611"/>
      <c r="V6" s="1611"/>
    </row>
    <row r="7" spans="1:25" ht="15" customHeight="1" x14ac:dyDescent="0.25">
      <c r="A7" s="443"/>
      <c r="B7" s="444"/>
      <c r="C7" s="78"/>
      <c r="D7" s="1689" t="s">
        <v>1132</v>
      </c>
      <c r="E7" s="1689" t="s">
        <v>1133</v>
      </c>
      <c r="F7" s="1689" t="s">
        <v>980</v>
      </c>
      <c r="G7" s="418"/>
      <c r="H7" s="1689" t="s">
        <v>1127</v>
      </c>
      <c r="I7" s="1591" t="s">
        <v>948</v>
      </c>
      <c r="J7" s="79"/>
      <c r="K7" s="80"/>
      <c r="L7" s="419" t="s">
        <v>757</v>
      </c>
      <c r="M7" s="673" t="s">
        <v>1134</v>
      </c>
      <c r="N7" s="537" t="s">
        <v>881</v>
      </c>
      <c r="O7" s="419"/>
      <c r="P7" s="446">
        <f>SUM(P8:P10)</f>
        <v>3248510.5</v>
      </c>
      <c r="Q7" s="445"/>
      <c r="R7" s="446">
        <f>SUM(R8:R10)</f>
        <v>4343365</v>
      </c>
      <c r="S7" s="445"/>
      <c r="T7" s="446">
        <f>SUM(T8:T10)</f>
        <v>3291487.5</v>
      </c>
      <c r="U7" s="447"/>
      <c r="V7" s="448">
        <f>SUM(V8:V10)</f>
        <v>10883363</v>
      </c>
      <c r="W7" s="1639"/>
      <c r="X7" s="1639"/>
      <c r="Y7" s="1639"/>
    </row>
    <row r="8" spans="1:25" ht="45" customHeight="1" thickBot="1" x14ac:dyDescent="0.3">
      <c r="A8" s="449"/>
      <c r="B8" s="450"/>
      <c r="C8" s="81"/>
      <c r="D8" s="1690"/>
      <c r="E8" s="1690"/>
      <c r="F8" s="1690"/>
      <c r="G8" s="425"/>
      <c r="H8" s="1690"/>
      <c r="I8" s="1592"/>
      <c r="J8" s="64"/>
      <c r="K8" s="82"/>
      <c r="L8" s="1640"/>
      <c r="M8" s="671" t="s">
        <v>1134</v>
      </c>
      <c r="N8" s="672" t="s">
        <v>1141</v>
      </c>
      <c r="O8" s="677">
        <f>SUM('SPPD-15PROG. MENS PROD.SUBP ACC'!K4:N4)</f>
        <v>1071</v>
      </c>
      <c r="P8" s="426">
        <f>SUM('SPPD-15PROG. MENS PROD.SUBP ACC'!K5:N5)</f>
        <v>3248510.5</v>
      </c>
      <c r="Q8" s="87">
        <f>SUM('SPPD-15PROG. MENS PROD.SUBP ACC'!O4:R4)</f>
        <v>1750</v>
      </c>
      <c r="R8" s="426">
        <f>SUM('SPPD-15PROG. MENS PROD.SUBP ACC'!O5:R5)</f>
        <v>4343365</v>
      </c>
      <c r="S8" s="804">
        <f>SUM('SPPD-15PROG. MENS PROD.SUBP ACC'!S4:V4)</f>
        <v>1685</v>
      </c>
      <c r="T8" s="426">
        <f>SUM('SPPD-15PROG. MENS PROD.SUBP ACC'!S5:V5)</f>
        <v>3291487.5</v>
      </c>
      <c r="U8" s="805">
        <f>O8+Q8+S8</f>
        <v>4506</v>
      </c>
      <c r="V8" s="451">
        <f>P8+R8+T8</f>
        <v>10883363</v>
      </c>
      <c r="W8" s="1639"/>
      <c r="X8" s="1639"/>
      <c r="Y8" s="1639"/>
    </row>
    <row r="9" spans="1:25" ht="15" hidden="1" customHeight="1" x14ac:dyDescent="0.25">
      <c r="A9" s="449"/>
      <c r="B9" s="450"/>
      <c r="C9" s="81"/>
      <c r="D9" s="1690"/>
      <c r="E9" s="1690"/>
      <c r="F9" s="1690"/>
      <c r="G9" s="425"/>
      <c r="H9" s="1690"/>
      <c r="I9" s="1592"/>
      <c r="J9" s="64"/>
      <c r="K9" s="82"/>
      <c r="L9" s="1641"/>
      <c r="M9" s="86"/>
      <c r="N9" s="672"/>
      <c r="O9" s="536"/>
      <c r="P9" s="426"/>
      <c r="Q9" s="87"/>
      <c r="R9" s="426"/>
      <c r="S9" s="87"/>
      <c r="T9" s="426"/>
      <c r="U9" s="89"/>
      <c r="V9" s="451">
        <f>P9+R9+T9</f>
        <v>0</v>
      </c>
      <c r="W9" s="1639"/>
      <c r="X9" s="1639"/>
      <c r="Y9" s="1639"/>
    </row>
    <row r="10" spans="1:25" ht="121.2" hidden="1" customHeight="1" thickBot="1" x14ac:dyDescent="0.3">
      <c r="A10" s="449"/>
      <c r="B10" s="450"/>
      <c r="C10" s="81"/>
      <c r="D10" s="1692"/>
      <c r="E10" s="1691"/>
      <c r="F10" s="1691"/>
      <c r="G10" s="425"/>
      <c r="H10" s="1690"/>
      <c r="I10" s="1592"/>
      <c r="J10" s="64"/>
      <c r="K10" s="82"/>
      <c r="L10" s="1642"/>
      <c r="M10" s="86"/>
      <c r="N10" s="672"/>
      <c r="O10" s="536"/>
      <c r="P10" s="426"/>
      <c r="Q10" s="87"/>
      <c r="R10" s="426"/>
      <c r="S10" s="87"/>
      <c r="T10" s="426"/>
      <c r="U10" s="89"/>
      <c r="V10" s="451">
        <f>P10+R10+T10</f>
        <v>0</v>
      </c>
      <c r="W10" s="1639"/>
      <c r="X10" s="1639"/>
      <c r="Y10" s="1639"/>
    </row>
    <row r="11" spans="1:25" ht="85.95" customHeight="1" x14ac:dyDescent="0.25">
      <c r="A11" s="449"/>
      <c r="B11" s="450"/>
      <c r="C11" s="81"/>
      <c r="D11" s="1689" t="s">
        <v>982</v>
      </c>
      <c r="E11" s="1689" t="s">
        <v>983</v>
      </c>
      <c r="F11" s="1689" t="s">
        <v>980</v>
      </c>
      <c r="G11" s="425"/>
      <c r="H11" s="1690"/>
      <c r="I11" s="1592"/>
      <c r="J11" s="64"/>
      <c r="K11" s="82"/>
      <c r="L11" s="419" t="s">
        <v>761</v>
      </c>
      <c r="M11" s="673" t="s">
        <v>1135</v>
      </c>
      <c r="N11" s="537" t="s">
        <v>1140</v>
      </c>
      <c r="O11" s="419">
        <f t="shared" ref="O11:V11" si="0">SUM(O12:O15)</f>
        <v>4927</v>
      </c>
      <c r="P11" s="428">
        <f>SUM(P12:P15)</f>
        <v>2595601</v>
      </c>
      <c r="Q11" s="419">
        <f t="shared" si="0"/>
        <v>6423</v>
      </c>
      <c r="R11" s="428">
        <f t="shared" si="0"/>
        <v>2970322</v>
      </c>
      <c r="S11" s="419">
        <f t="shared" si="0"/>
        <v>6418</v>
      </c>
      <c r="T11" s="428">
        <f t="shared" si="0"/>
        <v>2550714</v>
      </c>
      <c r="U11" s="419">
        <f t="shared" si="0"/>
        <v>17768</v>
      </c>
      <c r="V11" s="452">
        <f t="shared" si="0"/>
        <v>8116637</v>
      </c>
    </row>
    <row r="12" spans="1:25" ht="85.95" customHeight="1" x14ac:dyDescent="0.25">
      <c r="A12" s="449"/>
      <c r="B12" s="450"/>
      <c r="C12" s="81"/>
      <c r="D12" s="1690"/>
      <c r="E12" s="1690"/>
      <c r="F12" s="1690"/>
      <c r="G12" s="425"/>
      <c r="H12" s="1690"/>
      <c r="I12" s="1592"/>
      <c r="J12" s="64"/>
      <c r="K12" s="82"/>
      <c r="L12" s="1640"/>
      <c r="M12" s="671" t="s">
        <v>1139</v>
      </c>
      <c r="N12" s="672" t="s">
        <v>1140</v>
      </c>
      <c r="O12" s="716">
        <f>SUM('SPPD-15PROG. MENS PROD.SUBP ACC'!K115:N115)</f>
        <v>1676</v>
      </c>
      <c r="P12" s="426">
        <f>SUM('SPPD-15PROG. MENS PROD.SUBP ACC'!K116:N116)</f>
        <v>1096601</v>
      </c>
      <c r="Q12" s="804">
        <f>SUM('SPPD-15PROG. MENS PROD.SUBP ACC'!O115:R115)</f>
        <v>2160</v>
      </c>
      <c r="R12" s="426">
        <f>SUM('SPPD-15PROG. MENS PROD.SUBP ACC'!O116:R116)</f>
        <v>1254404</v>
      </c>
      <c r="S12" s="804">
        <f>SUM('SPPD-15PROG. MENS PROD.SUBP ACC'!S115:V115)</f>
        <v>1840</v>
      </c>
      <c r="T12" s="426">
        <f>SUM('SPPD-15PROG. MENS PROD.SUBP ACC'!S116:V116)</f>
        <v>1100001</v>
      </c>
      <c r="U12" s="805">
        <f t="shared" ref="U12:V15" si="1">O12+Q12+S12</f>
        <v>5676</v>
      </c>
      <c r="V12" s="451">
        <f t="shared" si="1"/>
        <v>3451006</v>
      </c>
    </row>
    <row r="13" spans="1:25" ht="88.2" customHeight="1" x14ac:dyDescent="0.25">
      <c r="A13" s="449"/>
      <c r="B13" s="450"/>
      <c r="C13" s="81"/>
      <c r="D13" s="1691"/>
      <c r="E13" s="1690"/>
      <c r="F13" s="1690"/>
      <c r="G13" s="425"/>
      <c r="H13" s="1690"/>
      <c r="I13" s="1593"/>
      <c r="J13" s="64"/>
      <c r="K13" s="82"/>
      <c r="L13" s="1641"/>
      <c r="M13" s="671" t="s">
        <v>1136</v>
      </c>
      <c r="N13" s="672" t="s">
        <v>1140</v>
      </c>
      <c r="O13" s="716">
        <f>SUM('SPPD-15PROG. MENS PROD.SUBP ACC'!K133:N133)</f>
        <v>1348</v>
      </c>
      <c r="P13" s="426">
        <f>SUM('SPPD-15PROG. MENS PROD.SUBP ACC'!K134:N134)</f>
        <v>747359</v>
      </c>
      <c r="Q13" s="804">
        <f>SUM('SPPD-15PROG. MENS PROD.SUBP ACC'!O133:R133)</f>
        <v>1529</v>
      </c>
      <c r="R13" s="426">
        <f>SUM('SPPD-15PROG. MENS PROD.SUBP ACC'!O134:R134)</f>
        <v>807286</v>
      </c>
      <c r="S13" s="804">
        <f>SUM('SPPD-15PROG. MENS PROD.SUBP ACC'!S133:V133)</f>
        <v>1364</v>
      </c>
      <c r="T13" s="426">
        <f>SUM('SPPD-15PROG. MENS PROD.SUBP ACC'!S134:V134)</f>
        <v>733314</v>
      </c>
      <c r="U13" s="805">
        <f t="shared" si="1"/>
        <v>4241</v>
      </c>
      <c r="V13" s="451">
        <f t="shared" si="1"/>
        <v>2287959</v>
      </c>
    </row>
    <row r="14" spans="1:25" ht="85.95" customHeight="1" x14ac:dyDescent="0.25">
      <c r="A14" s="449"/>
      <c r="B14" s="450"/>
      <c r="C14" s="81"/>
      <c r="D14" s="254"/>
      <c r="E14" s="254"/>
      <c r="F14" s="424"/>
      <c r="G14" s="425"/>
      <c r="H14" s="254"/>
      <c r="I14" s="64"/>
      <c r="J14" s="64"/>
      <c r="K14" s="82"/>
      <c r="L14" s="1642"/>
      <c r="M14" s="671" t="s">
        <v>1137</v>
      </c>
      <c r="N14" s="672" t="s">
        <v>1140</v>
      </c>
      <c r="O14" s="716">
        <f>SUM('SPPD-15PROG. MENS PROD.SUBP ACC'!K146:N146)</f>
        <v>903</v>
      </c>
      <c r="P14" s="426">
        <f>SUM('SPPD-15PROG. MENS PROD.SUBP ACC'!K147:N147)</f>
        <v>540924</v>
      </c>
      <c r="Q14" s="804">
        <f>SUM('SPPD-15PROG. MENS PROD.SUBP ACC'!O146:R146)</f>
        <v>964</v>
      </c>
      <c r="R14" s="426">
        <f>SUM('SPPD-15PROG. MENS PROD.SUBP ACC'!O147:R147)</f>
        <v>562872</v>
      </c>
      <c r="S14" s="804">
        <f>SUM('SPPD-15PROG. MENS PROD.SUBP ACC'!S146:V146)</f>
        <v>924</v>
      </c>
      <c r="T14" s="426">
        <f>SUM('SPPD-15PROG. MENS PROD.SUBP ACC'!S147:V147)</f>
        <v>542092</v>
      </c>
      <c r="U14" s="805">
        <f t="shared" si="1"/>
        <v>2791</v>
      </c>
      <c r="V14" s="451">
        <f t="shared" si="1"/>
        <v>1645888</v>
      </c>
    </row>
    <row r="15" spans="1:25" ht="94.95" customHeight="1" thickBot="1" x14ac:dyDescent="0.3">
      <c r="A15" s="449"/>
      <c r="B15" s="450"/>
      <c r="C15" s="81"/>
      <c r="D15" s="254"/>
      <c r="E15" s="254"/>
      <c r="F15" s="424"/>
      <c r="G15" s="425"/>
      <c r="H15" s="254"/>
      <c r="I15" s="64"/>
      <c r="J15" s="64"/>
      <c r="K15" s="82"/>
      <c r="L15" s="666"/>
      <c r="M15" s="671" t="s">
        <v>1138</v>
      </c>
      <c r="N15" s="672" t="s">
        <v>1140</v>
      </c>
      <c r="O15" s="716">
        <f>SUM('SPPD-15PROG. MENS PROD.SUBP ACC'!K161:N161)</f>
        <v>1000</v>
      </c>
      <c r="P15" s="426">
        <f>SUM('SPPD-15PROG. MENS PROD.SUBP ACC'!K162:N162)</f>
        <v>210717</v>
      </c>
      <c r="Q15" s="804">
        <f>SUM('SPPD-15PROG. MENS PROD.SUBP ACC'!O161:R161)</f>
        <v>1770</v>
      </c>
      <c r="R15" s="426">
        <f>SUM('SPPD-15PROG. MENS PROD.SUBP ACC'!O162:R162)</f>
        <v>345760</v>
      </c>
      <c r="S15" s="806">
        <f>SUM('SPPD-15PROG. MENS PROD.SUBP ACC'!S161:V161)</f>
        <v>2290</v>
      </c>
      <c r="T15" s="426">
        <f>SUM('SPPD-15PROG. MENS PROD.SUBP ACC'!S162:V162)</f>
        <v>175307</v>
      </c>
      <c r="U15" s="805">
        <f t="shared" si="1"/>
        <v>5060</v>
      </c>
      <c r="V15" s="451">
        <f t="shared" si="1"/>
        <v>731784</v>
      </c>
    </row>
    <row r="16" spans="1:25" ht="15" hidden="1" customHeight="1" x14ac:dyDescent="0.25">
      <c r="A16" s="449"/>
      <c r="B16" s="450"/>
      <c r="C16" s="81"/>
      <c r="D16" s="254"/>
      <c r="E16" s="254"/>
      <c r="F16" s="424"/>
      <c r="G16" s="425"/>
      <c r="H16" s="254"/>
      <c r="I16" s="64"/>
      <c r="J16" s="64"/>
      <c r="K16" s="82"/>
      <c r="L16" s="419" t="s">
        <v>762</v>
      </c>
      <c r="M16" s="420"/>
      <c r="N16" s="672"/>
      <c r="O16" s="419"/>
      <c r="P16" s="428">
        <f t="shared" ref="P16:V16" si="2">SUM(P17:P19)</f>
        <v>0</v>
      </c>
      <c r="Q16" s="445"/>
      <c r="R16" s="428">
        <f t="shared" si="2"/>
        <v>0</v>
      </c>
      <c r="S16" s="445"/>
      <c r="T16" s="428">
        <f t="shared" si="2"/>
        <v>0</v>
      </c>
      <c r="U16" s="447"/>
      <c r="V16" s="452">
        <f t="shared" si="2"/>
        <v>0</v>
      </c>
    </row>
    <row r="17" spans="1:22" ht="15" hidden="1" customHeight="1" x14ac:dyDescent="0.25">
      <c r="A17" s="449"/>
      <c r="B17" s="450"/>
      <c r="C17" s="81"/>
      <c r="D17" s="254"/>
      <c r="E17" s="254"/>
      <c r="F17" s="424"/>
      <c r="G17" s="425"/>
      <c r="H17" s="254"/>
      <c r="I17" s="64"/>
      <c r="J17" s="64"/>
      <c r="K17" s="82"/>
      <c r="L17" s="1640"/>
      <c r="M17" s="86" t="s">
        <v>758</v>
      </c>
      <c r="N17" s="672"/>
      <c r="O17" s="91"/>
      <c r="P17" s="429"/>
      <c r="Q17" s="87"/>
      <c r="R17" s="429"/>
      <c r="S17" s="87"/>
      <c r="T17" s="429"/>
      <c r="U17" s="89"/>
      <c r="V17" s="453">
        <f>P17+R17+T17</f>
        <v>0</v>
      </c>
    </row>
    <row r="18" spans="1:22" ht="15" hidden="1" x14ac:dyDescent="0.25">
      <c r="A18" s="449"/>
      <c r="B18" s="450"/>
      <c r="C18" s="81"/>
      <c r="D18" s="254"/>
      <c r="E18" s="254"/>
      <c r="F18" s="424"/>
      <c r="G18" s="425"/>
      <c r="H18" s="254"/>
      <c r="I18" s="64"/>
      <c r="J18" s="64"/>
      <c r="K18" s="82"/>
      <c r="L18" s="1641"/>
      <c r="M18" s="86" t="s">
        <v>759</v>
      </c>
      <c r="N18" s="672"/>
      <c r="O18" s="91"/>
      <c r="P18" s="429"/>
      <c r="Q18" s="87"/>
      <c r="R18" s="429"/>
      <c r="S18" s="87"/>
      <c r="T18" s="429"/>
      <c r="U18" s="89"/>
      <c r="V18" s="453">
        <f>P18+R18+T18</f>
        <v>0</v>
      </c>
    </row>
    <row r="19" spans="1:22" ht="15" hidden="1" x14ac:dyDescent="0.25">
      <c r="A19" s="449"/>
      <c r="B19" s="450"/>
      <c r="C19" s="81"/>
      <c r="D19" s="254"/>
      <c r="E19" s="254"/>
      <c r="F19" s="424"/>
      <c r="G19" s="425"/>
      <c r="H19" s="254"/>
      <c r="I19" s="64"/>
      <c r="J19" s="64"/>
      <c r="K19" s="82"/>
      <c r="L19" s="1642"/>
      <c r="M19" s="86" t="s">
        <v>760</v>
      </c>
      <c r="N19" s="672"/>
      <c r="O19" s="91"/>
      <c r="P19" s="429"/>
      <c r="Q19" s="87"/>
      <c r="R19" s="429"/>
      <c r="S19" s="87"/>
      <c r="T19" s="429"/>
      <c r="U19" s="89"/>
      <c r="V19" s="453">
        <f>P19+R19+T19</f>
        <v>0</v>
      </c>
    </row>
    <row r="20" spans="1:22" ht="15" hidden="1" customHeight="1" x14ac:dyDescent="0.25">
      <c r="A20" s="449"/>
      <c r="B20" s="450"/>
      <c r="C20" s="81"/>
      <c r="D20" s="254"/>
      <c r="E20" s="254"/>
      <c r="F20" s="424"/>
      <c r="G20" s="425"/>
      <c r="H20" s="254"/>
      <c r="I20" s="64"/>
      <c r="J20" s="64"/>
      <c r="K20" s="82"/>
      <c r="L20" s="419" t="s">
        <v>763</v>
      </c>
      <c r="M20" s="420"/>
      <c r="N20" s="672"/>
      <c r="O20" s="419"/>
      <c r="P20" s="428">
        <f t="shared" ref="P20:V20" si="3">SUM(P21:P23)</f>
        <v>0</v>
      </c>
      <c r="Q20" s="445"/>
      <c r="R20" s="428">
        <f t="shared" si="3"/>
        <v>0</v>
      </c>
      <c r="S20" s="445"/>
      <c r="T20" s="428">
        <f t="shared" si="3"/>
        <v>0</v>
      </c>
      <c r="U20" s="447"/>
      <c r="V20" s="452">
        <f t="shared" si="3"/>
        <v>0</v>
      </c>
    </row>
    <row r="21" spans="1:22" ht="15" hidden="1" customHeight="1" x14ac:dyDescent="0.25">
      <c r="A21" s="449"/>
      <c r="B21" s="450"/>
      <c r="C21" s="81"/>
      <c r="D21" s="254"/>
      <c r="E21" s="254"/>
      <c r="F21" s="424"/>
      <c r="G21" s="425"/>
      <c r="H21" s="254"/>
      <c r="I21" s="64"/>
      <c r="J21" s="64"/>
      <c r="K21" s="82"/>
      <c r="L21" s="1640"/>
      <c r="M21" s="86" t="s">
        <v>758</v>
      </c>
      <c r="N21" s="672"/>
      <c r="O21" s="91"/>
      <c r="P21" s="429"/>
      <c r="Q21" s="87"/>
      <c r="R21" s="429"/>
      <c r="S21" s="87"/>
      <c r="T21" s="429"/>
      <c r="U21" s="89"/>
      <c r="V21" s="453">
        <f>P21+R21+T21</f>
        <v>0</v>
      </c>
    </row>
    <row r="22" spans="1:22" ht="15" hidden="1" x14ac:dyDescent="0.25">
      <c r="A22" s="449"/>
      <c r="B22" s="450"/>
      <c r="C22" s="81"/>
      <c r="D22" s="254"/>
      <c r="E22" s="254"/>
      <c r="F22" s="424"/>
      <c r="G22" s="425"/>
      <c r="H22" s="254"/>
      <c r="I22" s="64"/>
      <c r="J22" s="64"/>
      <c r="K22" s="82"/>
      <c r="L22" s="1641"/>
      <c r="M22" s="86" t="s">
        <v>759</v>
      </c>
      <c r="N22" s="672"/>
      <c r="O22" s="91"/>
      <c r="P22" s="429"/>
      <c r="Q22" s="87"/>
      <c r="R22" s="429"/>
      <c r="S22" s="87"/>
      <c r="T22" s="429"/>
      <c r="U22" s="89"/>
      <c r="V22" s="453">
        <f>P22+R22+T22</f>
        <v>0</v>
      </c>
    </row>
    <row r="23" spans="1:22" ht="15" hidden="1" x14ac:dyDescent="0.25">
      <c r="A23" s="449"/>
      <c r="B23" s="450"/>
      <c r="C23" s="81"/>
      <c r="D23" s="254"/>
      <c r="E23" s="254"/>
      <c r="F23" s="424"/>
      <c r="G23" s="425"/>
      <c r="H23" s="254"/>
      <c r="I23" s="64"/>
      <c r="J23" s="64"/>
      <c r="K23" s="82"/>
      <c r="L23" s="1642"/>
      <c r="M23" s="86" t="s">
        <v>760</v>
      </c>
      <c r="N23" s="672"/>
      <c r="O23" s="91"/>
      <c r="P23" s="429"/>
      <c r="Q23" s="87"/>
      <c r="R23" s="429"/>
      <c r="S23" s="87"/>
      <c r="T23" s="429"/>
      <c r="U23" s="89"/>
      <c r="V23" s="453">
        <f>P23+R23+T23</f>
        <v>0</v>
      </c>
    </row>
    <row r="24" spans="1:22" ht="15" hidden="1" customHeight="1" x14ac:dyDescent="0.25">
      <c r="A24" s="449"/>
      <c r="B24" s="450"/>
      <c r="C24" s="81"/>
      <c r="D24" s="254"/>
      <c r="E24" s="254"/>
      <c r="F24" s="424"/>
      <c r="G24" s="425"/>
      <c r="H24" s="254"/>
      <c r="I24" s="64"/>
      <c r="J24" s="64"/>
      <c r="K24" s="82"/>
      <c r="L24" s="419" t="s">
        <v>764</v>
      </c>
      <c r="M24" s="420"/>
      <c r="N24" s="672"/>
      <c r="O24" s="419"/>
      <c r="P24" s="428">
        <f t="shared" ref="P24:V24" si="4">SUM(P25:P27)</f>
        <v>0</v>
      </c>
      <c r="Q24" s="445"/>
      <c r="R24" s="428">
        <f t="shared" si="4"/>
        <v>0</v>
      </c>
      <c r="S24" s="445"/>
      <c r="T24" s="428">
        <f t="shared" si="4"/>
        <v>0</v>
      </c>
      <c r="U24" s="447"/>
      <c r="V24" s="452">
        <f t="shared" si="4"/>
        <v>0</v>
      </c>
    </row>
    <row r="25" spans="1:22" ht="15" hidden="1" customHeight="1" x14ac:dyDescent="0.25">
      <c r="A25" s="449"/>
      <c r="B25" s="450"/>
      <c r="C25" s="81"/>
      <c r="D25" s="254"/>
      <c r="E25" s="254"/>
      <c r="F25" s="424"/>
      <c r="G25" s="425"/>
      <c r="H25" s="254"/>
      <c r="I25" s="64"/>
      <c r="J25" s="64"/>
      <c r="K25" s="82"/>
      <c r="L25" s="1640"/>
      <c r="M25" s="86" t="s">
        <v>758</v>
      </c>
      <c r="N25" s="672"/>
      <c r="O25" s="91"/>
      <c r="P25" s="429"/>
      <c r="Q25" s="87"/>
      <c r="R25" s="429"/>
      <c r="S25" s="87"/>
      <c r="T25" s="429"/>
      <c r="U25" s="89"/>
      <c r="V25" s="453">
        <f>P25+R25+T25</f>
        <v>0</v>
      </c>
    </row>
    <row r="26" spans="1:22" ht="15" hidden="1" x14ac:dyDescent="0.25">
      <c r="A26" s="449"/>
      <c r="B26" s="450"/>
      <c r="C26" s="81"/>
      <c r="D26" s="254"/>
      <c r="E26" s="254"/>
      <c r="F26" s="424"/>
      <c r="G26" s="425"/>
      <c r="H26" s="254"/>
      <c r="I26" s="64"/>
      <c r="J26" s="64"/>
      <c r="K26" s="82"/>
      <c r="L26" s="1641"/>
      <c r="M26" s="86" t="s">
        <v>759</v>
      </c>
      <c r="N26" s="672"/>
      <c r="O26" s="91"/>
      <c r="P26" s="429"/>
      <c r="Q26" s="87"/>
      <c r="R26" s="429"/>
      <c r="S26" s="87"/>
      <c r="T26" s="429"/>
      <c r="U26" s="89"/>
      <c r="V26" s="453">
        <f>P26+R26+T26</f>
        <v>0</v>
      </c>
    </row>
    <row r="27" spans="1:22" ht="15" hidden="1" x14ac:dyDescent="0.25">
      <c r="A27" s="449"/>
      <c r="B27" s="450"/>
      <c r="C27" s="81"/>
      <c r="D27" s="254"/>
      <c r="E27" s="254"/>
      <c r="F27" s="424"/>
      <c r="G27" s="425"/>
      <c r="H27" s="254"/>
      <c r="I27" s="64"/>
      <c r="J27" s="64"/>
      <c r="K27" s="82"/>
      <c r="L27" s="1642"/>
      <c r="M27" s="86" t="s">
        <v>760</v>
      </c>
      <c r="N27" s="672"/>
      <c r="O27" s="91"/>
      <c r="P27" s="429"/>
      <c r="Q27" s="87"/>
      <c r="R27" s="429"/>
      <c r="S27" s="87"/>
      <c r="T27" s="429"/>
      <c r="U27" s="89"/>
      <c r="V27" s="453">
        <f>P27+R27+T27</f>
        <v>0</v>
      </c>
    </row>
    <row r="28" spans="1:22" ht="15" hidden="1" customHeight="1" x14ac:dyDescent="0.25">
      <c r="A28" s="449"/>
      <c r="B28" s="450"/>
      <c r="C28" s="81"/>
      <c r="D28" s="254"/>
      <c r="E28" s="254"/>
      <c r="F28" s="424"/>
      <c r="G28" s="425"/>
      <c r="H28" s="254"/>
      <c r="I28" s="64"/>
      <c r="J28" s="64"/>
      <c r="K28" s="82"/>
      <c r="L28" s="419" t="s">
        <v>765</v>
      </c>
      <c r="M28" s="420"/>
      <c r="N28" s="672"/>
      <c r="O28" s="419"/>
      <c r="P28" s="428">
        <f t="shared" ref="P28:V28" si="5">SUM(P29:P31)</f>
        <v>0</v>
      </c>
      <c r="Q28" s="445"/>
      <c r="R28" s="428">
        <f t="shared" si="5"/>
        <v>0</v>
      </c>
      <c r="S28" s="445"/>
      <c r="T28" s="428">
        <f t="shared" si="5"/>
        <v>0</v>
      </c>
      <c r="U28" s="447"/>
      <c r="V28" s="452">
        <f t="shared" si="5"/>
        <v>0</v>
      </c>
    </row>
    <row r="29" spans="1:22" ht="15" hidden="1" customHeight="1" x14ac:dyDescent="0.25">
      <c r="A29" s="449"/>
      <c r="B29" s="450"/>
      <c r="C29" s="81"/>
      <c r="D29" s="254"/>
      <c r="E29" s="254"/>
      <c r="F29" s="424"/>
      <c r="G29" s="425"/>
      <c r="H29" s="254"/>
      <c r="I29" s="64"/>
      <c r="J29" s="64"/>
      <c r="K29" s="82"/>
      <c r="L29" s="1640"/>
      <c r="M29" s="86" t="s">
        <v>758</v>
      </c>
      <c r="N29" s="672"/>
      <c r="O29" s="91"/>
      <c r="P29" s="429"/>
      <c r="Q29" s="87"/>
      <c r="R29" s="429"/>
      <c r="S29" s="87"/>
      <c r="T29" s="429"/>
      <c r="U29" s="89"/>
      <c r="V29" s="453">
        <f>P29+R29+T29</f>
        <v>0</v>
      </c>
    </row>
    <row r="30" spans="1:22" ht="15" hidden="1" x14ac:dyDescent="0.25">
      <c r="A30" s="449"/>
      <c r="B30" s="450"/>
      <c r="C30" s="81"/>
      <c r="D30" s="254"/>
      <c r="E30" s="254"/>
      <c r="F30" s="424"/>
      <c r="G30" s="425"/>
      <c r="H30" s="254"/>
      <c r="I30" s="64"/>
      <c r="J30" s="64"/>
      <c r="K30" s="82"/>
      <c r="L30" s="1641"/>
      <c r="M30" s="86" t="s">
        <v>759</v>
      </c>
      <c r="N30" s="672"/>
      <c r="O30" s="91"/>
      <c r="P30" s="429"/>
      <c r="Q30" s="87"/>
      <c r="R30" s="429"/>
      <c r="S30" s="87"/>
      <c r="T30" s="429"/>
      <c r="U30" s="89"/>
      <c r="V30" s="453">
        <f>P30+R30+T30</f>
        <v>0</v>
      </c>
    </row>
    <row r="31" spans="1:22" ht="15" hidden="1" x14ac:dyDescent="0.25">
      <c r="A31" s="449"/>
      <c r="B31" s="450"/>
      <c r="C31" s="81"/>
      <c r="D31" s="254"/>
      <c r="E31" s="254"/>
      <c r="F31" s="424"/>
      <c r="G31" s="425"/>
      <c r="H31" s="254"/>
      <c r="I31" s="64"/>
      <c r="J31" s="64"/>
      <c r="K31" s="82"/>
      <c r="L31" s="1642"/>
      <c r="M31" s="86" t="s">
        <v>760</v>
      </c>
      <c r="N31" s="672"/>
      <c r="O31" s="91"/>
      <c r="P31" s="429"/>
      <c r="Q31" s="87"/>
      <c r="R31" s="429"/>
      <c r="S31" s="87"/>
      <c r="T31" s="429"/>
      <c r="U31" s="89"/>
      <c r="V31" s="453">
        <f>P31+R31+T31</f>
        <v>0</v>
      </c>
    </row>
    <row r="32" spans="1:22" ht="15" hidden="1" customHeight="1" x14ac:dyDescent="0.25">
      <c r="A32" s="449"/>
      <c r="B32" s="450"/>
      <c r="C32" s="81"/>
      <c r="D32" s="254"/>
      <c r="E32" s="254"/>
      <c r="F32" s="424"/>
      <c r="G32" s="425"/>
      <c r="H32" s="254"/>
      <c r="I32" s="64"/>
      <c r="J32" s="64"/>
      <c r="K32" s="82"/>
      <c r="L32" s="419" t="s">
        <v>766</v>
      </c>
      <c r="M32" s="420"/>
      <c r="N32" s="672"/>
      <c r="O32" s="419"/>
      <c r="P32" s="428">
        <f>SUM(P33:P35)</f>
        <v>0</v>
      </c>
      <c r="Q32" s="445"/>
      <c r="R32" s="428">
        <f>SUM(R33:R35)</f>
        <v>0</v>
      </c>
      <c r="S32" s="445"/>
      <c r="T32" s="428">
        <f>SUM(T33:T35)</f>
        <v>0</v>
      </c>
      <c r="U32" s="447"/>
      <c r="V32" s="452">
        <f>SUM(V33:V35)</f>
        <v>0</v>
      </c>
    </row>
    <row r="33" spans="1:22" ht="15" hidden="1" customHeight="1" x14ac:dyDescent="0.25">
      <c r="A33" s="449"/>
      <c r="B33" s="450"/>
      <c r="C33" s="81"/>
      <c r="D33" s="254"/>
      <c r="E33" s="254"/>
      <c r="F33" s="424"/>
      <c r="G33" s="425"/>
      <c r="H33" s="254"/>
      <c r="I33" s="64"/>
      <c r="J33" s="64"/>
      <c r="K33" s="82"/>
      <c r="L33" s="1640"/>
      <c r="M33" s="86" t="s">
        <v>758</v>
      </c>
      <c r="N33" s="672"/>
      <c r="O33" s="91"/>
      <c r="P33" s="429"/>
      <c r="Q33" s="87"/>
      <c r="R33" s="429"/>
      <c r="S33" s="87"/>
      <c r="T33" s="429"/>
      <c r="U33" s="89"/>
      <c r="V33" s="453">
        <f>P33+R33+T33</f>
        <v>0</v>
      </c>
    </row>
    <row r="34" spans="1:22" ht="15" hidden="1" x14ac:dyDescent="0.25">
      <c r="A34" s="449"/>
      <c r="B34" s="450"/>
      <c r="C34" s="81"/>
      <c r="D34" s="254"/>
      <c r="E34" s="254"/>
      <c r="F34" s="424"/>
      <c r="G34" s="425"/>
      <c r="H34" s="254"/>
      <c r="I34" s="64"/>
      <c r="J34" s="64"/>
      <c r="K34" s="82"/>
      <c r="L34" s="1641"/>
      <c r="M34" s="86" t="s">
        <v>759</v>
      </c>
      <c r="N34" s="672"/>
      <c r="O34" s="91"/>
      <c r="P34" s="429"/>
      <c r="Q34" s="87"/>
      <c r="R34" s="429"/>
      <c r="S34" s="87"/>
      <c r="T34" s="429"/>
      <c r="U34" s="89"/>
      <c r="V34" s="453">
        <f>P34+R34+T34</f>
        <v>0</v>
      </c>
    </row>
    <row r="35" spans="1:22" ht="15" hidden="1" x14ac:dyDescent="0.25">
      <c r="A35" s="449"/>
      <c r="B35" s="450"/>
      <c r="C35" s="81"/>
      <c r="D35" s="254"/>
      <c r="E35" s="254"/>
      <c r="F35" s="424"/>
      <c r="G35" s="425"/>
      <c r="H35" s="254"/>
      <c r="I35" s="64"/>
      <c r="J35" s="64"/>
      <c r="K35" s="82"/>
      <c r="L35" s="1642"/>
      <c r="M35" s="86" t="s">
        <v>760</v>
      </c>
      <c r="N35" s="672"/>
      <c r="O35" s="91"/>
      <c r="P35" s="429"/>
      <c r="Q35" s="87"/>
      <c r="R35" s="429"/>
      <c r="S35" s="87"/>
      <c r="T35" s="429"/>
      <c r="U35" s="89"/>
      <c r="V35" s="453">
        <f>P35+R35+T35</f>
        <v>0</v>
      </c>
    </row>
    <row r="36" spans="1:22" ht="15" hidden="1" customHeight="1" x14ac:dyDescent="0.25">
      <c r="A36" s="449"/>
      <c r="B36" s="450"/>
      <c r="C36" s="81"/>
      <c r="D36" s="254"/>
      <c r="E36" s="254"/>
      <c r="F36" s="424"/>
      <c r="G36" s="425"/>
      <c r="H36" s="254"/>
      <c r="I36" s="64"/>
      <c r="J36" s="64"/>
      <c r="K36" s="82"/>
      <c r="L36" s="419" t="s">
        <v>767</v>
      </c>
      <c r="M36" s="420"/>
      <c r="N36" s="672"/>
      <c r="O36" s="419"/>
      <c r="P36" s="428">
        <f t="shared" ref="P36:V36" si="6">SUM(P37:P39)</f>
        <v>0</v>
      </c>
      <c r="Q36" s="445"/>
      <c r="R36" s="428">
        <f t="shared" si="6"/>
        <v>0</v>
      </c>
      <c r="S36" s="445"/>
      <c r="T36" s="428">
        <f t="shared" si="6"/>
        <v>0</v>
      </c>
      <c r="U36" s="447"/>
      <c r="V36" s="452">
        <f t="shared" si="6"/>
        <v>0</v>
      </c>
    </row>
    <row r="37" spans="1:22" ht="15" hidden="1" customHeight="1" x14ac:dyDescent="0.25">
      <c r="A37" s="449"/>
      <c r="B37" s="450"/>
      <c r="C37" s="81"/>
      <c r="D37" s="254"/>
      <c r="E37" s="254"/>
      <c r="F37" s="424"/>
      <c r="G37" s="425"/>
      <c r="H37" s="254"/>
      <c r="I37" s="64"/>
      <c r="J37" s="64"/>
      <c r="K37" s="82"/>
      <c r="L37" s="1640"/>
      <c r="M37" s="86" t="s">
        <v>758</v>
      </c>
      <c r="N37" s="672"/>
      <c r="O37" s="91"/>
      <c r="P37" s="429"/>
      <c r="Q37" s="87"/>
      <c r="R37" s="429"/>
      <c r="S37" s="87"/>
      <c r="T37" s="429"/>
      <c r="U37" s="89"/>
      <c r="V37" s="453">
        <f>P37+R37+T37</f>
        <v>0</v>
      </c>
    </row>
    <row r="38" spans="1:22" ht="15" hidden="1" customHeight="1" x14ac:dyDescent="0.25">
      <c r="A38" s="449"/>
      <c r="B38" s="450"/>
      <c r="C38" s="81"/>
      <c r="D38" s="254"/>
      <c r="E38" s="254"/>
      <c r="F38" s="424"/>
      <c r="G38" s="425"/>
      <c r="H38" s="254"/>
      <c r="I38" s="64"/>
      <c r="J38" s="64"/>
      <c r="K38" s="82"/>
      <c r="L38" s="1641"/>
      <c r="M38" s="86" t="s">
        <v>759</v>
      </c>
      <c r="N38" s="672"/>
      <c r="O38" s="91"/>
      <c r="P38" s="429"/>
      <c r="Q38" s="87"/>
      <c r="R38" s="429"/>
      <c r="S38" s="87"/>
      <c r="T38" s="429"/>
      <c r="U38" s="89"/>
      <c r="V38" s="453">
        <f>P38+R38+T38</f>
        <v>0</v>
      </c>
    </row>
    <row r="39" spans="1:22" ht="15" hidden="1" customHeight="1" thickBot="1" x14ac:dyDescent="0.3">
      <c r="A39" s="454"/>
      <c r="B39" s="455"/>
      <c r="C39" s="83"/>
      <c r="D39" s="255"/>
      <c r="E39" s="255"/>
      <c r="F39" s="431"/>
      <c r="G39" s="432"/>
      <c r="H39" s="255"/>
      <c r="I39" s="84"/>
      <c r="J39" s="84"/>
      <c r="K39" s="85"/>
      <c r="L39" s="1642"/>
      <c r="M39" s="86" t="s">
        <v>760</v>
      </c>
      <c r="N39" s="672"/>
      <c r="O39" s="91"/>
      <c r="P39" s="456"/>
      <c r="Q39" s="87"/>
      <c r="R39" s="456"/>
      <c r="S39" s="87"/>
      <c r="T39" s="456"/>
      <c r="U39" s="89"/>
      <c r="V39" s="457">
        <f>P39+R39+T39</f>
        <v>0</v>
      </c>
    </row>
    <row r="40" spans="1:22" ht="15" thickBot="1" x14ac:dyDescent="0.3">
      <c r="C40" s="6"/>
      <c r="D40" s="6"/>
      <c r="E40" s="6"/>
      <c r="F40" s="6"/>
      <c r="G40" s="77"/>
      <c r="H40" s="6"/>
      <c r="I40" s="6"/>
      <c r="J40" s="6"/>
      <c r="K40" s="6"/>
      <c r="L40" s="1703" t="s">
        <v>768</v>
      </c>
      <c r="M40" s="1704"/>
      <c r="N40" s="1705"/>
      <c r="O40" s="1706"/>
      <c r="P40" s="458">
        <f>P36+P32+P28+P24+P20+P16+P11+P7</f>
        <v>5844111.5</v>
      </c>
      <c r="Q40" s="459"/>
      <c r="R40" s="458">
        <f>R7+R11+R16+R20+R24+R28+R32+R36</f>
        <v>7313687</v>
      </c>
      <c r="S40" s="460"/>
      <c r="T40" s="458">
        <f>T7+T11+T16+T20+T24+T28+T32+T36</f>
        <v>5842201.5</v>
      </c>
      <c r="U40" s="460"/>
      <c r="V40" s="458">
        <f>V7+V11+V16+V20+V24+V28+V32+V36</f>
        <v>19000000</v>
      </c>
    </row>
    <row r="41" spans="1:22" x14ac:dyDescent="0.25">
      <c r="C41" s="6"/>
      <c r="D41" s="6"/>
      <c r="E41" s="6"/>
      <c r="F41" s="6"/>
      <c r="G41" s="6"/>
      <c r="H41" s="6"/>
      <c r="I41" s="6"/>
      <c r="J41" s="6"/>
      <c r="K41" s="6"/>
    </row>
    <row r="42" spans="1:22" x14ac:dyDescent="0.25">
      <c r="C42" s="6"/>
      <c r="D42" s="6"/>
      <c r="E42" s="6"/>
      <c r="F42" s="6"/>
      <c r="G42" s="6"/>
      <c r="H42" s="6"/>
      <c r="I42" s="6"/>
      <c r="J42" s="6"/>
      <c r="K42" s="6"/>
    </row>
    <row r="43" spans="1:22" x14ac:dyDescent="0.25">
      <c r="C43" s="6"/>
      <c r="D43" s="6"/>
      <c r="E43" s="6"/>
      <c r="F43" s="6"/>
      <c r="G43" s="6"/>
      <c r="H43" s="6"/>
      <c r="I43" s="6"/>
      <c r="J43" s="6"/>
      <c r="K43" s="6"/>
    </row>
  </sheetData>
  <mergeCells count="43">
    <mergeCell ref="W7:Y10"/>
    <mergeCell ref="L8:L10"/>
    <mergeCell ref="L12:L14"/>
    <mergeCell ref="L17:L19"/>
    <mergeCell ref="L21:L23"/>
    <mergeCell ref="T5:T6"/>
    <mergeCell ref="U5:U6"/>
    <mergeCell ref="V5:V6"/>
    <mergeCell ref="S4:T4"/>
    <mergeCell ref="L40:O40"/>
    <mergeCell ref="L25:L27"/>
    <mergeCell ref="L29:L31"/>
    <mergeCell ref="L33:L35"/>
    <mergeCell ref="L37:L39"/>
    <mergeCell ref="O5:O6"/>
    <mergeCell ref="P5:P6"/>
    <mergeCell ref="Q5:Q6"/>
    <mergeCell ref="R5:R6"/>
    <mergeCell ref="S5:S6"/>
    <mergeCell ref="A1:U1"/>
    <mergeCell ref="A3:G4"/>
    <mergeCell ref="H3:K3"/>
    <mergeCell ref="L3:M6"/>
    <mergeCell ref="O3:V3"/>
    <mergeCell ref="H4:H6"/>
    <mergeCell ref="I4:K4"/>
    <mergeCell ref="Q4:R4"/>
    <mergeCell ref="O4:P4"/>
    <mergeCell ref="U4:V4"/>
    <mergeCell ref="A5:A6"/>
    <mergeCell ref="B5:B6"/>
    <mergeCell ref="C5:G5"/>
    <mergeCell ref="I5:I6"/>
    <mergeCell ref="J5:J6"/>
    <mergeCell ref="K5:K6"/>
    <mergeCell ref="F7:F10"/>
    <mergeCell ref="F11:F13"/>
    <mergeCell ref="H7:H13"/>
    <mergeCell ref="I7:I13"/>
    <mergeCell ref="D7:D10"/>
    <mergeCell ref="D11:D13"/>
    <mergeCell ref="E7:E10"/>
    <mergeCell ref="E11:E13"/>
  </mergeCells>
  <pageMargins left="0.19685039370078741" right="0.19685039370078741" top="0.74803149606299213" bottom="0.74803149606299213" header="0.31496062992125984" footer="0.31496062992125984"/>
  <pageSetup scale="40" orientation="landscape" horizontalDpi="4294967295"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sheetPr>
  <dimension ref="A1:AM214"/>
  <sheetViews>
    <sheetView tabSelected="1" view="pageBreakPreview" topLeftCell="U1" zoomScale="130" zoomScaleNormal="40" zoomScaleSheetLayoutView="130" workbookViewId="0">
      <pane ySplit="3" topLeftCell="A20" activePane="bottomLeft" state="frozen"/>
      <selection activeCell="Z12" sqref="Z12"/>
      <selection pane="bottomLeft" activeCell="W21" sqref="W21"/>
    </sheetView>
  </sheetViews>
  <sheetFormatPr baseColWidth="10" defaultColWidth="11.44140625" defaultRowHeight="15.6" x14ac:dyDescent="0.3"/>
  <cols>
    <col min="1" max="1" width="2.44140625" style="2" customWidth="1"/>
    <col min="2" max="2" width="3.44140625" style="2" customWidth="1"/>
    <col min="3" max="3" width="2.5546875" style="2" customWidth="1"/>
    <col min="4" max="5" width="2.33203125" style="2" customWidth="1"/>
    <col min="6" max="6" width="2.44140625" style="2" customWidth="1"/>
    <col min="7" max="7" width="4.109375" style="45" customWidth="1"/>
    <col min="8" max="8" width="52.88671875" style="125" customWidth="1"/>
    <col min="9" max="9" width="12.88671875" style="45" customWidth="1"/>
    <col min="10" max="10" width="17.6640625" style="45" customWidth="1"/>
    <col min="11" max="14" width="18.88671875" style="45" bestFit="1" customWidth="1"/>
    <col min="15" max="15" width="18.88671875" style="45" customWidth="1"/>
    <col min="16" max="16" width="18.88671875" style="45" bestFit="1" customWidth="1"/>
    <col min="17" max="17" width="17.88671875" style="45" bestFit="1" customWidth="1"/>
    <col min="18" max="18" width="18.33203125" style="45" customWidth="1"/>
    <col min="19" max="21" width="17.5546875" style="45" bestFit="1" customWidth="1"/>
    <col min="22" max="22" width="18.44140625" style="45" bestFit="1" customWidth="1"/>
    <col min="23" max="23" width="26" style="45" bestFit="1" customWidth="1"/>
    <col min="24" max="24" width="65" style="45" customWidth="1"/>
    <col min="25" max="25" width="9.109375" style="792" bestFit="1" customWidth="1"/>
    <col min="26" max="26" width="14.33203125" style="787" bestFit="1" customWidth="1"/>
    <col min="27" max="27" width="14.109375" style="787" bestFit="1" customWidth="1"/>
    <col min="28" max="28" width="14.33203125" style="787" bestFit="1" customWidth="1"/>
    <col min="29" max="29" width="13.5546875" style="787" bestFit="1" customWidth="1"/>
    <col min="30" max="30" width="17.33203125" style="45" bestFit="1" customWidth="1"/>
    <col min="31" max="31" width="19.109375" style="45" bestFit="1" customWidth="1"/>
    <col min="32" max="32" width="17.6640625" style="45" bestFit="1" customWidth="1"/>
    <col min="33" max="34" width="18.109375" style="45" bestFit="1" customWidth="1"/>
    <col min="35" max="35" width="15.6640625" style="45" customWidth="1"/>
    <col min="36" max="16384" width="11.44140625" style="45"/>
  </cols>
  <sheetData>
    <row r="1" spans="1:35" ht="22.5" customHeight="1" thickBot="1" x14ac:dyDescent="0.35">
      <c r="A1" s="1417" t="s">
        <v>795</v>
      </c>
      <c r="B1" s="1418"/>
      <c r="C1" s="1418"/>
      <c r="D1" s="1418"/>
      <c r="E1" s="1418"/>
      <c r="F1" s="1418"/>
      <c r="G1" s="1418"/>
      <c r="H1" s="1418"/>
      <c r="I1" s="1418"/>
      <c r="J1" s="1418"/>
      <c r="K1" s="1418"/>
      <c r="L1" s="1418"/>
      <c r="M1" s="1418"/>
      <c r="N1" s="1418"/>
      <c r="O1" s="1418"/>
      <c r="P1" s="1418"/>
      <c r="Q1" s="1418"/>
      <c r="R1" s="1418"/>
      <c r="S1" s="1418"/>
      <c r="T1" s="1418"/>
      <c r="U1" s="1418"/>
      <c r="V1" s="1419"/>
      <c r="W1" s="124" t="s">
        <v>796</v>
      </c>
      <c r="X1" s="1773" t="s">
        <v>797</v>
      </c>
      <c r="Y1" s="1774"/>
      <c r="Z1" s="1775"/>
      <c r="AA1" s="1775"/>
      <c r="AB1" s="1775"/>
      <c r="AC1" s="1775"/>
      <c r="AD1" s="1775"/>
      <c r="AE1" s="1775"/>
      <c r="AF1" s="1775"/>
      <c r="AG1" s="1776"/>
      <c r="AH1" s="1763" t="s">
        <v>43</v>
      </c>
      <c r="AI1" s="1763"/>
    </row>
    <row r="2" spans="1:35" ht="38.4" customHeight="1" x14ac:dyDescent="0.3">
      <c r="A2" s="1744" t="s">
        <v>798</v>
      </c>
      <c r="B2" s="1742" t="s">
        <v>799</v>
      </c>
      <c r="C2" s="1742" t="s">
        <v>800</v>
      </c>
      <c r="D2" s="1742" t="s">
        <v>801</v>
      </c>
      <c r="E2" s="1742" t="s">
        <v>802</v>
      </c>
      <c r="F2" s="1826" t="s">
        <v>803</v>
      </c>
      <c r="G2" s="1783" t="s">
        <v>804</v>
      </c>
      <c r="H2" s="1784"/>
      <c r="I2" s="1787" t="s">
        <v>748</v>
      </c>
      <c r="J2" s="1781"/>
      <c r="K2" s="1792" t="s">
        <v>805</v>
      </c>
      <c r="L2" s="1793"/>
      <c r="M2" s="1793"/>
      <c r="N2" s="1793"/>
      <c r="O2" s="1793"/>
      <c r="P2" s="1793"/>
      <c r="Q2" s="1793"/>
      <c r="R2" s="1793"/>
      <c r="S2" s="1793"/>
      <c r="T2" s="1793"/>
      <c r="U2" s="1793"/>
      <c r="V2" s="1793"/>
      <c r="W2" s="1794"/>
      <c r="X2" s="1764" t="s">
        <v>806</v>
      </c>
      <c r="Y2" s="1766" t="s">
        <v>807</v>
      </c>
      <c r="Z2" s="1766" t="s">
        <v>748</v>
      </c>
      <c r="AA2" s="1766" t="s">
        <v>808</v>
      </c>
      <c r="AB2" s="1766" t="s">
        <v>809</v>
      </c>
      <c r="AC2" s="1766" t="s">
        <v>810</v>
      </c>
      <c r="AD2" s="1768" t="s">
        <v>811</v>
      </c>
      <c r="AE2" s="1768" t="s">
        <v>812</v>
      </c>
      <c r="AF2" s="1770" t="s">
        <v>813</v>
      </c>
      <c r="AG2" s="1770"/>
      <c r="AH2" s="1770"/>
      <c r="AI2" s="1771" t="s">
        <v>814</v>
      </c>
    </row>
    <row r="3" spans="1:35" ht="40.950000000000003" customHeight="1" thickBot="1" x14ac:dyDescent="0.35">
      <c r="A3" s="1745"/>
      <c r="B3" s="1743"/>
      <c r="C3" s="1743"/>
      <c r="D3" s="1743"/>
      <c r="E3" s="1743"/>
      <c r="F3" s="1827"/>
      <c r="G3" s="1785"/>
      <c r="H3" s="1786"/>
      <c r="I3" s="1788"/>
      <c r="J3" s="1782"/>
      <c r="K3" s="710" t="s">
        <v>1168</v>
      </c>
      <c r="L3" s="461" t="s">
        <v>815</v>
      </c>
      <c r="M3" s="461" t="s">
        <v>816</v>
      </c>
      <c r="N3" s="461" t="s">
        <v>817</v>
      </c>
      <c r="O3" s="461" t="s">
        <v>818</v>
      </c>
      <c r="P3" s="461" t="s">
        <v>819</v>
      </c>
      <c r="Q3" s="461" t="s">
        <v>820</v>
      </c>
      <c r="R3" s="461" t="s">
        <v>821</v>
      </c>
      <c r="S3" s="461" t="s">
        <v>822</v>
      </c>
      <c r="T3" s="461" t="s">
        <v>823</v>
      </c>
      <c r="U3" s="461" t="s">
        <v>824</v>
      </c>
      <c r="V3" s="461" t="s">
        <v>825</v>
      </c>
      <c r="W3" s="462" t="s">
        <v>826</v>
      </c>
      <c r="X3" s="1765"/>
      <c r="Y3" s="1767"/>
      <c r="Z3" s="1767"/>
      <c r="AA3" s="1767"/>
      <c r="AB3" s="1767"/>
      <c r="AC3" s="1767"/>
      <c r="AD3" s="1769"/>
      <c r="AE3" s="1769"/>
      <c r="AF3" s="719" t="s">
        <v>827</v>
      </c>
      <c r="AG3" s="719" t="s">
        <v>828</v>
      </c>
      <c r="AH3" s="719" t="s">
        <v>829</v>
      </c>
      <c r="AI3" s="1772"/>
    </row>
    <row r="4" spans="1:35" s="689" customFormat="1" ht="28.95" customHeight="1" x14ac:dyDescent="0.25">
      <c r="A4" s="1746"/>
      <c r="B4" s="1750"/>
      <c r="C4" s="1750"/>
      <c r="D4" s="1750"/>
      <c r="E4" s="463"/>
      <c r="F4" s="1824"/>
      <c r="G4" s="1777" t="s">
        <v>1143</v>
      </c>
      <c r="H4" s="1778"/>
      <c r="I4" s="1789"/>
      <c r="J4" s="707" t="s">
        <v>752</v>
      </c>
      <c r="K4" s="740">
        <f>K6</f>
        <v>107</v>
      </c>
      <c r="L4" s="741">
        <f t="shared" ref="L4:V4" si="0">L6</f>
        <v>218</v>
      </c>
      <c r="M4" s="741">
        <f t="shared" si="0"/>
        <v>299</v>
      </c>
      <c r="N4" s="741">
        <f t="shared" si="0"/>
        <v>447</v>
      </c>
      <c r="O4" s="741">
        <f t="shared" si="0"/>
        <v>403</v>
      </c>
      <c r="P4" s="741">
        <f t="shared" si="0"/>
        <v>544</v>
      </c>
      <c r="Q4" s="741">
        <f t="shared" si="0"/>
        <v>272</v>
      </c>
      <c r="R4" s="741">
        <f t="shared" si="0"/>
        <v>531</v>
      </c>
      <c r="S4" s="741">
        <f t="shared" si="0"/>
        <v>398</v>
      </c>
      <c r="T4" s="741">
        <f t="shared" si="0"/>
        <v>451</v>
      </c>
      <c r="U4" s="741">
        <f t="shared" si="0"/>
        <v>420</v>
      </c>
      <c r="V4" s="741">
        <f t="shared" si="0"/>
        <v>416</v>
      </c>
      <c r="W4" s="742">
        <f>V4+U4+T4+S4+R4+Q4+P4+O4+N4+M4+L4+K4</f>
        <v>4506</v>
      </c>
      <c r="X4" s="721"/>
      <c r="Y4" s="788"/>
      <c r="Z4" s="705"/>
      <c r="AA4" s="705"/>
      <c r="AB4" s="705"/>
      <c r="AC4" s="705"/>
      <c r="AD4" s="697"/>
      <c r="AE4" s="697"/>
      <c r="AF4" s="697"/>
      <c r="AG4" s="697"/>
      <c r="AH4" s="697"/>
      <c r="AI4" s="722"/>
    </row>
    <row r="5" spans="1:35" s="689" customFormat="1" ht="23.4" customHeight="1" thickBot="1" x14ac:dyDescent="0.3">
      <c r="A5" s="1747"/>
      <c r="B5" s="1751"/>
      <c r="C5" s="1751"/>
      <c r="D5" s="1751"/>
      <c r="E5" s="464"/>
      <c r="F5" s="1825"/>
      <c r="G5" s="1779"/>
      <c r="H5" s="1780"/>
      <c r="I5" s="1790"/>
      <c r="J5" s="708" t="s">
        <v>753</v>
      </c>
      <c r="K5" s="768">
        <f>K7</f>
        <v>762168.5</v>
      </c>
      <c r="L5" s="769">
        <f t="shared" ref="L5:V5" si="1">L7</f>
        <v>595068</v>
      </c>
      <c r="M5" s="769">
        <f t="shared" si="1"/>
        <v>1119308</v>
      </c>
      <c r="N5" s="769">
        <f t="shared" si="1"/>
        <v>771966</v>
      </c>
      <c r="O5" s="769">
        <f t="shared" si="1"/>
        <v>1504473</v>
      </c>
      <c r="P5" s="769">
        <f t="shared" si="1"/>
        <v>820394</v>
      </c>
      <c r="Q5" s="769">
        <f t="shared" si="1"/>
        <v>1112760</v>
      </c>
      <c r="R5" s="769">
        <f t="shared" si="1"/>
        <v>905738</v>
      </c>
      <c r="S5" s="769">
        <f t="shared" si="1"/>
        <v>779568</v>
      </c>
      <c r="T5" s="769">
        <f t="shared" si="1"/>
        <v>774072</v>
      </c>
      <c r="U5" s="769">
        <f t="shared" si="1"/>
        <v>808498</v>
      </c>
      <c r="V5" s="769">
        <f t="shared" si="1"/>
        <v>929349.5</v>
      </c>
      <c r="W5" s="770">
        <f>SUM(K5:V5)</f>
        <v>10883363</v>
      </c>
      <c r="X5" s="723"/>
      <c r="Y5" s="765"/>
      <c r="Z5" s="784"/>
      <c r="AA5" s="784"/>
      <c r="AB5" s="784"/>
      <c r="AC5" s="784"/>
      <c r="AD5" s="720"/>
      <c r="AE5" s="720"/>
      <c r="AF5" s="720"/>
      <c r="AG5" s="720"/>
      <c r="AH5" s="720"/>
      <c r="AI5" s="724"/>
    </row>
    <row r="6" spans="1:35" ht="31.95" customHeight="1" x14ac:dyDescent="0.3">
      <c r="A6" s="126"/>
      <c r="B6" s="127"/>
      <c r="C6" s="127"/>
      <c r="D6" s="127"/>
      <c r="E6" s="127"/>
      <c r="F6" s="127"/>
      <c r="G6" s="1799"/>
      <c r="H6" s="1795" t="s">
        <v>1142</v>
      </c>
      <c r="I6" s="1797"/>
      <c r="J6" s="794" t="s">
        <v>752</v>
      </c>
      <c r="K6" s="743">
        <f>SUMIF($J8:$J111,$J$6,K8:K111)</f>
        <v>107</v>
      </c>
      <c r="L6" s="744">
        <f>SUMIF($J8:$J108,$J$6,L8:L108)</f>
        <v>218</v>
      </c>
      <c r="M6" s="744">
        <f>SUMIF($J8:$J108,$J$6,M8:M108)</f>
        <v>299</v>
      </c>
      <c r="N6" s="744">
        <f>SUMIF($J8:$J108,$J$6,N8:N108)</f>
        <v>447</v>
      </c>
      <c r="O6" s="744">
        <f>SUMIF($J8:$J108,$J$6,O8:O108)</f>
        <v>403</v>
      </c>
      <c r="P6" s="744">
        <f>SUMIF($J8:$J108,$J$6,P8:P108)</f>
        <v>544</v>
      </c>
      <c r="Q6" s="744">
        <f>SUMIF($J8:$J108,$J$6,Q8:Q108)</f>
        <v>272</v>
      </c>
      <c r="R6" s="744">
        <f>SUMIF($J8:$J108,$J$6,R8:R108)</f>
        <v>531</v>
      </c>
      <c r="S6" s="744">
        <f>SUMIF($J8:$J108,$J$6,S8:S108)</f>
        <v>398</v>
      </c>
      <c r="T6" s="744">
        <f>SUMIF($J8:$J108,$J$6,T8:T108)</f>
        <v>451</v>
      </c>
      <c r="U6" s="744">
        <f>SUMIF($J8:$J108,$J$6,U8:U108)</f>
        <v>420</v>
      </c>
      <c r="V6" s="744">
        <f>SUMIF($J8:$J108,$J$6,V8:V108)</f>
        <v>416</v>
      </c>
      <c r="W6" s="745">
        <f>SUM(K6:V6)</f>
        <v>4506</v>
      </c>
      <c r="X6" s="725"/>
      <c r="Y6" s="690"/>
      <c r="Z6" s="690"/>
      <c r="AA6" s="701"/>
      <c r="AB6" s="701"/>
      <c r="AC6" s="701"/>
      <c r="AD6" s="690"/>
      <c r="AE6" s="690"/>
      <c r="AF6" s="690"/>
      <c r="AG6" s="690"/>
      <c r="AH6" s="690"/>
      <c r="AI6" s="726"/>
    </row>
    <row r="7" spans="1:35" s="689" customFormat="1" ht="30.75" customHeight="1" x14ac:dyDescent="0.25">
      <c r="A7" s="126"/>
      <c r="B7" s="127"/>
      <c r="C7" s="127"/>
      <c r="D7" s="127"/>
      <c r="E7" s="127"/>
      <c r="F7" s="127"/>
      <c r="G7" s="1800"/>
      <c r="H7" s="1796"/>
      <c r="I7" s="1798"/>
      <c r="J7" s="1011" t="s">
        <v>753</v>
      </c>
      <c r="K7" s="1010">
        <f>SUMIF($J8:$J112,$J$7,K8:K112)</f>
        <v>762168.5</v>
      </c>
      <c r="L7" s="982">
        <f>SUMIF($J8:$J112,$J$7,L8:L112)</f>
        <v>595068</v>
      </c>
      <c r="M7" s="982">
        <f>SUMIF($J8:$J112,$J$7,M8:M112)</f>
        <v>1119308</v>
      </c>
      <c r="N7" s="982">
        <f>SUMIF($J8:$J112,$J$7,N8:N112)</f>
        <v>771966</v>
      </c>
      <c r="O7" s="982">
        <f>SUMIF($J8:$J112,$J$7,O8:O112)</f>
        <v>1504473</v>
      </c>
      <c r="P7" s="982">
        <f>SUMIF($J8:$J112,$J$7,P8:P112)</f>
        <v>820394</v>
      </c>
      <c r="Q7" s="982">
        <f>SUMIF($J8:$J112,$J$7,Q8:Q112)</f>
        <v>1112760</v>
      </c>
      <c r="R7" s="982">
        <f>SUMIF($J8:$J112,$J$7,R8:R112)</f>
        <v>905738</v>
      </c>
      <c r="S7" s="982">
        <f>SUMIF($J8:$J112,$J$7,S8:S112)</f>
        <v>779568</v>
      </c>
      <c r="T7" s="982">
        <f>SUMIF($J8:$J112,$J$7,T8:T112)</f>
        <v>774072</v>
      </c>
      <c r="U7" s="982">
        <f>SUMIF($J8:$J112,$J$7,U8:U112)</f>
        <v>808498</v>
      </c>
      <c r="V7" s="982">
        <f>SUMIF($J8:$J112,$J$7,V8:V112)</f>
        <v>929349.5</v>
      </c>
      <c r="W7" s="771">
        <f>SUM(K7:V7)</f>
        <v>10883363</v>
      </c>
      <c r="X7" s="727"/>
      <c r="Y7" s="789"/>
      <c r="Z7" s="785"/>
      <c r="AA7" s="785"/>
      <c r="AB7" s="785"/>
      <c r="AC7" s="785"/>
      <c r="AD7" s="718">
        <f ca="1">SUM(AD7:AD80)</f>
        <v>2051691.4612403156</v>
      </c>
      <c r="AE7" s="777">
        <f>SUM(AE8:AE80)</f>
        <v>10327546</v>
      </c>
      <c r="AF7" s="777">
        <f>SUM(AF8:AF80)</f>
        <v>3248607.5</v>
      </c>
      <c r="AG7" s="777">
        <f>SUM(AG8:AG80)</f>
        <v>3810294</v>
      </c>
      <c r="AH7" s="777">
        <f>SUM(AH8:AH80)</f>
        <v>3291991.5</v>
      </c>
      <c r="AI7" s="728"/>
    </row>
    <row r="8" spans="1:35" s="903" customFormat="1" ht="36" customHeight="1" x14ac:dyDescent="0.25">
      <c r="A8" s="685"/>
      <c r="B8" s="686"/>
      <c r="C8" s="686"/>
      <c r="D8" s="686"/>
      <c r="E8" s="686"/>
      <c r="F8" s="686"/>
      <c r="G8" s="1800"/>
      <c r="H8" s="1737" t="s">
        <v>1195</v>
      </c>
      <c r="I8" s="1734" t="s">
        <v>1172</v>
      </c>
      <c r="J8" s="901" t="s">
        <v>752</v>
      </c>
      <c r="K8" s="749">
        <v>2</v>
      </c>
      <c r="L8" s="750">
        <v>2</v>
      </c>
      <c r="M8" s="750">
        <v>2</v>
      </c>
      <c r="N8" s="750">
        <v>2</v>
      </c>
      <c r="O8" s="750">
        <v>3</v>
      </c>
      <c r="P8" s="750">
        <v>1</v>
      </c>
      <c r="Q8" s="750">
        <v>4</v>
      </c>
      <c r="R8" s="750">
        <v>4</v>
      </c>
      <c r="S8" s="750">
        <v>3</v>
      </c>
      <c r="T8" s="750">
        <v>3</v>
      </c>
      <c r="U8" s="750">
        <v>2</v>
      </c>
      <c r="V8" s="750">
        <v>4</v>
      </c>
      <c r="W8" s="753">
        <f t="shared" ref="W8:W56" si="2">SUM(K8:V8)</f>
        <v>32</v>
      </c>
      <c r="X8" s="956"/>
      <c r="Y8" s="905">
        <f>W8</f>
        <v>32</v>
      </c>
      <c r="Z8" s="932" t="s">
        <v>1128</v>
      </c>
      <c r="AA8" s="700"/>
      <c r="AB8" s="700"/>
      <c r="AC8" s="700"/>
      <c r="AD8" s="700"/>
      <c r="AE8" s="700"/>
      <c r="AF8" s="764">
        <f t="shared" ref="AF8:AF13" si="3">SUM($K8:$N8)</f>
        <v>8</v>
      </c>
      <c r="AG8" s="764">
        <f t="shared" ref="AG8:AG13" si="4">SUM($O8:$R8)</f>
        <v>12</v>
      </c>
      <c r="AH8" s="764">
        <f t="shared" ref="AH8:AH27" si="5">SUM($S8:$V8)</f>
        <v>12</v>
      </c>
      <c r="AI8" s="1722" t="s">
        <v>1145</v>
      </c>
    </row>
    <row r="9" spans="1:35" s="903" customFormat="1" ht="47.4" customHeight="1" x14ac:dyDescent="0.25">
      <c r="A9" s="685"/>
      <c r="B9" s="686"/>
      <c r="C9" s="686"/>
      <c r="D9" s="686"/>
      <c r="E9" s="686"/>
      <c r="F9" s="686"/>
      <c r="G9" s="1800"/>
      <c r="H9" s="1802"/>
      <c r="I9" s="1734"/>
      <c r="J9" s="901" t="s">
        <v>753</v>
      </c>
      <c r="K9" s="958">
        <f>380183+183700.5</f>
        <v>563883.5</v>
      </c>
      <c r="L9" s="958">
        <v>380183</v>
      </c>
      <c r="M9" s="958">
        <v>387483</v>
      </c>
      <c r="N9" s="958">
        <v>387483</v>
      </c>
      <c r="O9" s="958">
        <v>387483</v>
      </c>
      <c r="P9" s="958">
        <v>387483</v>
      </c>
      <c r="Q9" s="958">
        <f>387483+367422</f>
        <v>754905</v>
      </c>
      <c r="R9" s="958">
        <v>387483</v>
      </c>
      <c r="S9" s="958">
        <v>387483</v>
      </c>
      <c r="T9" s="958">
        <v>387483</v>
      </c>
      <c r="U9" s="958">
        <v>387483</v>
      </c>
      <c r="V9" s="958">
        <f>387483+183700.5+10000+17171</f>
        <v>598354.5</v>
      </c>
      <c r="W9" s="776">
        <f>SUM(K9:V9)</f>
        <v>5397190</v>
      </c>
      <c r="X9" s="957" t="s">
        <v>1146</v>
      </c>
      <c r="Y9" s="764">
        <v>15</v>
      </c>
      <c r="Z9" s="932" t="s">
        <v>1150</v>
      </c>
      <c r="AA9" s="933" t="s">
        <v>1151</v>
      </c>
      <c r="AB9" s="699" t="s">
        <v>1147</v>
      </c>
      <c r="AC9" s="700">
        <v>11</v>
      </c>
      <c r="AD9" s="702">
        <f>W9/Y9</f>
        <v>359812.66666666669</v>
      </c>
      <c r="AE9" s="702">
        <f>Y9*AD9</f>
        <v>5397190</v>
      </c>
      <c r="AF9" s="909">
        <f t="shared" si="3"/>
        <v>1719032.5</v>
      </c>
      <c r="AG9" s="702">
        <f t="shared" si="4"/>
        <v>1917354</v>
      </c>
      <c r="AH9" s="702">
        <f>SUM($S9:$V9)</f>
        <v>1760803.5</v>
      </c>
      <c r="AI9" s="1722"/>
    </row>
    <row r="10" spans="1:35" s="903" customFormat="1" ht="36" customHeight="1" x14ac:dyDescent="0.25">
      <c r="A10" s="685"/>
      <c r="B10" s="686"/>
      <c r="C10" s="686"/>
      <c r="D10" s="686"/>
      <c r="E10" s="686"/>
      <c r="F10" s="686"/>
      <c r="G10" s="1800"/>
      <c r="H10" s="1735" t="s">
        <v>1422</v>
      </c>
      <c r="I10" s="1734" t="s">
        <v>1172</v>
      </c>
      <c r="J10" s="901" t="s">
        <v>752</v>
      </c>
      <c r="K10" s="749">
        <v>2</v>
      </c>
      <c r="L10" s="750">
        <v>2</v>
      </c>
      <c r="M10" s="750">
        <v>2</v>
      </c>
      <c r="N10" s="750">
        <v>2</v>
      </c>
      <c r="O10" s="750">
        <v>3</v>
      </c>
      <c r="P10" s="750">
        <v>1</v>
      </c>
      <c r="Q10" s="750">
        <v>1</v>
      </c>
      <c r="R10" s="750">
        <v>4</v>
      </c>
      <c r="S10" s="750">
        <v>3</v>
      </c>
      <c r="T10" s="750">
        <v>3</v>
      </c>
      <c r="U10" s="750">
        <v>2</v>
      </c>
      <c r="V10" s="750">
        <v>4</v>
      </c>
      <c r="W10" s="753">
        <f t="shared" si="2"/>
        <v>29</v>
      </c>
      <c r="X10" s="737"/>
      <c r="Y10" s="905"/>
      <c r="Z10" s="699"/>
      <c r="AA10" s="700"/>
      <c r="AB10" s="700"/>
      <c r="AC10" s="700"/>
      <c r="AD10" s="700"/>
      <c r="AE10" s="700"/>
      <c r="AF10" s="764">
        <f t="shared" si="3"/>
        <v>8</v>
      </c>
      <c r="AG10" s="764">
        <f t="shared" si="4"/>
        <v>9</v>
      </c>
      <c r="AH10" s="764">
        <f t="shared" si="5"/>
        <v>12</v>
      </c>
      <c r="AI10" s="1722" t="s">
        <v>1145</v>
      </c>
    </row>
    <row r="11" spans="1:35" s="903" customFormat="1" ht="99" customHeight="1" x14ac:dyDescent="0.25">
      <c r="A11" s="685"/>
      <c r="B11" s="686"/>
      <c r="C11" s="686"/>
      <c r="D11" s="686"/>
      <c r="E11" s="686"/>
      <c r="F11" s="686"/>
      <c r="G11" s="1800"/>
      <c r="H11" s="1736"/>
      <c r="I11" s="1734"/>
      <c r="J11" s="901" t="s">
        <v>753</v>
      </c>
      <c r="K11" s="925"/>
      <c r="L11" s="926"/>
      <c r="M11" s="926"/>
      <c r="N11" s="926"/>
      <c r="O11" s="927"/>
      <c r="P11" s="927"/>
      <c r="Q11" s="927"/>
      <c r="R11" s="927"/>
      <c r="S11" s="927"/>
      <c r="T11" s="927"/>
      <c r="U11" s="927"/>
      <c r="V11" s="927"/>
      <c r="W11" s="776">
        <f t="shared" si="2"/>
        <v>0</v>
      </c>
      <c r="X11" s="957" t="s">
        <v>1146</v>
      </c>
      <c r="Y11" s="764">
        <v>8</v>
      </c>
      <c r="Z11" s="699" t="s">
        <v>1128</v>
      </c>
      <c r="AA11" s="933" t="s">
        <v>1151</v>
      </c>
      <c r="AB11" s="699" t="s">
        <v>1147</v>
      </c>
      <c r="AC11" s="700">
        <v>11</v>
      </c>
      <c r="AD11" s="702">
        <f>W11/Y11</f>
        <v>0</v>
      </c>
      <c r="AE11" s="702">
        <f>Y11*AD11</f>
        <v>0</v>
      </c>
      <c r="AF11" s="909">
        <f t="shared" si="3"/>
        <v>0</v>
      </c>
      <c r="AG11" s="702">
        <f t="shared" si="4"/>
        <v>0</v>
      </c>
      <c r="AH11" s="702">
        <f t="shared" si="5"/>
        <v>0</v>
      </c>
      <c r="AI11" s="1722"/>
    </row>
    <row r="12" spans="1:35" s="903" customFormat="1" ht="36" customHeight="1" x14ac:dyDescent="0.25">
      <c r="A12" s="685"/>
      <c r="B12" s="686"/>
      <c r="C12" s="686"/>
      <c r="D12" s="686"/>
      <c r="E12" s="686"/>
      <c r="F12" s="686"/>
      <c r="G12" s="1800"/>
      <c r="H12" s="1725" t="s">
        <v>1499</v>
      </c>
      <c r="I12" s="1727" t="s">
        <v>1172</v>
      </c>
      <c r="J12" s="901" t="s">
        <v>752</v>
      </c>
      <c r="K12" s="749">
        <v>2</v>
      </c>
      <c r="L12" s="750">
        <v>2</v>
      </c>
      <c r="M12" s="750">
        <v>2</v>
      </c>
      <c r="N12" s="750">
        <v>2</v>
      </c>
      <c r="O12" s="750">
        <v>3</v>
      </c>
      <c r="P12" s="750">
        <v>1</v>
      </c>
      <c r="Q12" s="750">
        <v>1</v>
      </c>
      <c r="R12" s="750">
        <v>4</v>
      </c>
      <c r="S12" s="750">
        <v>3</v>
      </c>
      <c r="T12" s="750">
        <v>3</v>
      </c>
      <c r="U12" s="750">
        <v>2</v>
      </c>
      <c r="V12" s="750">
        <v>4</v>
      </c>
      <c r="W12" s="753">
        <f>SUM(K12:V12)</f>
        <v>29</v>
      </c>
      <c r="X12" s="737"/>
      <c r="Y12" s="905"/>
      <c r="Z12" s="699"/>
      <c r="AA12" s="700"/>
      <c r="AB12" s="700"/>
      <c r="AC12" s="700"/>
      <c r="AD12" s="700"/>
      <c r="AE12" s="700"/>
      <c r="AF12" s="764">
        <f t="shared" si="3"/>
        <v>8</v>
      </c>
      <c r="AG12" s="764">
        <f t="shared" si="4"/>
        <v>9</v>
      </c>
      <c r="AH12" s="764">
        <f t="shared" si="5"/>
        <v>12</v>
      </c>
      <c r="AI12" s="1761" t="s">
        <v>1145</v>
      </c>
    </row>
    <row r="13" spans="1:35" s="903" customFormat="1" ht="99" customHeight="1" x14ac:dyDescent="0.25">
      <c r="A13" s="685"/>
      <c r="B13" s="686"/>
      <c r="C13" s="686"/>
      <c r="D13" s="686"/>
      <c r="E13" s="686"/>
      <c r="F13" s="686"/>
      <c r="G13" s="1800"/>
      <c r="H13" s="1726"/>
      <c r="I13" s="1728"/>
      <c r="J13" s="901" t="s">
        <v>753</v>
      </c>
      <c r="K13" s="928">
        <v>28500</v>
      </c>
      <c r="L13" s="928">
        <v>28500</v>
      </c>
      <c r="M13" s="928">
        <v>28500</v>
      </c>
      <c r="N13" s="928">
        <v>28500</v>
      </c>
      <c r="O13" s="928">
        <v>28500</v>
      </c>
      <c r="P13" s="928">
        <v>28500</v>
      </c>
      <c r="Q13" s="928">
        <v>28500</v>
      </c>
      <c r="R13" s="928">
        <v>28500</v>
      </c>
      <c r="S13" s="928">
        <v>28500</v>
      </c>
      <c r="T13" s="928">
        <v>28500</v>
      </c>
      <c r="U13" s="928">
        <v>28500</v>
      </c>
      <c r="V13" s="928">
        <v>28500</v>
      </c>
      <c r="W13" s="776">
        <f>SUM(K13:V13)</f>
        <v>342000</v>
      </c>
      <c r="X13" s="957" t="s">
        <v>1146</v>
      </c>
      <c r="Y13" s="764">
        <v>12</v>
      </c>
      <c r="Z13" s="699" t="s">
        <v>1128</v>
      </c>
      <c r="AA13" s="933">
        <v>183</v>
      </c>
      <c r="AB13" s="699" t="s">
        <v>1147</v>
      </c>
      <c r="AC13" s="700">
        <v>11</v>
      </c>
      <c r="AD13" s="702">
        <f>W13/Y13</f>
        <v>28500</v>
      </c>
      <c r="AE13" s="702">
        <f>Y13*AD13</f>
        <v>342000</v>
      </c>
      <c r="AF13" s="909">
        <f t="shared" si="3"/>
        <v>114000</v>
      </c>
      <c r="AG13" s="702">
        <f t="shared" si="4"/>
        <v>114000</v>
      </c>
      <c r="AH13" s="702">
        <f t="shared" si="5"/>
        <v>114000</v>
      </c>
      <c r="AI13" s="1762"/>
    </row>
    <row r="14" spans="1:35" s="903" customFormat="1" ht="28.2" customHeight="1" x14ac:dyDescent="0.25">
      <c r="A14" s="685"/>
      <c r="B14" s="686"/>
      <c r="C14" s="686"/>
      <c r="D14" s="686"/>
      <c r="E14" s="686"/>
      <c r="F14" s="686"/>
      <c r="G14" s="1800"/>
      <c r="H14" s="1737" t="s">
        <v>1498</v>
      </c>
      <c r="I14" s="1734" t="s">
        <v>1128</v>
      </c>
      <c r="J14" s="901" t="s">
        <v>752</v>
      </c>
      <c r="K14" s="972"/>
      <c r="L14" s="750">
        <v>1</v>
      </c>
      <c r="M14" s="750">
        <v>1</v>
      </c>
      <c r="N14" s="750">
        <v>1</v>
      </c>
      <c r="O14" s="750">
        <v>1</v>
      </c>
      <c r="P14" s="750">
        <v>1</v>
      </c>
      <c r="Q14" s="750">
        <v>1</v>
      </c>
      <c r="R14" s="750">
        <v>1</v>
      </c>
      <c r="S14" s="750">
        <v>1</v>
      </c>
      <c r="T14" s="750">
        <v>1</v>
      </c>
      <c r="U14" s="750">
        <v>1</v>
      </c>
      <c r="V14" s="750">
        <v>1</v>
      </c>
      <c r="W14" s="753">
        <f t="shared" si="2"/>
        <v>11</v>
      </c>
      <c r="X14" s="737"/>
      <c r="Y14" s="700"/>
      <c r="Z14" s="700"/>
      <c r="AA14" s="700"/>
      <c r="AB14" s="700"/>
      <c r="AC14" s="700"/>
      <c r="AD14" s="702"/>
      <c r="AE14" s="702"/>
      <c r="AF14" s="908">
        <f t="shared" ref="AF14:AF27" si="6">SUM($K14:$N14)</f>
        <v>3</v>
      </c>
      <c r="AG14" s="764">
        <f t="shared" ref="AG14:AG27" si="7">SUM($O14:$R14)</f>
        <v>4</v>
      </c>
      <c r="AH14" s="764">
        <f t="shared" si="5"/>
        <v>4</v>
      </c>
      <c r="AI14" s="1722" t="s">
        <v>1145</v>
      </c>
    </row>
    <row r="15" spans="1:35" s="903" customFormat="1" ht="46.95" customHeight="1" x14ac:dyDescent="0.25">
      <c r="A15" s="685"/>
      <c r="B15" s="686"/>
      <c r="C15" s="686"/>
      <c r="D15" s="686"/>
      <c r="E15" s="686"/>
      <c r="F15" s="686"/>
      <c r="G15" s="1800"/>
      <c r="H15" s="1737"/>
      <c r="I15" s="1734"/>
      <c r="J15" s="901" t="s">
        <v>753</v>
      </c>
      <c r="K15" s="973">
        <v>117000</v>
      </c>
      <c r="L15" s="971">
        <v>117000</v>
      </c>
      <c r="M15" s="971">
        <v>117000</v>
      </c>
      <c r="N15" s="971">
        <v>117000</v>
      </c>
      <c r="O15" s="971">
        <v>117000</v>
      </c>
      <c r="P15" s="971">
        <v>117000</v>
      </c>
      <c r="Q15" s="971">
        <v>117000</v>
      </c>
      <c r="R15" s="971">
        <v>117000</v>
      </c>
      <c r="S15" s="971">
        <v>117000</v>
      </c>
      <c r="T15" s="971">
        <v>121500</v>
      </c>
      <c r="U15" s="971">
        <v>121500</v>
      </c>
      <c r="V15" s="971">
        <v>121500</v>
      </c>
      <c r="W15" s="776">
        <f t="shared" si="2"/>
        <v>1417500</v>
      </c>
      <c r="X15" s="957" t="s">
        <v>1146</v>
      </c>
      <c r="Y15" s="764">
        <v>12</v>
      </c>
      <c r="Z15" s="699" t="s">
        <v>1128</v>
      </c>
      <c r="AA15" s="1186" t="s">
        <v>1522</v>
      </c>
      <c r="AB15" s="699" t="s">
        <v>1147</v>
      </c>
      <c r="AC15" s="700">
        <v>11</v>
      </c>
      <c r="AD15" s="702">
        <f t="shared" ref="AD15:AD27" si="8">W15/Y15</f>
        <v>118125</v>
      </c>
      <c r="AE15" s="702">
        <f>Y15*AD15</f>
        <v>1417500</v>
      </c>
      <c r="AF15" s="909">
        <f t="shared" si="6"/>
        <v>468000</v>
      </c>
      <c r="AG15" s="702">
        <f t="shared" si="7"/>
        <v>468000</v>
      </c>
      <c r="AH15" s="702">
        <f t="shared" si="5"/>
        <v>481500</v>
      </c>
      <c r="AI15" s="1722"/>
    </row>
    <row r="16" spans="1:35" s="903" customFormat="1" ht="36" customHeight="1" x14ac:dyDescent="0.25">
      <c r="A16" s="685"/>
      <c r="B16" s="686"/>
      <c r="C16" s="686"/>
      <c r="D16" s="686"/>
      <c r="E16" s="686"/>
      <c r="F16" s="686"/>
      <c r="G16" s="1800"/>
      <c r="H16" s="1736" t="s">
        <v>1464</v>
      </c>
      <c r="I16" s="1734" t="s">
        <v>1128</v>
      </c>
      <c r="J16" s="901" t="s">
        <v>752</v>
      </c>
      <c r="K16" s="749">
        <v>1</v>
      </c>
      <c r="L16" s="750">
        <v>1</v>
      </c>
      <c r="M16" s="750">
        <v>1</v>
      </c>
      <c r="N16" s="750">
        <v>1</v>
      </c>
      <c r="O16" s="750">
        <v>1</v>
      </c>
      <c r="P16" s="750">
        <v>1</v>
      </c>
      <c r="Q16" s="750">
        <v>1</v>
      </c>
      <c r="R16" s="750">
        <v>1</v>
      </c>
      <c r="S16" s="750">
        <v>1</v>
      </c>
      <c r="T16" s="750">
        <v>1</v>
      </c>
      <c r="U16" s="750">
        <v>1</v>
      </c>
      <c r="V16" s="750">
        <v>1</v>
      </c>
      <c r="W16" s="753">
        <f t="shared" si="2"/>
        <v>12</v>
      </c>
      <c r="X16" s="737"/>
      <c r="Y16" s="700"/>
      <c r="Z16" s="700"/>
      <c r="AA16" s="700"/>
      <c r="AB16" s="700"/>
      <c r="AC16" s="700"/>
      <c r="AD16" s="702"/>
      <c r="AE16" s="702"/>
      <c r="AF16" s="908">
        <f t="shared" si="6"/>
        <v>4</v>
      </c>
      <c r="AG16" s="764">
        <f t="shared" si="7"/>
        <v>4</v>
      </c>
      <c r="AH16" s="764">
        <f t="shared" si="5"/>
        <v>4</v>
      </c>
      <c r="AI16" s="1755" t="s">
        <v>1148</v>
      </c>
    </row>
    <row r="17" spans="1:35" s="903" customFormat="1" ht="38.25" customHeight="1" x14ac:dyDescent="0.25">
      <c r="A17" s="685"/>
      <c r="B17" s="686"/>
      <c r="C17" s="686"/>
      <c r="D17" s="686"/>
      <c r="E17" s="686"/>
      <c r="F17" s="686"/>
      <c r="G17" s="1800"/>
      <c r="H17" s="1736"/>
      <c r="I17" s="1734"/>
      <c r="J17" s="901" t="s">
        <v>753</v>
      </c>
      <c r="K17" s="934">
        <v>32060</v>
      </c>
      <c r="L17" s="935">
        <v>38060</v>
      </c>
      <c r="M17" s="935">
        <v>401595</v>
      </c>
      <c r="N17" s="935">
        <v>187888</v>
      </c>
      <c r="O17" s="935">
        <v>169610</v>
      </c>
      <c r="P17" s="935">
        <v>180935</v>
      </c>
      <c r="Q17" s="935">
        <v>168590</v>
      </c>
      <c r="R17" s="935">
        <v>166400</v>
      </c>
      <c r="S17" s="935">
        <v>150815</v>
      </c>
      <c r="T17" s="935">
        <v>163690</v>
      </c>
      <c r="U17" s="935">
        <v>211675</v>
      </c>
      <c r="V17" s="935">
        <v>150390</v>
      </c>
      <c r="W17" s="776">
        <f t="shared" ref="W17:W18" si="9">SUM(K17:V17)</f>
        <v>2021708</v>
      </c>
      <c r="X17" s="1012" t="s">
        <v>1465</v>
      </c>
      <c r="Y17" s="764">
        <v>12</v>
      </c>
      <c r="Z17" s="699" t="s">
        <v>1150</v>
      </c>
      <c r="AA17" s="700">
        <v>100</v>
      </c>
      <c r="AB17" s="936" t="s">
        <v>1147</v>
      </c>
      <c r="AC17" s="700">
        <v>11</v>
      </c>
      <c r="AD17" s="702">
        <f t="shared" ref="AD17:AD18" si="10">W17/Y17</f>
        <v>168475.66666666666</v>
      </c>
      <c r="AE17" s="702">
        <f>Y17*AD17</f>
        <v>2021708</v>
      </c>
      <c r="AF17" s="909">
        <f t="shared" si="6"/>
        <v>659603</v>
      </c>
      <c r="AG17" s="702">
        <f t="shared" si="7"/>
        <v>685535</v>
      </c>
      <c r="AH17" s="702">
        <f t="shared" si="5"/>
        <v>676570</v>
      </c>
      <c r="AI17" s="1755"/>
    </row>
    <row r="18" spans="1:35" s="903" customFormat="1" ht="38.25" customHeight="1" x14ac:dyDescent="0.25">
      <c r="A18" s="685"/>
      <c r="B18" s="686"/>
      <c r="C18" s="686"/>
      <c r="D18" s="686"/>
      <c r="E18" s="686"/>
      <c r="F18" s="686"/>
      <c r="G18" s="1800"/>
      <c r="H18" s="1736"/>
      <c r="I18" s="1734"/>
      <c r="J18" s="901" t="s">
        <v>753</v>
      </c>
      <c r="K18" s="934"/>
      <c r="L18" s="935">
        <v>80</v>
      </c>
      <c r="M18" s="935">
        <v>25845</v>
      </c>
      <c r="N18" s="935">
        <v>8300</v>
      </c>
      <c r="O18" s="935">
        <v>219188</v>
      </c>
      <c r="P18" s="935">
        <v>60606</v>
      </c>
      <c r="Q18" s="935">
        <v>4280</v>
      </c>
      <c r="R18" s="935">
        <v>7270</v>
      </c>
      <c r="S18" s="935">
        <v>58675</v>
      </c>
      <c r="T18" s="935">
        <v>45804</v>
      </c>
      <c r="U18" s="935">
        <v>5875</v>
      </c>
      <c r="V18" s="935">
        <v>3420</v>
      </c>
      <c r="W18" s="776">
        <f t="shared" si="9"/>
        <v>439343</v>
      </c>
      <c r="X18" s="1012" t="s">
        <v>1462</v>
      </c>
      <c r="Y18" s="764">
        <v>12</v>
      </c>
      <c r="Z18" s="699" t="s">
        <v>1150</v>
      </c>
      <c r="AA18" s="700">
        <v>100</v>
      </c>
      <c r="AB18" s="936" t="s">
        <v>1147</v>
      </c>
      <c r="AC18" s="700">
        <v>11</v>
      </c>
      <c r="AD18" s="702">
        <f t="shared" si="10"/>
        <v>36611.916666666664</v>
      </c>
      <c r="AE18" s="702">
        <f>Y18*AD18</f>
        <v>439343</v>
      </c>
      <c r="AF18" s="909">
        <f t="shared" si="6"/>
        <v>34225</v>
      </c>
      <c r="AG18" s="702">
        <f t="shared" si="7"/>
        <v>291344</v>
      </c>
      <c r="AH18" s="702">
        <f t="shared" si="5"/>
        <v>113774</v>
      </c>
      <c r="AI18" s="1755"/>
    </row>
    <row r="19" spans="1:35" s="903" customFormat="1" ht="38.25" customHeight="1" x14ac:dyDescent="0.25">
      <c r="A19" s="685"/>
      <c r="B19" s="686"/>
      <c r="C19" s="686"/>
      <c r="D19" s="686"/>
      <c r="E19" s="686"/>
      <c r="F19" s="686"/>
      <c r="G19" s="1800"/>
      <c r="H19" s="1736"/>
      <c r="I19" s="1734"/>
      <c r="J19" s="901" t="s">
        <v>753</v>
      </c>
      <c r="K19" s="934"/>
      <c r="L19" s="935"/>
      <c r="M19" s="935">
        <v>17600</v>
      </c>
      <c r="N19" s="935"/>
      <c r="O19" s="935"/>
      <c r="P19" s="935"/>
      <c r="Q19" s="935"/>
      <c r="R19" s="935"/>
      <c r="S19" s="935"/>
      <c r="T19" s="935"/>
      <c r="U19" s="935"/>
      <c r="V19" s="935"/>
      <c r="W19" s="776">
        <f t="shared" si="2"/>
        <v>17600</v>
      </c>
      <c r="X19" s="1012" t="s">
        <v>1463</v>
      </c>
      <c r="Y19" s="764">
        <v>12</v>
      </c>
      <c r="Z19" s="699" t="s">
        <v>1150</v>
      </c>
      <c r="AA19" s="700">
        <v>100</v>
      </c>
      <c r="AB19" s="936" t="s">
        <v>1147</v>
      </c>
      <c r="AC19" s="700">
        <v>11</v>
      </c>
      <c r="AD19" s="702">
        <f t="shared" si="8"/>
        <v>1466.6666666666667</v>
      </c>
      <c r="AE19" s="702">
        <f>Y19*AD19</f>
        <v>17600</v>
      </c>
      <c r="AF19" s="909">
        <f t="shared" si="6"/>
        <v>17600</v>
      </c>
      <c r="AG19" s="702">
        <f t="shared" si="7"/>
        <v>0</v>
      </c>
      <c r="AH19" s="702">
        <f t="shared" si="5"/>
        <v>0</v>
      </c>
      <c r="AI19" s="1755"/>
    </row>
    <row r="20" spans="1:35" s="903" customFormat="1" ht="24.6" customHeight="1" x14ac:dyDescent="0.25">
      <c r="A20" s="685"/>
      <c r="B20" s="686"/>
      <c r="C20" s="686"/>
      <c r="D20" s="686"/>
      <c r="E20" s="686"/>
      <c r="F20" s="686"/>
      <c r="G20" s="1800"/>
      <c r="H20" s="1731" t="s">
        <v>1435</v>
      </c>
      <c r="I20" s="904"/>
      <c r="J20" s="901" t="s">
        <v>752</v>
      </c>
      <c r="K20" s="749">
        <v>15</v>
      </c>
      <c r="L20" s="750">
        <v>15</v>
      </c>
      <c r="M20" s="750">
        <v>15</v>
      </c>
      <c r="N20" s="750">
        <v>15</v>
      </c>
      <c r="O20" s="750">
        <v>15</v>
      </c>
      <c r="P20" s="750">
        <v>15</v>
      </c>
      <c r="Q20" s="750">
        <v>15</v>
      </c>
      <c r="R20" s="750">
        <v>15</v>
      </c>
      <c r="S20" s="750">
        <v>15</v>
      </c>
      <c r="T20" s="750">
        <v>15</v>
      </c>
      <c r="U20" s="750">
        <v>15</v>
      </c>
      <c r="V20" s="750">
        <v>15</v>
      </c>
      <c r="W20" s="753">
        <f t="shared" si="2"/>
        <v>180</v>
      </c>
      <c r="X20" s="783"/>
      <c r="Y20" s="907"/>
      <c r="Z20" s="907"/>
      <c r="AA20" s="907"/>
      <c r="AB20" s="907"/>
      <c r="AC20" s="907"/>
      <c r="AD20" s="702"/>
      <c r="AE20" s="702"/>
      <c r="AF20" s="908">
        <f t="shared" si="6"/>
        <v>60</v>
      </c>
      <c r="AG20" s="764">
        <f t="shared" si="7"/>
        <v>60</v>
      </c>
      <c r="AH20" s="764">
        <f t="shared" si="5"/>
        <v>60</v>
      </c>
      <c r="AI20" s="1760" t="s">
        <v>1152</v>
      </c>
    </row>
    <row r="21" spans="1:35" s="967" customFormat="1" ht="21.6" customHeight="1" x14ac:dyDescent="0.25">
      <c r="A21" s="126"/>
      <c r="B21" s="127"/>
      <c r="C21" s="127"/>
      <c r="D21" s="127"/>
      <c r="E21" s="127"/>
      <c r="F21" s="127"/>
      <c r="G21" s="1800"/>
      <c r="H21" s="1732"/>
      <c r="I21" s="1013"/>
      <c r="J21" s="963" t="s">
        <v>753</v>
      </c>
      <c r="K21" s="1014">
        <v>12000</v>
      </c>
      <c r="L21" s="1015">
        <v>12000</v>
      </c>
      <c r="M21" s="1015">
        <v>12000</v>
      </c>
      <c r="N21" s="1015">
        <v>12000</v>
      </c>
      <c r="O21" s="1015">
        <v>12000</v>
      </c>
      <c r="P21" s="1015">
        <v>12000</v>
      </c>
      <c r="Q21" s="1015">
        <v>12000</v>
      </c>
      <c r="R21" s="1015">
        <v>12000</v>
      </c>
      <c r="S21" s="1015">
        <v>12000</v>
      </c>
      <c r="T21" s="1015">
        <v>12000</v>
      </c>
      <c r="U21" s="1015">
        <v>12000</v>
      </c>
      <c r="V21" s="1015">
        <v>12000</v>
      </c>
      <c r="W21" s="1016">
        <f t="shared" si="2"/>
        <v>144000</v>
      </c>
      <c r="X21" s="964" t="s">
        <v>1218</v>
      </c>
      <c r="Y21" s="1017">
        <v>288</v>
      </c>
      <c r="Z21" s="965" t="s">
        <v>1222</v>
      </c>
      <c r="AA21" s="965">
        <v>61</v>
      </c>
      <c r="AB21" s="965" t="s">
        <v>1147</v>
      </c>
      <c r="AC21" s="965">
        <v>11</v>
      </c>
      <c r="AD21" s="966">
        <f t="shared" si="8"/>
        <v>500</v>
      </c>
      <c r="AE21" s="966">
        <f t="shared" ref="AE21:AE27" si="11">Y21*AD21</f>
        <v>144000</v>
      </c>
      <c r="AF21" s="1018">
        <f t="shared" si="6"/>
        <v>48000</v>
      </c>
      <c r="AG21" s="966">
        <f t="shared" si="7"/>
        <v>48000</v>
      </c>
      <c r="AH21" s="966">
        <f t="shared" si="5"/>
        <v>48000</v>
      </c>
      <c r="AI21" s="1760"/>
    </row>
    <row r="22" spans="1:35" s="967" customFormat="1" ht="19.95" customHeight="1" x14ac:dyDescent="0.25">
      <c r="A22" s="126"/>
      <c r="B22" s="127"/>
      <c r="C22" s="127"/>
      <c r="D22" s="127"/>
      <c r="E22" s="127"/>
      <c r="F22" s="127"/>
      <c r="G22" s="1800"/>
      <c r="H22" s="1732"/>
      <c r="I22" s="1019"/>
      <c r="J22" s="963" t="s">
        <v>753</v>
      </c>
      <c r="K22" s="1014">
        <v>1575</v>
      </c>
      <c r="L22" s="1014">
        <v>1575</v>
      </c>
      <c r="M22" s="1014">
        <v>1575</v>
      </c>
      <c r="N22" s="1014">
        <v>1575</v>
      </c>
      <c r="O22" s="1014">
        <v>1575</v>
      </c>
      <c r="P22" s="1014">
        <v>1575</v>
      </c>
      <c r="Q22" s="1014">
        <v>1575</v>
      </c>
      <c r="R22" s="1014">
        <v>1575</v>
      </c>
      <c r="S22" s="1014">
        <v>1575</v>
      </c>
      <c r="T22" s="1014">
        <v>1575</v>
      </c>
      <c r="U22" s="1014">
        <v>1575</v>
      </c>
      <c r="V22" s="1014">
        <v>1575</v>
      </c>
      <c r="W22" s="1016">
        <f t="shared" si="2"/>
        <v>18900</v>
      </c>
      <c r="X22" s="1194" t="s">
        <v>1530</v>
      </c>
      <c r="Y22" s="1017">
        <v>495</v>
      </c>
      <c r="Z22" s="965" t="s">
        <v>1160</v>
      </c>
      <c r="AA22" s="965">
        <v>211</v>
      </c>
      <c r="AB22" s="965">
        <v>3552</v>
      </c>
      <c r="AC22" s="965">
        <v>11</v>
      </c>
      <c r="AD22" s="966">
        <f t="shared" si="8"/>
        <v>38.18181818181818</v>
      </c>
      <c r="AE22" s="966">
        <f t="shared" si="11"/>
        <v>18900</v>
      </c>
      <c r="AF22" s="1018">
        <f t="shared" si="6"/>
        <v>6300</v>
      </c>
      <c r="AG22" s="966">
        <f t="shared" si="7"/>
        <v>6300</v>
      </c>
      <c r="AH22" s="966">
        <f t="shared" si="5"/>
        <v>6300</v>
      </c>
      <c r="AI22" s="1760"/>
    </row>
    <row r="23" spans="1:35" s="967" customFormat="1" ht="16.95" customHeight="1" x14ac:dyDescent="0.25">
      <c r="A23" s="126"/>
      <c r="B23" s="127"/>
      <c r="C23" s="127"/>
      <c r="D23" s="127"/>
      <c r="E23" s="127"/>
      <c r="F23" s="127"/>
      <c r="G23" s="1800"/>
      <c r="H23" s="1732"/>
      <c r="I23" s="1019"/>
      <c r="J23" s="963" t="s">
        <v>753</v>
      </c>
      <c r="K23" s="1014">
        <v>2250</v>
      </c>
      <c r="L23" s="1014">
        <v>2250</v>
      </c>
      <c r="M23" s="1014">
        <v>2250</v>
      </c>
      <c r="N23" s="1014">
        <v>2250</v>
      </c>
      <c r="O23" s="1014">
        <v>2250</v>
      </c>
      <c r="P23" s="1014">
        <v>2250</v>
      </c>
      <c r="Q23" s="1014">
        <v>2250</v>
      </c>
      <c r="R23" s="1014">
        <v>2250</v>
      </c>
      <c r="S23" s="1014">
        <v>2250</v>
      </c>
      <c r="T23" s="1014">
        <v>2250</v>
      </c>
      <c r="U23" s="1014">
        <v>2250</v>
      </c>
      <c r="V23" s="1014">
        <v>2250</v>
      </c>
      <c r="W23" s="1016">
        <f t="shared" si="2"/>
        <v>27000</v>
      </c>
      <c r="X23" s="964" t="s">
        <v>1153</v>
      </c>
      <c r="Y23" s="1017">
        <v>495</v>
      </c>
      <c r="Z23" s="965" t="s">
        <v>1154</v>
      </c>
      <c r="AA23" s="965">
        <v>211</v>
      </c>
      <c r="AB23" s="965">
        <v>3503</v>
      </c>
      <c r="AC23" s="965">
        <v>11</v>
      </c>
      <c r="AD23" s="966">
        <f t="shared" si="8"/>
        <v>54.545454545454547</v>
      </c>
      <c r="AE23" s="966">
        <f t="shared" si="11"/>
        <v>27000</v>
      </c>
      <c r="AF23" s="1018">
        <f t="shared" si="6"/>
        <v>9000</v>
      </c>
      <c r="AG23" s="966">
        <f t="shared" si="7"/>
        <v>9000</v>
      </c>
      <c r="AH23" s="966">
        <f t="shared" si="5"/>
        <v>9000</v>
      </c>
      <c r="AI23" s="1760"/>
    </row>
    <row r="24" spans="1:35" s="967" customFormat="1" ht="13.2" customHeight="1" x14ac:dyDescent="0.25">
      <c r="A24" s="126"/>
      <c r="B24" s="127"/>
      <c r="C24" s="127"/>
      <c r="D24" s="127"/>
      <c r="E24" s="127"/>
      <c r="F24" s="127"/>
      <c r="G24" s="1800"/>
      <c r="H24" s="1732"/>
      <c r="I24" s="1019"/>
      <c r="J24" s="963" t="s">
        <v>753</v>
      </c>
      <c r="K24" s="1014"/>
      <c r="L24" s="1015"/>
      <c r="M24" s="1015"/>
      <c r="N24" s="1015"/>
      <c r="O24" s="1015"/>
      <c r="P24" s="1015"/>
      <c r="Q24" s="1015"/>
      <c r="R24" s="1015"/>
      <c r="S24" s="1015"/>
      <c r="T24" s="1015"/>
      <c r="U24" s="1015"/>
      <c r="V24" s="1015"/>
      <c r="W24" s="1016">
        <f t="shared" si="2"/>
        <v>0</v>
      </c>
      <c r="X24" s="1020" t="s">
        <v>1270</v>
      </c>
      <c r="Y24" s="1017">
        <v>12</v>
      </c>
      <c r="Z24" s="965" t="s">
        <v>1154</v>
      </c>
      <c r="AA24" s="965">
        <v>299</v>
      </c>
      <c r="AB24" s="965">
        <v>33026</v>
      </c>
      <c r="AC24" s="965">
        <v>11</v>
      </c>
      <c r="AD24" s="966">
        <f t="shared" si="8"/>
        <v>0</v>
      </c>
      <c r="AE24" s="966">
        <f t="shared" si="11"/>
        <v>0</v>
      </c>
      <c r="AF24" s="1018">
        <f t="shared" si="6"/>
        <v>0</v>
      </c>
      <c r="AG24" s="966">
        <f t="shared" si="7"/>
        <v>0</v>
      </c>
      <c r="AH24" s="966">
        <f t="shared" si="5"/>
        <v>0</v>
      </c>
      <c r="AI24" s="1760"/>
    </row>
    <row r="25" spans="1:35" s="967" customFormat="1" ht="19.2" customHeight="1" x14ac:dyDescent="0.25">
      <c r="A25" s="126"/>
      <c r="B25" s="127"/>
      <c r="C25" s="127"/>
      <c r="D25" s="127"/>
      <c r="E25" s="127"/>
      <c r="F25" s="127"/>
      <c r="G25" s="1800"/>
      <c r="H25" s="1732"/>
      <c r="I25" s="1019"/>
      <c r="J25" s="963" t="s">
        <v>753</v>
      </c>
      <c r="K25" s="1014"/>
      <c r="L25" s="1015"/>
      <c r="M25" s="1015">
        <f>150*12</f>
        <v>1800</v>
      </c>
      <c r="N25" s="1015"/>
      <c r="O25" s="1015"/>
      <c r="P25" s="1015"/>
      <c r="Q25" s="1015"/>
      <c r="R25" s="1015"/>
      <c r="S25" s="1015"/>
      <c r="T25" s="1015"/>
      <c r="U25" s="1015"/>
      <c r="V25" s="1015"/>
      <c r="W25" s="1016">
        <f t="shared" si="2"/>
        <v>1800</v>
      </c>
      <c r="X25" s="1021" t="s">
        <v>1226</v>
      </c>
      <c r="Y25" s="1017">
        <v>3</v>
      </c>
      <c r="Z25" s="1022" t="s">
        <v>1457</v>
      </c>
      <c r="AA25" s="965">
        <v>196</v>
      </c>
      <c r="AB25" s="965">
        <v>60836</v>
      </c>
      <c r="AC25" s="965">
        <v>11</v>
      </c>
      <c r="AD25" s="966">
        <f t="shared" si="8"/>
        <v>600</v>
      </c>
      <c r="AE25" s="966">
        <f t="shared" si="11"/>
        <v>1800</v>
      </c>
      <c r="AF25" s="1018">
        <f t="shared" si="6"/>
        <v>1800</v>
      </c>
      <c r="AG25" s="966">
        <f t="shared" si="7"/>
        <v>0</v>
      </c>
      <c r="AH25" s="966">
        <f t="shared" si="5"/>
        <v>0</v>
      </c>
      <c r="AI25" s="1760"/>
    </row>
    <row r="26" spans="1:35" s="967" customFormat="1" ht="27" customHeight="1" x14ac:dyDescent="0.25">
      <c r="A26" s="126"/>
      <c r="B26" s="127"/>
      <c r="C26" s="127"/>
      <c r="D26" s="127"/>
      <c r="E26" s="127"/>
      <c r="F26" s="127"/>
      <c r="G26" s="1800"/>
      <c r="H26" s="1732"/>
      <c r="I26" s="1019"/>
      <c r="J26" s="963" t="s">
        <v>753</v>
      </c>
      <c r="K26" s="1014"/>
      <c r="L26" s="1015">
        <v>1400</v>
      </c>
      <c r="M26" s="1015"/>
      <c r="N26" s="1015"/>
      <c r="O26" s="1015"/>
      <c r="P26" s="1015"/>
      <c r="Q26" s="1015"/>
      <c r="R26" s="1015"/>
      <c r="S26" s="1015"/>
      <c r="T26" s="1015"/>
      <c r="U26" s="1015"/>
      <c r="V26" s="1015"/>
      <c r="W26" s="1016">
        <f t="shared" si="2"/>
        <v>1400</v>
      </c>
      <c r="X26" s="1023" t="s">
        <v>1220</v>
      </c>
      <c r="Y26" s="1017">
        <v>2000</v>
      </c>
      <c r="Z26" s="965" t="s">
        <v>1154</v>
      </c>
      <c r="AA26" s="965">
        <v>195</v>
      </c>
      <c r="AB26" s="965" t="s">
        <v>1223</v>
      </c>
      <c r="AC26" s="965">
        <v>11</v>
      </c>
      <c r="AD26" s="966">
        <f t="shared" si="8"/>
        <v>0.7</v>
      </c>
      <c r="AE26" s="966">
        <f t="shared" si="11"/>
        <v>1400</v>
      </c>
      <c r="AF26" s="1018">
        <f t="shared" si="6"/>
        <v>1400</v>
      </c>
      <c r="AG26" s="966">
        <f t="shared" si="7"/>
        <v>0</v>
      </c>
      <c r="AH26" s="966">
        <f t="shared" si="5"/>
        <v>0</v>
      </c>
      <c r="AI26" s="1760"/>
    </row>
    <row r="27" spans="1:35" s="967" customFormat="1" ht="19.2" customHeight="1" x14ac:dyDescent="0.25">
      <c r="A27" s="126"/>
      <c r="B27" s="127"/>
      <c r="C27" s="127"/>
      <c r="D27" s="127"/>
      <c r="E27" s="127"/>
      <c r="F27" s="127"/>
      <c r="G27" s="1800"/>
      <c r="H27" s="1733"/>
      <c r="I27" s="1019"/>
      <c r="J27" s="963" t="s">
        <v>753</v>
      </c>
      <c r="K27" s="1014"/>
      <c r="L27" s="1015">
        <v>3000</v>
      </c>
      <c r="M27" s="1015"/>
      <c r="N27" s="1015"/>
      <c r="O27" s="1015"/>
      <c r="P27" s="1015"/>
      <c r="Q27" s="1015"/>
      <c r="R27" s="1015"/>
      <c r="S27" s="1015"/>
      <c r="T27" s="1015"/>
      <c r="U27" s="1015"/>
      <c r="V27" s="1015"/>
      <c r="W27" s="1016">
        <f t="shared" si="2"/>
        <v>3000</v>
      </c>
      <c r="X27" s="1023" t="s">
        <v>1221</v>
      </c>
      <c r="Y27" s="1017">
        <v>2000</v>
      </c>
      <c r="Z27" s="965" t="s">
        <v>1154</v>
      </c>
      <c r="AA27" s="965">
        <v>122</v>
      </c>
      <c r="AB27" s="965" t="s">
        <v>1147</v>
      </c>
      <c r="AC27" s="965">
        <v>11</v>
      </c>
      <c r="AD27" s="966">
        <f t="shared" si="8"/>
        <v>1.5</v>
      </c>
      <c r="AE27" s="966">
        <f t="shared" si="11"/>
        <v>3000</v>
      </c>
      <c r="AF27" s="1018">
        <f t="shared" si="6"/>
        <v>3000</v>
      </c>
      <c r="AG27" s="966">
        <f t="shared" si="7"/>
        <v>0</v>
      </c>
      <c r="AH27" s="966">
        <f t="shared" si="5"/>
        <v>0</v>
      </c>
      <c r="AI27" s="1760"/>
    </row>
    <row r="28" spans="1:35" s="967" customFormat="1" ht="36.6" customHeight="1" x14ac:dyDescent="0.25">
      <c r="A28" s="126"/>
      <c r="B28" s="127"/>
      <c r="C28" s="127"/>
      <c r="D28" s="127"/>
      <c r="E28" s="127"/>
      <c r="F28" s="127"/>
      <c r="G28" s="1800"/>
      <c r="H28" s="1713" t="s">
        <v>1436</v>
      </c>
      <c r="I28" s="1013"/>
      <c r="J28" s="963" t="s">
        <v>752</v>
      </c>
      <c r="K28" s="983"/>
      <c r="L28" s="984"/>
      <c r="M28" s="984"/>
      <c r="N28" s="984"/>
      <c r="O28" s="984"/>
      <c r="P28" s="984"/>
      <c r="Q28" s="984"/>
      <c r="R28" s="984"/>
      <c r="S28" s="984"/>
      <c r="T28" s="984"/>
      <c r="U28" s="984"/>
      <c r="V28" s="1024"/>
      <c r="W28" s="985">
        <f t="shared" si="2"/>
        <v>0</v>
      </c>
      <c r="X28" s="1025"/>
      <c r="Y28" s="1026"/>
      <c r="Z28" s="1026"/>
      <c r="AA28" s="1026"/>
      <c r="AB28" s="1026"/>
      <c r="AC28" s="1026"/>
      <c r="AD28" s="1026"/>
      <c r="AE28" s="1026"/>
      <c r="AF28" s="984"/>
      <c r="AG28" s="984"/>
      <c r="AH28" s="984"/>
      <c r="AI28" s="1754"/>
    </row>
    <row r="29" spans="1:35" s="967" customFormat="1" ht="58.2" customHeight="1" x14ac:dyDescent="0.25">
      <c r="A29" s="126"/>
      <c r="B29" s="127"/>
      <c r="C29" s="127"/>
      <c r="D29" s="127"/>
      <c r="E29" s="127"/>
      <c r="F29" s="127"/>
      <c r="G29" s="1800"/>
      <c r="H29" s="1714"/>
      <c r="I29" s="1013"/>
      <c r="J29" s="963" t="s">
        <v>753</v>
      </c>
      <c r="K29" s="1014"/>
      <c r="L29" s="1015">
        <v>1680</v>
      </c>
      <c r="M29" s="1015">
        <v>1680</v>
      </c>
      <c r="N29" s="1015">
        <v>1680</v>
      </c>
      <c r="O29" s="1015">
        <v>1680</v>
      </c>
      <c r="P29" s="1015">
        <v>1680</v>
      </c>
      <c r="Q29" s="1015">
        <v>1680</v>
      </c>
      <c r="R29" s="1015">
        <v>1680</v>
      </c>
      <c r="S29" s="1015">
        <v>1680</v>
      </c>
      <c r="T29" s="1015">
        <v>1680</v>
      </c>
      <c r="U29" s="1015">
        <v>1680</v>
      </c>
      <c r="V29" s="1015"/>
      <c r="W29" s="1016">
        <f t="shared" si="2"/>
        <v>16800</v>
      </c>
      <c r="X29" s="1027" t="s">
        <v>1161</v>
      </c>
      <c r="Y29" s="968">
        <v>40</v>
      </c>
      <c r="Z29" s="1028" t="s">
        <v>1154</v>
      </c>
      <c r="AA29" s="969">
        <v>133</v>
      </c>
      <c r="AB29" s="1029" t="s">
        <v>1147</v>
      </c>
      <c r="AC29" s="969">
        <v>11</v>
      </c>
      <c r="AD29" s="966">
        <f>W29/Y29</f>
        <v>420</v>
      </c>
      <c r="AE29" s="966">
        <f>Y29*AD29</f>
        <v>16800</v>
      </c>
      <c r="AF29" s="1018">
        <f>SUM($K29:$N29)</f>
        <v>5040</v>
      </c>
      <c r="AG29" s="966">
        <f>SUM($O29:$R29)</f>
        <v>6720</v>
      </c>
      <c r="AH29" s="966">
        <f t="shared" ref="AH29:AH72" si="12">SUM($S29:$V29)</f>
        <v>5040</v>
      </c>
      <c r="AI29" s="1754"/>
    </row>
    <row r="30" spans="1:35" s="967" customFormat="1" ht="19.95" customHeight="1" x14ac:dyDescent="0.25">
      <c r="A30" s="126"/>
      <c r="B30" s="127"/>
      <c r="C30" s="127"/>
      <c r="D30" s="127"/>
      <c r="E30" s="127"/>
      <c r="F30" s="127"/>
      <c r="G30" s="1800"/>
      <c r="H30" s="1714"/>
      <c r="I30" s="1013"/>
      <c r="J30" s="963" t="s">
        <v>753</v>
      </c>
      <c r="K30" s="1014"/>
      <c r="L30" s="1015">
        <v>1680</v>
      </c>
      <c r="M30" s="1015">
        <v>1680</v>
      </c>
      <c r="N30" s="1015">
        <v>1680</v>
      </c>
      <c r="O30" s="1015"/>
      <c r="P30" s="1015">
        <v>1680</v>
      </c>
      <c r="Q30" s="1015"/>
      <c r="R30" s="1015">
        <v>1680</v>
      </c>
      <c r="S30" s="1015"/>
      <c r="T30" s="1015">
        <v>1680</v>
      </c>
      <c r="U30" s="1015">
        <v>1680</v>
      </c>
      <c r="V30" s="1015"/>
      <c r="W30" s="1016">
        <f t="shared" si="2"/>
        <v>11760</v>
      </c>
      <c r="X30" s="1027" t="s">
        <v>1162</v>
      </c>
      <c r="Y30" s="968">
        <v>28</v>
      </c>
      <c r="Z30" s="1030" t="s">
        <v>1154</v>
      </c>
      <c r="AA30" s="969">
        <v>136</v>
      </c>
      <c r="AB30" s="1029" t="s">
        <v>1147</v>
      </c>
      <c r="AC30" s="969">
        <v>11</v>
      </c>
      <c r="AD30" s="966">
        <f>W30/Y30</f>
        <v>420</v>
      </c>
      <c r="AE30" s="966">
        <f>Y30*AD30</f>
        <v>11760</v>
      </c>
      <c r="AF30" s="1018">
        <f>SUM($K30:$N30)</f>
        <v>5040</v>
      </c>
      <c r="AG30" s="966">
        <f>SUM($O30:$R30)</f>
        <v>3360</v>
      </c>
      <c r="AH30" s="966">
        <f t="shared" si="12"/>
        <v>3360</v>
      </c>
      <c r="AI30" s="1754"/>
    </row>
    <row r="31" spans="1:35" s="967" customFormat="1" ht="36" customHeight="1" x14ac:dyDescent="0.25">
      <c r="A31" s="126"/>
      <c r="B31" s="127"/>
      <c r="C31" s="127"/>
      <c r="D31" s="127"/>
      <c r="E31" s="127"/>
      <c r="F31" s="127"/>
      <c r="G31" s="1800"/>
      <c r="H31" s="1714"/>
      <c r="I31" s="1013"/>
      <c r="J31" s="963" t="s">
        <v>753</v>
      </c>
      <c r="K31" s="1014"/>
      <c r="L31" s="1015"/>
      <c r="M31" s="1015">
        <v>5460</v>
      </c>
      <c r="N31" s="1015"/>
      <c r="O31" s="1015"/>
      <c r="P31" s="1015">
        <v>5460</v>
      </c>
      <c r="Q31" s="1015"/>
      <c r="R31" s="1015"/>
      <c r="S31" s="1015">
        <v>5460</v>
      </c>
      <c r="T31" s="1015"/>
      <c r="U31" s="1015"/>
      <c r="V31" s="1015">
        <v>5460</v>
      </c>
      <c r="W31" s="1016">
        <f t="shared" si="2"/>
        <v>21840</v>
      </c>
      <c r="X31" s="1031" t="s">
        <v>1458</v>
      </c>
      <c r="Y31" s="968"/>
      <c r="Z31" s="1032"/>
      <c r="AA31" s="969"/>
      <c r="AB31" s="1033"/>
      <c r="AC31" s="969"/>
      <c r="AD31" s="966"/>
      <c r="AE31" s="966"/>
      <c r="AF31" s="1018">
        <f>SUM($K31:$N31)</f>
        <v>5460</v>
      </c>
      <c r="AG31" s="966">
        <f>SUM($O31:$R31)</f>
        <v>5460</v>
      </c>
      <c r="AH31" s="966">
        <f t="shared" si="12"/>
        <v>10920</v>
      </c>
      <c r="AI31" s="1754"/>
    </row>
    <row r="32" spans="1:35" s="967" customFormat="1" ht="19.2" customHeight="1" x14ac:dyDescent="0.25">
      <c r="A32" s="126"/>
      <c r="B32" s="127"/>
      <c r="C32" s="127"/>
      <c r="D32" s="127"/>
      <c r="E32" s="127"/>
      <c r="F32" s="127"/>
      <c r="G32" s="1800"/>
      <c r="H32" s="1714"/>
      <c r="I32" s="1013"/>
      <c r="J32" s="963" t="s">
        <v>753</v>
      </c>
      <c r="K32" s="1014">
        <v>3000</v>
      </c>
      <c r="L32" s="1014">
        <v>3000</v>
      </c>
      <c r="M32" s="1014">
        <v>3000</v>
      </c>
      <c r="N32" s="1014">
        <v>3000</v>
      </c>
      <c r="O32" s="1014">
        <v>3000</v>
      </c>
      <c r="P32" s="1014">
        <v>3000</v>
      </c>
      <c r="Q32" s="1014">
        <v>3000</v>
      </c>
      <c r="R32" s="1014">
        <v>3000</v>
      </c>
      <c r="S32" s="1014">
        <v>3000</v>
      </c>
      <c r="T32" s="1014">
        <v>3000</v>
      </c>
      <c r="U32" s="1014">
        <v>3000</v>
      </c>
      <c r="V32" s="1014">
        <v>3000</v>
      </c>
      <c r="W32" s="1016">
        <f t="shared" si="2"/>
        <v>36000</v>
      </c>
      <c r="X32" s="1027" t="s">
        <v>1156</v>
      </c>
      <c r="Y32" s="968">
        <v>360</v>
      </c>
      <c r="Z32" s="1032" t="s">
        <v>1157</v>
      </c>
      <c r="AA32" s="969">
        <v>262</v>
      </c>
      <c r="AB32" s="1033">
        <v>33102</v>
      </c>
      <c r="AC32" s="969">
        <v>11</v>
      </c>
      <c r="AD32" s="966">
        <f>W32/Y32</f>
        <v>100</v>
      </c>
      <c r="AE32" s="966">
        <f>Y32*AD32</f>
        <v>36000</v>
      </c>
      <c r="AF32" s="1018">
        <f>SUM($K32:$N32)</f>
        <v>12000</v>
      </c>
      <c r="AG32" s="966">
        <f>SUM($O32:$R32)</f>
        <v>12000</v>
      </c>
      <c r="AH32" s="966">
        <f t="shared" si="12"/>
        <v>12000</v>
      </c>
      <c r="AI32" s="1754"/>
    </row>
    <row r="33" spans="1:35" s="967" customFormat="1" ht="34.200000000000003" customHeight="1" x14ac:dyDescent="0.25">
      <c r="A33" s="126"/>
      <c r="B33" s="127"/>
      <c r="C33" s="127"/>
      <c r="D33" s="127"/>
      <c r="E33" s="127"/>
      <c r="F33" s="127"/>
      <c r="G33" s="1800"/>
      <c r="H33" s="1715"/>
      <c r="I33" s="1013"/>
      <c r="J33" s="963" t="s">
        <v>753</v>
      </c>
      <c r="K33" s="1014">
        <v>1500</v>
      </c>
      <c r="L33" s="1015">
        <v>1500</v>
      </c>
      <c r="M33" s="1015">
        <v>1500</v>
      </c>
      <c r="N33" s="1015">
        <v>1500</v>
      </c>
      <c r="O33" s="1015">
        <v>1500</v>
      </c>
      <c r="P33" s="1015">
        <v>1500</v>
      </c>
      <c r="Q33" s="1015">
        <v>1500</v>
      </c>
      <c r="R33" s="1015">
        <v>1500</v>
      </c>
      <c r="S33" s="1015">
        <v>1500</v>
      </c>
      <c r="T33" s="1015">
        <v>1500</v>
      </c>
      <c r="U33" s="1015">
        <v>1500</v>
      </c>
      <c r="V33" s="1015">
        <v>1500</v>
      </c>
      <c r="W33" s="1016">
        <f t="shared" si="2"/>
        <v>18000</v>
      </c>
      <c r="X33" s="1027" t="s">
        <v>1163</v>
      </c>
      <c r="Y33" s="968">
        <v>12</v>
      </c>
      <c r="Z33" s="1034" t="s">
        <v>1155</v>
      </c>
      <c r="AA33" s="969">
        <v>196</v>
      </c>
      <c r="AB33" s="1034" t="s">
        <v>1147</v>
      </c>
      <c r="AC33" s="1034">
        <v>11</v>
      </c>
      <c r="AD33" s="966">
        <f>W33/Y33</f>
        <v>1500</v>
      </c>
      <c r="AE33" s="966">
        <f t="shared" ref="AE33:AE74" si="13">Y33*AD33</f>
        <v>18000</v>
      </c>
      <c r="AF33" s="1018">
        <f>SUM($K33:$N33)</f>
        <v>6000</v>
      </c>
      <c r="AG33" s="966">
        <f t="shared" ref="AG33:AG80" si="14">SUM($O33:$R33)</f>
        <v>6000</v>
      </c>
      <c r="AH33" s="966">
        <f t="shared" si="12"/>
        <v>6000</v>
      </c>
      <c r="AI33" s="1754"/>
    </row>
    <row r="34" spans="1:35" s="967" customFormat="1" ht="51" customHeight="1" x14ac:dyDescent="0.25">
      <c r="A34" s="1035"/>
      <c r="B34" s="127"/>
      <c r="C34" s="127"/>
      <c r="D34" s="127"/>
      <c r="E34" s="127"/>
      <c r="F34" s="127"/>
      <c r="G34" s="1800"/>
      <c r="H34" s="1713" t="s">
        <v>1437</v>
      </c>
      <c r="I34" s="1013"/>
      <c r="J34" s="963" t="s">
        <v>753</v>
      </c>
      <c r="K34" s="1014"/>
      <c r="L34" s="1015"/>
      <c r="M34" s="1036"/>
      <c r="N34" s="1015">
        <v>3000</v>
      </c>
      <c r="O34" s="1015"/>
      <c r="P34" s="1015"/>
      <c r="Q34" s="1015"/>
      <c r="R34" s="1015"/>
      <c r="S34" s="1015"/>
      <c r="T34" s="1015"/>
      <c r="U34" s="1015"/>
      <c r="V34" s="1015"/>
      <c r="W34" s="1016">
        <f t="shared" si="2"/>
        <v>3000</v>
      </c>
      <c r="X34" s="1037" t="s">
        <v>1171</v>
      </c>
      <c r="Y34" s="968">
        <v>3</v>
      </c>
      <c r="Z34" s="986" t="s">
        <v>1154</v>
      </c>
      <c r="AA34" s="969">
        <v>322</v>
      </c>
      <c r="AB34" s="1033">
        <v>56666</v>
      </c>
      <c r="AC34" s="969">
        <v>11</v>
      </c>
      <c r="AD34" s="966">
        <f>W34/Y34</f>
        <v>1000</v>
      </c>
      <c r="AE34" s="966">
        <f t="shared" si="13"/>
        <v>3000</v>
      </c>
      <c r="AF34" s="1038">
        <f t="shared" ref="AF34:AF71" si="15">SUM($K34:$N34)</f>
        <v>3000</v>
      </c>
      <c r="AG34" s="966">
        <f t="shared" si="14"/>
        <v>0</v>
      </c>
      <c r="AH34" s="966">
        <f t="shared" si="12"/>
        <v>0</v>
      </c>
      <c r="AI34" s="1754"/>
    </row>
    <row r="35" spans="1:35" s="967" customFormat="1" ht="83.4" customHeight="1" x14ac:dyDescent="0.25">
      <c r="A35" s="1035"/>
      <c r="B35" s="127"/>
      <c r="C35" s="127"/>
      <c r="D35" s="127"/>
      <c r="E35" s="127"/>
      <c r="F35" s="127"/>
      <c r="G35" s="1800"/>
      <c r="H35" s="1715"/>
      <c r="I35" s="1013"/>
      <c r="J35" s="963" t="s">
        <v>753</v>
      </c>
      <c r="K35" s="1014"/>
      <c r="L35" s="1015"/>
      <c r="M35" s="1036"/>
      <c r="N35" s="1015">
        <v>6000</v>
      </c>
      <c r="O35" s="1015"/>
      <c r="P35" s="1015"/>
      <c r="Q35" s="1015"/>
      <c r="R35" s="1015"/>
      <c r="S35" s="1015"/>
      <c r="T35" s="1015"/>
      <c r="U35" s="1015"/>
      <c r="V35" s="1015"/>
      <c r="W35" s="1016">
        <f t="shared" si="2"/>
        <v>6000</v>
      </c>
      <c r="X35" s="1187" t="s">
        <v>1523</v>
      </c>
      <c r="Y35" s="968">
        <v>1</v>
      </c>
      <c r="Z35" s="986" t="s">
        <v>1154</v>
      </c>
      <c r="AA35" s="969">
        <v>328</v>
      </c>
      <c r="AB35" s="1039">
        <v>84849</v>
      </c>
      <c r="AC35" s="969">
        <v>11</v>
      </c>
      <c r="AD35" s="966">
        <f t="shared" ref="AD35:AD50" si="16">W35/Y35</f>
        <v>6000</v>
      </c>
      <c r="AE35" s="966">
        <f t="shared" si="13"/>
        <v>6000</v>
      </c>
      <c r="AF35" s="1038">
        <f t="shared" si="15"/>
        <v>6000</v>
      </c>
      <c r="AG35" s="966">
        <f t="shared" si="14"/>
        <v>0</v>
      </c>
      <c r="AH35" s="966">
        <f t="shared" si="12"/>
        <v>0</v>
      </c>
      <c r="AI35" s="1754"/>
    </row>
    <row r="36" spans="1:35" s="967" customFormat="1" ht="21" customHeight="1" x14ac:dyDescent="0.25">
      <c r="A36" s="127"/>
      <c r="B36" s="127"/>
      <c r="C36" s="127"/>
      <c r="D36" s="127"/>
      <c r="E36" s="127"/>
      <c r="F36" s="127"/>
      <c r="G36" s="1800"/>
      <c r="H36" s="1713" t="s">
        <v>1438</v>
      </c>
      <c r="I36" s="1729" t="s">
        <v>1128</v>
      </c>
      <c r="J36" s="963" t="s">
        <v>752</v>
      </c>
      <c r="K36" s="1040"/>
      <c r="L36" s="1041"/>
      <c r="M36" s="1042">
        <v>2</v>
      </c>
      <c r="N36" s="1042">
        <v>4</v>
      </c>
      <c r="O36" s="1042">
        <v>2</v>
      </c>
      <c r="P36" s="1042">
        <v>1</v>
      </c>
      <c r="Q36" s="1042">
        <v>4</v>
      </c>
      <c r="R36" s="1042">
        <v>1</v>
      </c>
      <c r="S36" s="1042"/>
      <c r="T36" s="1042"/>
      <c r="U36" s="1042"/>
      <c r="V36" s="1042"/>
      <c r="W36" s="985">
        <f t="shared" si="2"/>
        <v>14</v>
      </c>
      <c r="X36" s="1027"/>
      <c r="Y36" s="969"/>
      <c r="Z36" s="1028"/>
      <c r="AA36" s="969"/>
      <c r="AB36" s="986"/>
      <c r="AC36" s="969"/>
      <c r="AD36" s="966"/>
      <c r="AE36" s="966"/>
      <c r="AF36" s="968">
        <f t="shared" si="15"/>
        <v>6</v>
      </c>
      <c r="AG36" s="968">
        <f t="shared" si="14"/>
        <v>8</v>
      </c>
      <c r="AH36" s="968">
        <f t="shared" si="12"/>
        <v>0</v>
      </c>
      <c r="AI36" s="1739" t="s">
        <v>1165</v>
      </c>
    </row>
    <row r="37" spans="1:35" s="967" customFormat="1" ht="46.2" customHeight="1" x14ac:dyDescent="0.25">
      <c r="A37" s="127"/>
      <c r="B37" s="127"/>
      <c r="C37" s="127"/>
      <c r="D37" s="127"/>
      <c r="E37" s="127"/>
      <c r="F37" s="127"/>
      <c r="G37" s="1800"/>
      <c r="H37" s="1714"/>
      <c r="I37" s="1730"/>
      <c r="J37" s="963" t="s">
        <v>753</v>
      </c>
      <c r="K37" s="1043"/>
      <c r="L37" s="1015"/>
      <c r="M37" s="1015"/>
      <c r="N37" s="1015"/>
      <c r="O37" s="1015">
        <v>1680</v>
      </c>
      <c r="P37" s="1015"/>
      <c r="Q37" s="1015"/>
      <c r="R37" s="1015"/>
      <c r="S37" s="1015">
        <v>1680</v>
      </c>
      <c r="T37" s="1015"/>
      <c r="U37" s="1015"/>
      <c r="V37" s="1044"/>
      <c r="W37" s="1016">
        <f t="shared" si="2"/>
        <v>3360</v>
      </c>
      <c r="X37" s="1025" t="s">
        <v>1244</v>
      </c>
      <c r="Y37" s="968">
        <v>8</v>
      </c>
      <c r="Z37" s="1028" t="s">
        <v>1154</v>
      </c>
      <c r="AA37" s="969">
        <v>133</v>
      </c>
      <c r="AB37" s="986" t="s">
        <v>1147</v>
      </c>
      <c r="AC37" s="969">
        <v>11</v>
      </c>
      <c r="AD37" s="966">
        <f t="shared" si="16"/>
        <v>420</v>
      </c>
      <c r="AE37" s="966">
        <f t="shared" si="13"/>
        <v>3360</v>
      </c>
      <c r="AF37" s="966">
        <f t="shared" si="15"/>
        <v>0</v>
      </c>
      <c r="AG37" s="966">
        <f>SUM($M37:$R37)</f>
        <v>1680</v>
      </c>
      <c r="AH37" s="966">
        <f t="shared" si="12"/>
        <v>1680</v>
      </c>
      <c r="AI37" s="1740"/>
    </row>
    <row r="38" spans="1:35" s="967" customFormat="1" ht="24" customHeight="1" x14ac:dyDescent="0.25">
      <c r="A38" s="127"/>
      <c r="B38" s="127"/>
      <c r="C38" s="127"/>
      <c r="D38" s="127"/>
      <c r="E38" s="127"/>
      <c r="F38" s="127"/>
      <c r="G38" s="1800"/>
      <c r="H38" s="1714"/>
      <c r="I38" s="1730"/>
      <c r="J38" s="963" t="s">
        <v>753</v>
      </c>
      <c r="K38" s="1014"/>
      <c r="L38" s="1015"/>
      <c r="M38" s="1015"/>
      <c r="N38" s="1015"/>
      <c r="O38" s="1015">
        <v>840</v>
      </c>
      <c r="P38" s="1015"/>
      <c r="Q38" s="1015"/>
      <c r="R38" s="1015"/>
      <c r="S38" s="1015">
        <v>840</v>
      </c>
      <c r="T38" s="1015"/>
      <c r="U38" s="1015"/>
      <c r="V38" s="1015"/>
      <c r="W38" s="1016">
        <f t="shared" si="2"/>
        <v>1680</v>
      </c>
      <c r="X38" s="1025" t="s">
        <v>1245</v>
      </c>
      <c r="Y38" s="968">
        <v>4</v>
      </c>
      <c r="Z38" s="986" t="s">
        <v>1154</v>
      </c>
      <c r="AA38" s="969">
        <v>133</v>
      </c>
      <c r="AB38" s="986" t="s">
        <v>1147</v>
      </c>
      <c r="AC38" s="969">
        <v>11</v>
      </c>
      <c r="AD38" s="966">
        <f t="shared" si="16"/>
        <v>420</v>
      </c>
      <c r="AE38" s="966">
        <f t="shared" si="13"/>
        <v>1680</v>
      </c>
      <c r="AF38" s="966">
        <f t="shared" si="15"/>
        <v>0</v>
      </c>
      <c r="AG38" s="966">
        <f t="shared" si="14"/>
        <v>840</v>
      </c>
      <c r="AH38" s="966">
        <f t="shared" si="12"/>
        <v>840</v>
      </c>
      <c r="AI38" s="1740"/>
    </row>
    <row r="39" spans="1:35" s="967" customFormat="1" ht="22.95" customHeight="1" x14ac:dyDescent="0.25">
      <c r="A39" s="126"/>
      <c r="B39" s="127"/>
      <c r="C39" s="127"/>
      <c r="D39" s="127"/>
      <c r="E39" s="127"/>
      <c r="F39" s="127"/>
      <c r="G39" s="1800"/>
      <c r="H39" s="1714"/>
      <c r="I39" s="1730"/>
      <c r="J39" s="963" t="s">
        <v>753</v>
      </c>
      <c r="K39" s="1014"/>
      <c r="L39" s="1015"/>
      <c r="M39" s="1015"/>
      <c r="N39" s="1015"/>
      <c r="O39" s="1015"/>
      <c r="P39" s="1015"/>
      <c r="Q39" s="1015"/>
      <c r="R39" s="1015"/>
      <c r="S39" s="1015">
        <v>630</v>
      </c>
      <c r="T39" s="1015"/>
      <c r="U39" s="1015"/>
      <c r="V39" s="1015"/>
      <c r="W39" s="1016">
        <f t="shared" si="2"/>
        <v>630</v>
      </c>
      <c r="X39" s="1025" t="s">
        <v>1246</v>
      </c>
      <c r="Y39" s="1045">
        <v>2</v>
      </c>
      <c r="Z39" s="986" t="s">
        <v>1154</v>
      </c>
      <c r="AA39" s="969">
        <v>133</v>
      </c>
      <c r="AB39" s="986" t="s">
        <v>1147</v>
      </c>
      <c r="AC39" s="969">
        <v>11</v>
      </c>
      <c r="AD39" s="966">
        <f t="shared" si="16"/>
        <v>315</v>
      </c>
      <c r="AE39" s="966">
        <f t="shared" si="13"/>
        <v>630</v>
      </c>
      <c r="AF39" s="966">
        <f t="shared" si="15"/>
        <v>0</v>
      </c>
      <c r="AG39" s="966">
        <f t="shared" si="14"/>
        <v>0</v>
      </c>
      <c r="AH39" s="966">
        <f t="shared" si="12"/>
        <v>630</v>
      </c>
      <c r="AI39" s="1740"/>
    </row>
    <row r="40" spans="1:35" s="967" customFormat="1" ht="22.95" customHeight="1" x14ac:dyDescent="0.25">
      <c r="A40" s="126"/>
      <c r="B40" s="127"/>
      <c r="C40" s="127"/>
      <c r="D40" s="127"/>
      <c r="E40" s="127"/>
      <c r="F40" s="127"/>
      <c r="G40" s="1800"/>
      <c r="H40" s="1714"/>
      <c r="I40" s="1807"/>
      <c r="J40" s="963" t="s">
        <v>753</v>
      </c>
      <c r="K40" s="1014"/>
      <c r="L40" s="1015"/>
      <c r="M40" s="1015"/>
      <c r="N40" s="1015"/>
      <c r="O40" s="1015"/>
      <c r="P40" s="1015">
        <v>630</v>
      </c>
      <c r="Q40" s="1015"/>
      <c r="R40" s="1015"/>
      <c r="S40" s="1015"/>
      <c r="T40" s="1015"/>
      <c r="U40" s="1015"/>
      <c r="V40" s="1015"/>
      <c r="W40" s="1016">
        <f t="shared" si="2"/>
        <v>630</v>
      </c>
      <c r="X40" s="1025" t="s">
        <v>1247</v>
      </c>
      <c r="Y40" s="1045">
        <v>2</v>
      </c>
      <c r="Z40" s="986" t="s">
        <v>1154</v>
      </c>
      <c r="AA40" s="969">
        <v>133</v>
      </c>
      <c r="AB40" s="986" t="s">
        <v>1147</v>
      </c>
      <c r="AC40" s="969">
        <v>11</v>
      </c>
      <c r="AD40" s="966">
        <f t="shared" si="16"/>
        <v>315</v>
      </c>
      <c r="AE40" s="966">
        <f>Y40*AD40</f>
        <v>630</v>
      </c>
      <c r="AF40" s="966">
        <f t="shared" si="15"/>
        <v>0</v>
      </c>
      <c r="AG40" s="966">
        <f t="shared" si="14"/>
        <v>630</v>
      </c>
      <c r="AH40" s="966">
        <f t="shared" si="12"/>
        <v>0</v>
      </c>
      <c r="AI40" s="1740"/>
    </row>
    <row r="41" spans="1:35" s="967" customFormat="1" ht="22.95" customHeight="1" x14ac:dyDescent="0.25">
      <c r="A41" s="126"/>
      <c r="B41" s="127"/>
      <c r="C41" s="127"/>
      <c r="D41" s="127"/>
      <c r="E41" s="127"/>
      <c r="F41" s="127"/>
      <c r="G41" s="1800"/>
      <c r="H41" s="1715"/>
      <c r="I41" s="1019"/>
      <c r="J41" s="963" t="s">
        <v>753</v>
      </c>
      <c r="K41" s="1014"/>
      <c r="L41" s="1015"/>
      <c r="M41" s="1044">
        <v>0</v>
      </c>
      <c r="N41" s="1044">
        <v>0</v>
      </c>
      <c r="O41" s="1044">
        <v>600</v>
      </c>
      <c r="P41" s="1044">
        <v>100</v>
      </c>
      <c r="Q41" s="1044">
        <v>0</v>
      </c>
      <c r="R41" s="1044">
        <v>0</v>
      </c>
      <c r="S41" s="1046">
        <v>600</v>
      </c>
      <c r="T41" s="1046"/>
      <c r="U41" s="1046"/>
      <c r="V41" s="966"/>
      <c r="W41" s="1016">
        <f t="shared" si="2"/>
        <v>1300</v>
      </c>
      <c r="X41" s="1025" t="s">
        <v>1166</v>
      </c>
      <c r="Y41" s="1045">
        <v>13</v>
      </c>
      <c r="Z41" s="1032" t="s">
        <v>1157</v>
      </c>
      <c r="AA41" s="969">
        <v>262</v>
      </c>
      <c r="AB41" s="1047">
        <v>33102</v>
      </c>
      <c r="AC41" s="969">
        <v>11</v>
      </c>
      <c r="AD41" s="966">
        <f>W41/Y41</f>
        <v>100</v>
      </c>
      <c r="AE41" s="966">
        <f>Y41*AD41</f>
        <v>1300</v>
      </c>
      <c r="AF41" s="966">
        <f t="shared" si="15"/>
        <v>0</v>
      </c>
      <c r="AG41" s="966">
        <f t="shared" si="14"/>
        <v>700</v>
      </c>
      <c r="AH41" s="966">
        <f t="shared" si="12"/>
        <v>600</v>
      </c>
      <c r="AI41" s="1741"/>
    </row>
    <row r="42" spans="1:35" s="967" customFormat="1" ht="48" customHeight="1" x14ac:dyDescent="0.25">
      <c r="A42" s="127"/>
      <c r="B42" s="127"/>
      <c r="C42" s="127"/>
      <c r="D42" s="127"/>
      <c r="E42" s="127"/>
      <c r="F42" s="127"/>
      <c r="G42" s="1800"/>
      <c r="H42" s="1153" t="s">
        <v>1439</v>
      </c>
      <c r="I42" s="1019"/>
      <c r="J42" s="963" t="s">
        <v>753</v>
      </c>
      <c r="K42" s="1043"/>
      <c r="L42" s="1015"/>
      <c r="M42" s="1015"/>
      <c r="N42" s="1048">
        <v>1100</v>
      </c>
      <c r="O42" s="1015"/>
      <c r="P42" s="1015"/>
      <c r="Q42" s="1015"/>
      <c r="R42" s="1015"/>
      <c r="S42" s="1015"/>
      <c r="T42" s="1015"/>
      <c r="U42" s="1015"/>
      <c r="V42" s="1044"/>
      <c r="W42" s="1016">
        <f t="shared" si="2"/>
        <v>1100</v>
      </c>
      <c r="X42" s="1025" t="s">
        <v>1272</v>
      </c>
      <c r="Y42" s="968">
        <v>1</v>
      </c>
      <c r="Z42" s="986" t="s">
        <v>1154</v>
      </c>
      <c r="AA42" s="969">
        <v>322</v>
      </c>
      <c r="AB42" s="1033">
        <v>56666</v>
      </c>
      <c r="AC42" s="969">
        <v>11</v>
      </c>
      <c r="AD42" s="966">
        <f>W42/Y42</f>
        <v>1100</v>
      </c>
      <c r="AE42" s="966">
        <f>Y42*AD42</f>
        <v>1100</v>
      </c>
      <c r="AF42" s="966">
        <f t="shared" si="15"/>
        <v>1100</v>
      </c>
      <c r="AG42" s="966">
        <f>SUM($M42:$R42)</f>
        <v>1100</v>
      </c>
      <c r="AH42" s="966">
        <f t="shared" si="12"/>
        <v>0</v>
      </c>
      <c r="AI42" s="1049"/>
    </row>
    <row r="43" spans="1:35" s="967" customFormat="1" ht="22.2" customHeight="1" x14ac:dyDescent="0.25">
      <c r="A43" s="126"/>
      <c r="B43" s="127"/>
      <c r="C43" s="127"/>
      <c r="D43" s="127"/>
      <c r="E43" s="127"/>
      <c r="F43" s="127"/>
      <c r="G43" s="1800"/>
      <c r="H43" s="1713" t="s">
        <v>1281</v>
      </c>
      <c r="I43" s="1719" t="s">
        <v>1128</v>
      </c>
      <c r="J43" s="963" t="s">
        <v>753</v>
      </c>
      <c r="K43" s="1014"/>
      <c r="L43" s="1015"/>
      <c r="M43" s="1015">
        <v>10000</v>
      </c>
      <c r="N43" s="1015"/>
      <c r="O43" s="1015"/>
      <c r="P43" s="1015"/>
      <c r="Q43" s="1015"/>
      <c r="R43" s="1015"/>
      <c r="S43" s="1015"/>
      <c r="T43" s="1015"/>
      <c r="U43" s="1015"/>
      <c r="V43" s="1015"/>
      <c r="W43" s="1016">
        <f t="shared" si="2"/>
        <v>10000</v>
      </c>
      <c r="X43" s="1025" t="s">
        <v>1419</v>
      </c>
      <c r="Y43" s="968">
        <v>1</v>
      </c>
      <c r="Z43" s="986" t="s">
        <v>1154</v>
      </c>
      <c r="AA43" s="969">
        <v>113</v>
      </c>
      <c r="AB43" s="986" t="s">
        <v>1147</v>
      </c>
      <c r="AC43" s="969">
        <v>11</v>
      </c>
      <c r="AD43" s="966">
        <f t="shared" si="16"/>
        <v>10000</v>
      </c>
      <c r="AE43" s="966">
        <f t="shared" si="13"/>
        <v>10000</v>
      </c>
      <c r="AF43" s="966">
        <f t="shared" si="15"/>
        <v>10000</v>
      </c>
      <c r="AG43" s="966">
        <f t="shared" si="14"/>
        <v>0</v>
      </c>
      <c r="AH43" s="966">
        <f t="shared" si="12"/>
        <v>0</v>
      </c>
      <c r="AI43" s="1738" t="s">
        <v>1164</v>
      </c>
    </row>
    <row r="44" spans="1:35" s="967" customFormat="1" ht="21" customHeight="1" x14ac:dyDescent="0.25">
      <c r="A44" s="126"/>
      <c r="B44" s="127"/>
      <c r="C44" s="127"/>
      <c r="D44" s="127"/>
      <c r="E44" s="127"/>
      <c r="F44" s="127"/>
      <c r="G44" s="1800"/>
      <c r="H44" s="1714"/>
      <c r="I44" s="1719"/>
      <c r="J44" s="963" t="s">
        <v>753</v>
      </c>
      <c r="K44" s="1014"/>
      <c r="L44" s="1015"/>
      <c r="M44" s="1015">
        <v>4000</v>
      </c>
      <c r="N44" s="1015"/>
      <c r="O44" s="1015"/>
      <c r="P44" s="1015"/>
      <c r="Q44" s="1015"/>
      <c r="R44" s="1015"/>
      <c r="S44" s="1015"/>
      <c r="T44" s="1015"/>
      <c r="U44" s="1015"/>
      <c r="V44" s="1015"/>
      <c r="W44" s="1016">
        <f t="shared" si="2"/>
        <v>4000</v>
      </c>
      <c r="X44" s="1050" t="s">
        <v>1196</v>
      </c>
      <c r="Y44" s="968">
        <v>9</v>
      </c>
      <c r="Z44" s="986" t="s">
        <v>1154</v>
      </c>
      <c r="AA44" s="1051" t="s">
        <v>1197</v>
      </c>
      <c r="AB44" s="986" t="s">
        <v>1147</v>
      </c>
      <c r="AC44" s="969">
        <v>11</v>
      </c>
      <c r="AD44" s="966">
        <f t="shared" si="16"/>
        <v>444.44444444444446</v>
      </c>
      <c r="AE44" s="966">
        <f t="shared" si="13"/>
        <v>4000</v>
      </c>
      <c r="AF44" s="966">
        <f t="shared" si="15"/>
        <v>4000</v>
      </c>
      <c r="AG44" s="966">
        <f t="shared" si="14"/>
        <v>0</v>
      </c>
      <c r="AH44" s="966">
        <f t="shared" si="12"/>
        <v>0</v>
      </c>
      <c r="AI44" s="1738"/>
    </row>
    <row r="45" spans="1:35" s="967" customFormat="1" ht="24.6" customHeight="1" x14ac:dyDescent="0.25">
      <c r="A45" s="126"/>
      <c r="B45" s="127"/>
      <c r="C45" s="127"/>
      <c r="D45" s="127"/>
      <c r="E45" s="127"/>
      <c r="F45" s="127"/>
      <c r="G45" s="1800"/>
      <c r="H45" s="1714"/>
      <c r="I45" s="1719"/>
      <c r="J45" s="963" t="s">
        <v>753</v>
      </c>
      <c r="K45" s="1014"/>
      <c r="L45" s="1015"/>
      <c r="M45" s="1015">
        <v>4200</v>
      </c>
      <c r="N45" s="1015">
        <v>4200</v>
      </c>
      <c r="O45" s="1015">
        <v>4200</v>
      </c>
      <c r="P45" s="1015">
        <v>4200</v>
      </c>
      <c r="Q45" s="1015">
        <v>4200</v>
      </c>
      <c r="R45" s="1015">
        <v>4200</v>
      </c>
      <c r="S45" s="1015">
        <v>3000</v>
      </c>
      <c r="T45" s="1015"/>
      <c r="U45" s="1015"/>
      <c r="V45" s="1015"/>
      <c r="W45" s="1016">
        <f t="shared" si="2"/>
        <v>28200</v>
      </c>
      <c r="X45" s="1052" t="s">
        <v>1207</v>
      </c>
      <c r="Y45" s="968">
        <v>78</v>
      </c>
      <c r="Z45" s="986" t="s">
        <v>1154</v>
      </c>
      <c r="AA45" s="1051">
        <v>133</v>
      </c>
      <c r="AB45" s="986" t="s">
        <v>1147</v>
      </c>
      <c r="AC45" s="969">
        <v>11</v>
      </c>
      <c r="AD45" s="966">
        <f t="shared" si="16"/>
        <v>361.53846153846155</v>
      </c>
      <c r="AE45" s="966">
        <f t="shared" si="13"/>
        <v>28200</v>
      </c>
      <c r="AF45" s="966">
        <f t="shared" si="15"/>
        <v>8400</v>
      </c>
      <c r="AG45" s="966">
        <f t="shared" si="14"/>
        <v>16800</v>
      </c>
      <c r="AH45" s="966">
        <f t="shared" si="12"/>
        <v>3000</v>
      </c>
      <c r="AI45" s="1738"/>
    </row>
    <row r="46" spans="1:35" s="967" customFormat="1" ht="18.600000000000001" customHeight="1" x14ac:dyDescent="0.25">
      <c r="A46" s="126"/>
      <c r="B46" s="127"/>
      <c r="C46" s="127"/>
      <c r="D46" s="127"/>
      <c r="E46" s="127"/>
      <c r="F46" s="127"/>
      <c r="G46" s="1800"/>
      <c r="H46" s="1714"/>
      <c r="I46" s="1719"/>
      <c r="J46" s="963" t="s">
        <v>753</v>
      </c>
      <c r="K46" s="1014"/>
      <c r="L46" s="1015"/>
      <c r="M46" s="1015"/>
      <c r="N46" s="1015"/>
      <c r="O46" s="1015"/>
      <c r="P46" s="1015"/>
      <c r="Q46" s="1015"/>
      <c r="R46" s="1015"/>
      <c r="S46" s="1015"/>
      <c r="T46" s="1015"/>
      <c r="U46" s="1015">
        <v>25000</v>
      </c>
      <c r="V46" s="1015"/>
      <c r="W46" s="1016">
        <f t="shared" si="2"/>
        <v>25000</v>
      </c>
      <c r="X46" s="1053" t="s">
        <v>1206</v>
      </c>
      <c r="Y46" s="968">
        <v>150</v>
      </c>
      <c r="Z46" s="986" t="s">
        <v>1154</v>
      </c>
      <c r="AA46" s="1051">
        <v>158</v>
      </c>
      <c r="AB46" s="986" t="s">
        <v>1147</v>
      </c>
      <c r="AC46" s="969">
        <v>11</v>
      </c>
      <c r="AD46" s="966">
        <f t="shared" si="16"/>
        <v>166.66666666666666</v>
      </c>
      <c r="AE46" s="966">
        <f t="shared" si="13"/>
        <v>25000</v>
      </c>
      <c r="AF46" s="966">
        <f t="shared" si="15"/>
        <v>0</v>
      </c>
      <c r="AG46" s="966">
        <f t="shared" si="14"/>
        <v>0</v>
      </c>
      <c r="AH46" s="966">
        <f t="shared" si="12"/>
        <v>25000</v>
      </c>
      <c r="AI46" s="1738"/>
    </row>
    <row r="47" spans="1:35" s="967" customFormat="1" ht="21.6" customHeight="1" x14ac:dyDescent="0.25">
      <c r="A47" s="126"/>
      <c r="B47" s="127"/>
      <c r="C47" s="127"/>
      <c r="D47" s="127"/>
      <c r="E47" s="127"/>
      <c r="F47" s="127"/>
      <c r="G47" s="1800"/>
      <c r="H47" s="1714"/>
      <c r="I47" s="1719"/>
      <c r="J47" s="963" t="s">
        <v>753</v>
      </c>
      <c r="K47" s="1014"/>
      <c r="L47" s="1015"/>
      <c r="M47" s="1015">
        <v>83000</v>
      </c>
      <c r="N47" s="1015"/>
      <c r="O47" s="1015"/>
      <c r="P47" s="1015"/>
      <c r="Q47" s="1015"/>
      <c r="R47" s="1015"/>
      <c r="S47" s="1015"/>
      <c r="T47" s="1015"/>
      <c r="U47" s="1015"/>
      <c r="V47" s="1015"/>
      <c r="W47" s="1016">
        <f t="shared" si="2"/>
        <v>83000</v>
      </c>
      <c r="X47" s="1053" t="s">
        <v>1209</v>
      </c>
      <c r="Y47" s="968">
        <v>100</v>
      </c>
      <c r="Z47" s="986" t="s">
        <v>1154</v>
      </c>
      <c r="AA47" s="1051">
        <v>113</v>
      </c>
      <c r="AB47" s="986" t="s">
        <v>1147</v>
      </c>
      <c r="AC47" s="969">
        <v>11</v>
      </c>
      <c r="AD47" s="966">
        <f t="shared" si="16"/>
        <v>830</v>
      </c>
      <c r="AE47" s="966">
        <f t="shared" si="13"/>
        <v>83000</v>
      </c>
      <c r="AF47" s="966">
        <f t="shared" si="15"/>
        <v>83000</v>
      </c>
      <c r="AG47" s="966">
        <f t="shared" si="14"/>
        <v>0</v>
      </c>
      <c r="AH47" s="966">
        <f t="shared" si="12"/>
        <v>0</v>
      </c>
      <c r="AI47" s="1738"/>
    </row>
    <row r="48" spans="1:35" s="967" customFormat="1" ht="19.2" customHeight="1" x14ac:dyDescent="0.25">
      <c r="A48" s="126"/>
      <c r="B48" s="127"/>
      <c r="C48" s="127"/>
      <c r="D48" s="127"/>
      <c r="E48" s="127"/>
      <c r="F48" s="127"/>
      <c r="G48" s="1800"/>
      <c r="H48" s="1714"/>
      <c r="I48" s="1719"/>
      <c r="J48" s="963" t="s">
        <v>753</v>
      </c>
      <c r="K48" s="1014"/>
      <c r="L48" s="1015"/>
      <c r="M48" s="1015"/>
      <c r="N48" s="1015"/>
      <c r="O48" s="1015"/>
      <c r="P48" s="1015">
        <v>1000</v>
      </c>
      <c r="Q48" s="1015"/>
      <c r="R48" s="1015"/>
      <c r="S48" s="1015"/>
      <c r="T48" s="1015"/>
      <c r="U48" s="1015"/>
      <c r="V48" s="1015">
        <v>1000</v>
      </c>
      <c r="W48" s="1016">
        <f t="shared" si="2"/>
        <v>2000</v>
      </c>
      <c r="X48" s="1053" t="s">
        <v>1204</v>
      </c>
      <c r="Y48" s="968">
        <v>2</v>
      </c>
      <c r="Z48" s="986" t="s">
        <v>1154</v>
      </c>
      <c r="AA48" s="1051">
        <v>169</v>
      </c>
      <c r="AB48" s="986" t="s">
        <v>1147</v>
      </c>
      <c r="AC48" s="969">
        <v>11</v>
      </c>
      <c r="AD48" s="966">
        <f t="shared" si="16"/>
        <v>1000</v>
      </c>
      <c r="AE48" s="966">
        <f t="shared" si="13"/>
        <v>2000</v>
      </c>
      <c r="AF48" s="966">
        <f t="shared" si="15"/>
        <v>0</v>
      </c>
      <c r="AG48" s="966">
        <f t="shared" si="14"/>
        <v>1000</v>
      </c>
      <c r="AH48" s="966">
        <f t="shared" si="12"/>
        <v>1000</v>
      </c>
      <c r="AI48" s="1738"/>
    </row>
    <row r="49" spans="1:39" s="967" customFormat="1" ht="18.600000000000001" customHeight="1" x14ac:dyDescent="0.25">
      <c r="A49" s="126"/>
      <c r="B49" s="127"/>
      <c r="C49" s="127"/>
      <c r="D49" s="127"/>
      <c r="E49" s="127"/>
      <c r="F49" s="127"/>
      <c r="G49" s="1800"/>
      <c r="H49" s="1714"/>
      <c r="I49" s="1719"/>
      <c r="J49" s="963" t="s">
        <v>753</v>
      </c>
      <c r="K49" s="1014"/>
      <c r="L49" s="1015"/>
      <c r="M49" s="1015"/>
      <c r="N49" s="1015"/>
      <c r="O49" s="1015"/>
      <c r="P49" s="1015">
        <v>400</v>
      </c>
      <c r="Q49" s="1015"/>
      <c r="R49" s="1015"/>
      <c r="S49" s="1015"/>
      <c r="T49" s="1015"/>
      <c r="U49" s="1015"/>
      <c r="V49" s="1015"/>
      <c r="W49" s="1016">
        <f t="shared" si="2"/>
        <v>400</v>
      </c>
      <c r="X49" s="1053" t="s">
        <v>1202</v>
      </c>
      <c r="Y49" s="968">
        <v>20</v>
      </c>
      <c r="Z49" s="986" t="s">
        <v>1154</v>
      </c>
      <c r="AA49" s="1051">
        <v>232</v>
      </c>
      <c r="AB49" s="986">
        <v>4656</v>
      </c>
      <c r="AC49" s="969">
        <v>11</v>
      </c>
      <c r="AD49" s="966">
        <f t="shared" si="16"/>
        <v>20</v>
      </c>
      <c r="AE49" s="966">
        <f t="shared" si="13"/>
        <v>400</v>
      </c>
      <c r="AF49" s="966">
        <f t="shared" si="15"/>
        <v>0</v>
      </c>
      <c r="AG49" s="966">
        <f t="shared" si="14"/>
        <v>400</v>
      </c>
      <c r="AH49" s="966">
        <f t="shared" si="12"/>
        <v>0</v>
      </c>
      <c r="AI49" s="1738"/>
    </row>
    <row r="50" spans="1:39" s="967" customFormat="1" ht="19.95" customHeight="1" x14ac:dyDescent="0.25">
      <c r="A50" s="126"/>
      <c r="B50" s="127"/>
      <c r="C50" s="127"/>
      <c r="D50" s="127"/>
      <c r="E50" s="127"/>
      <c r="F50" s="127"/>
      <c r="G50" s="1800"/>
      <c r="H50" s="1714"/>
      <c r="I50" s="1719"/>
      <c r="J50" s="963" t="s">
        <v>753</v>
      </c>
      <c r="K50" s="1014"/>
      <c r="L50" s="1015"/>
      <c r="M50" s="1015">
        <v>600</v>
      </c>
      <c r="N50" s="1015">
        <v>600</v>
      </c>
      <c r="O50" s="1015">
        <v>600</v>
      </c>
      <c r="P50" s="1015">
        <v>600</v>
      </c>
      <c r="Q50" s="1015">
        <v>600</v>
      </c>
      <c r="R50" s="1015">
        <v>600</v>
      </c>
      <c r="S50" s="1015">
        <v>600</v>
      </c>
      <c r="T50" s="1015"/>
      <c r="U50" s="1015"/>
      <c r="V50" s="1015"/>
      <c r="W50" s="1016">
        <f t="shared" si="2"/>
        <v>4200</v>
      </c>
      <c r="X50" s="1052" t="s">
        <v>1208</v>
      </c>
      <c r="Y50" s="968">
        <v>42</v>
      </c>
      <c r="Z50" s="1032" t="s">
        <v>1157</v>
      </c>
      <c r="AA50" s="1051">
        <v>262</v>
      </c>
      <c r="AB50" s="1047">
        <v>33102</v>
      </c>
      <c r="AC50" s="969">
        <v>11</v>
      </c>
      <c r="AD50" s="966">
        <f t="shared" si="16"/>
        <v>100</v>
      </c>
      <c r="AE50" s="966">
        <f t="shared" si="13"/>
        <v>4200</v>
      </c>
      <c r="AF50" s="966">
        <f t="shared" si="15"/>
        <v>1200</v>
      </c>
      <c r="AG50" s="966">
        <f t="shared" si="14"/>
        <v>2400</v>
      </c>
      <c r="AH50" s="966">
        <f t="shared" si="12"/>
        <v>600</v>
      </c>
      <c r="AI50" s="1738"/>
    </row>
    <row r="51" spans="1:39" s="967" customFormat="1" ht="36" customHeight="1" x14ac:dyDescent="0.25">
      <c r="A51" s="126"/>
      <c r="B51" s="127"/>
      <c r="C51" s="127"/>
      <c r="D51" s="127"/>
      <c r="E51" s="127"/>
      <c r="F51" s="127"/>
      <c r="G51" s="1800"/>
      <c r="H51" s="1714"/>
      <c r="I51" s="1719"/>
      <c r="J51" s="963" t="s">
        <v>753</v>
      </c>
      <c r="K51" s="1014"/>
      <c r="L51" s="1015"/>
      <c r="M51" s="1015"/>
      <c r="N51" s="1015"/>
      <c r="O51" s="1015"/>
      <c r="P51" s="1015">
        <v>800</v>
      </c>
      <c r="Q51" s="1015"/>
      <c r="R51" s="1015"/>
      <c r="S51" s="1015"/>
      <c r="T51" s="1015"/>
      <c r="U51" s="1015"/>
      <c r="V51" s="1015"/>
      <c r="W51" s="1016">
        <f t="shared" si="2"/>
        <v>800</v>
      </c>
      <c r="X51" s="1054" t="s">
        <v>1198</v>
      </c>
      <c r="Y51" s="968">
        <v>20</v>
      </c>
      <c r="Z51" s="986" t="s">
        <v>1154</v>
      </c>
      <c r="AA51" s="969">
        <v>269</v>
      </c>
      <c r="AB51" s="1033">
        <v>36149</v>
      </c>
      <c r="AC51" s="969">
        <v>11</v>
      </c>
      <c r="AD51" s="966">
        <f t="shared" ref="AD51:AD74" si="17">W51/Y51</f>
        <v>40</v>
      </c>
      <c r="AE51" s="966">
        <f t="shared" si="13"/>
        <v>800</v>
      </c>
      <c r="AF51" s="966">
        <f t="shared" si="15"/>
        <v>0</v>
      </c>
      <c r="AG51" s="966">
        <f t="shared" si="14"/>
        <v>800</v>
      </c>
      <c r="AH51" s="966">
        <f t="shared" si="12"/>
        <v>0</v>
      </c>
      <c r="AI51" s="1738"/>
    </row>
    <row r="52" spans="1:39" s="967" customFormat="1" ht="33.6" customHeight="1" x14ac:dyDescent="0.25">
      <c r="A52" s="126"/>
      <c r="B52" s="127"/>
      <c r="C52" s="127"/>
      <c r="D52" s="127"/>
      <c r="E52" s="127"/>
      <c r="F52" s="127"/>
      <c r="G52" s="1800"/>
      <c r="H52" s="1714"/>
      <c r="I52" s="1719"/>
      <c r="J52" s="963" t="s">
        <v>753</v>
      </c>
      <c r="K52" s="1014"/>
      <c r="L52" s="1015"/>
      <c r="M52" s="1015"/>
      <c r="N52" s="1015"/>
      <c r="O52" s="1015"/>
      <c r="P52" s="1015">
        <v>1250</v>
      </c>
      <c r="Q52" s="1015"/>
      <c r="R52" s="1015"/>
      <c r="S52" s="1015"/>
      <c r="T52" s="1015"/>
      <c r="U52" s="1015"/>
      <c r="V52" s="1015"/>
      <c r="W52" s="1016">
        <f t="shared" si="2"/>
        <v>1250</v>
      </c>
      <c r="X52" s="1025" t="s">
        <v>1199</v>
      </c>
      <c r="Y52" s="968">
        <v>25</v>
      </c>
      <c r="Z52" s="986" t="s">
        <v>1154</v>
      </c>
      <c r="AA52" s="1051">
        <v>292</v>
      </c>
      <c r="AB52" s="969">
        <v>28829</v>
      </c>
      <c r="AC52" s="969">
        <v>11</v>
      </c>
      <c r="AD52" s="966">
        <f t="shared" si="17"/>
        <v>50</v>
      </c>
      <c r="AE52" s="966">
        <f t="shared" si="13"/>
        <v>1250</v>
      </c>
      <c r="AF52" s="966">
        <f t="shared" si="15"/>
        <v>0</v>
      </c>
      <c r="AG52" s="966">
        <f t="shared" si="14"/>
        <v>1250</v>
      </c>
      <c r="AH52" s="966">
        <f t="shared" si="12"/>
        <v>0</v>
      </c>
      <c r="AI52" s="1738"/>
    </row>
    <row r="53" spans="1:39" s="967" customFormat="1" ht="36" customHeight="1" x14ac:dyDescent="0.25">
      <c r="A53" s="126"/>
      <c r="B53" s="127"/>
      <c r="C53" s="127"/>
      <c r="D53" s="127"/>
      <c r="E53" s="127"/>
      <c r="F53" s="127"/>
      <c r="G53" s="1800"/>
      <c r="H53" s="1714"/>
      <c r="I53" s="1719"/>
      <c r="J53" s="963" t="s">
        <v>753</v>
      </c>
      <c r="K53" s="1014"/>
      <c r="L53" s="1015"/>
      <c r="M53" s="1015"/>
      <c r="N53" s="1015"/>
      <c r="O53" s="1015"/>
      <c r="P53" s="1015">
        <v>1000</v>
      </c>
      <c r="Q53" s="1015"/>
      <c r="R53" s="1015"/>
      <c r="S53" s="1015"/>
      <c r="T53" s="1015"/>
      <c r="U53" s="1015"/>
      <c r="V53" s="1015"/>
      <c r="W53" s="1016">
        <f t="shared" si="2"/>
        <v>1000</v>
      </c>
      <c r="X53" s="1052" t="s">
        <v>1200</v>
      </c>
      <c r="Y53" s="968">
        <v>25</v>
      </c>
      <c r="Z53" s="986" t="s">
        <v>1154</v>
      </c>
      <c r="AA53" s="1051">
        <v>269</v>
      </c>
      <c r="AB53" s="969">
        <v>5503</v>
      </c>
      <c r="AC53" s="969">
        <v>11</v>
      </c>
      <c r="AD53" s="966">
        <f t="shared" si="17"/>
        <v>40</v>
      </c>
      <c r="AE53" s="966">
        <f t="shared" si="13"/>
        <v>1000</v>
      </c>
      <c r="AF53" s="966">
        <f t="shared" si="15"/>
        <v>0</v>
      </c>
      <c r="AG53" s="966">
        <f t="shared" si="14"/>
        <v>1000</v>
      </c>
      <c r="AH53" s="966">
        <f t="shared" si="12"/>
        <v>0</v>
      </c>
      <c r="AI53" s="1738"/>
    </row>
    <row r="54" spans="1:39" s="967" customFormat="1" ht="21" customHeight="1" x14ac:dyDescent="0.25">
      <c r="A54" s="126"/>
      <c r="B54" s="127"/>
      <c r="C54" s="127"/>
      <c r="D54" s="127"/>
      <c r="E54" s="127"/>
      <c r="F54" s="127"/>
      <c r="G54" s="1800"/>
      <c r="H54" s="1714"/>
      <c r="I54" s="1719"/>
      <c r="J54" s="963" t="s">
        <v>753</v>
      </c>
      <c r="K54" s="1014"/>
      <c r="L54" s="1015"/>
      <c r="M54" s="1015"/>
      <c r="N54" s="1015"/>
      <c r="O54" s="1015"/>
      <c r="P54" s="1015">
        <v>1125</v>
      </c>
      <c r="Q54" s="1015"/>
      <c r="R54" s="1015"/>
      <c r="S54" s="1015"/>
      <c r="T54" s="1015"/>
      <c r="U54" s="1015"/>
      <c r="V54" s="1015"/>
      <c r="W54" s="1016">
        <f t="shared" si="2"/>
        <v>1125</v>
      </c>
      <c r="X54" s="1053" t="s">
        <v>1201</v>
      </c>
      <c r="Y54" s="968">
        <v>22</v>
      </c>
      <c r="Z54" s="986" t="s">
        <v>1154</v>
      </c>
      <c r="AA54" s="1051">
        <v>269</v>
      </c>
      <c r="AB54" s="969">
        <v>83918</v>
      </c>
      <c r="AC54" s="969">
        <v>11</v>
      </c>
      <c r="AD54" s="966">
        <f t="shared" si="17"/>
        <v>51.136363636363633</v>
      </c>
      <c r="AE54" s="966">
        <f t="shared" si="13"/>
        <v>1125</v>
      </c>
      <c r="AF54" s="966">
        <f t="shared" si="15"/>
        <v>0</v>
      </c>
      <c r="AG54" s="966">
        <f t="shared" si="14"/>
        <v>1125</v>
      </c>
      <c r="AH54" s="966">
        <f t="shared" si="12"/>
        <v>0</v>
      </c>
      <c r="AI54" s="1738"/>
    </row>
    <row r="55" spans="1:39" s="967" customFormat="1" ht="34.200000000000003" customHeight="1" x14ac:dyDescent="0.25">
      <c r="A55" s="126"/>
      <c r="B55" s="127"/>
      <c r="C55" s="127"/>
      <c r="D55" s="127"/>
      <c r="E55" s="127"/>
      <c r="F55" s="127"/>
      <c r="G55" s="1800"/>
      <c r="H55" s="1714"/>
      <c r="I55" s="1719"/>
      <c r="J55" s="963" t="s">
        <v>753</v>
      </c>
      <c r="K55" s="1014"/>
      <c r="L55" s="1015"/>
      <c r="M55" s="1015"/>
      <c r="N55" s="1015"/>
      <c r="O55" s="1015"/>
      <c r="P55" s="1015">
        <v>860</v>
      </c>
      <c r="Q55" s="1015"/>
      <c r="R55" s="1015"/>
      <c r="S55" s="1015"/>
      <c r="T55" s="1015"/>
      <c r="U55" s="1015"/>
      <c r="V55" s="1015"/>
      <c r="W55" s="1016">
        <f t="shared" si="2"/>
        <v>860</v>
      </c>
      <c r="X55" s="1052" t="s">
        <v>1203</v>
      </c>
      <c r="Y55" s="968">
        <v>12</v>
      </c>
      <c r="Z55" s="986" t="s">
        <v>1154</v>
      </c>
      <c r="AA55" s="1051">
        <v>269</v>
      </c>
      <c r="AB55" s="969">
        <v>49798</v>
      </c>
      <c r="AC55" s="969">
        <v>11</v>
      </c>
      <c r="AD55" s="966">
        <f t="shared" si="17"/>
        <v>71.666666666666671</v>
      </c>
      <c r="AE55" s="966">
        <f>Y55*AD55</f>
        <v>860</v>
      </c>
      <c r="AF55" s="966">
        <f t="shared" si="15"/>
        <v>0</v>
      </c>
      <c r="AG55" s="966">
        <f t="shared" si="14"/>
        <v>860</v>
      </c>
      <c r="AH55" s="966">
        <f t="shared" si="12"/>
        <v>0</v>
      </c>
      <c r="AI55" s="1738"/>
    </row>
    <row r="56" spans="1:39" s="967" customFormat="1" ht="91.2" customHeight="1" x14ac:dyDescent="0.25">
      <c r="A56" s="126"/>
      <c r="B56" s="127"/>
      <c r="C56" s="127"/>
      <c r="D56" s="127"/>
      <c r="E56" s="127"/>
      <c r="F56" s="127"/>
      <c r="G56" s="1800"/>
      <c r="H56" s="1714"/>
      <c r="I56" s="1719"/>
      <c r="J56" s="963" t="s">
        <v>753</v>
      </c>
      <c r="K56" s="1014"/>
      <c r="L56" s="1015"/>
      <c r="M56" s="1015"/>
      <c r="N56" s="1015"/>
      <c r="O56" s="1015"/>
      <c r="P56" s="1015"/>
      <c r="Q56" s="1015"/>
      <c r="R56" s="1015">
        <v>167100</v>
      </c>
      <c r="S56" s="1015"/>
      <c r="T56" s="1015"/>
      <c r="U56" s="1015"/>
      <c r="V56" s="1015"/>
      <c r="W56" s="1016">
        <f t="shared" si="2"/>
        <v>167100</v>
      </c>
      <c r="X56" s="1052" t="s">
        <v>1273</v>
      </c>
      <c r="Y56" s="968">
        <v>6</v>
      </c>
      <c r="Z56" s="986" t="s">
        <v>1154</v>
      </c>
      <c r="AA56" s="1033">
        <v>328</v>
      </c>
      <c r="AB56" s="1033">
        <v>60212</v>
      </c>
      <c r="AC56" s="969">
        <v>11</v>
      </c>
      <c r="AD56" s="966">
        <v>27850</v>
      </c>
      <c r="AE56" s="966">
        <f t="shared" si="13"/>
        <v>167100</v>
      </c>
      <c r="AF56" s="966">
        <f t="shared" si="15"/>
        <v>0</v>
      </c>
      <c r="AG56" s="966">
        <f t="shared" si="14"/>
        <v>167100</v>
      </c>
      <c r="AH56" s="966">
        <f t="shared" si="12"/>
        <v>0</v>
      </c>
      <c r="AI56" s="1738"/>
    </row>
    <row r="57" spans="1:39" s="967" customFormat="1" ht="72.599999999999994" customHeight="1" x14ac:dyDescent="0.25">
      <c r="A57" s="126"/>
      <c r="B57" s="127"/>
      <c r="C57" s="127"/>
      <c r="D57" s="127"/>
      <c r="E57" s="127"/>
      <c r="F57" s="127"/>
      <c r="G57" s="1800"/>
      <c r="H57" s="1715"/>
      <c r="I57" s="1719"/>
      <c r="J57" s="963" t="s">
        <v>753</v>
      </c>
      <c r="K57" s="1014"/>
      <c r="L57" s="1015"/>
      <c r="M57" s="1015"/>
      <c r="N57" s="1015"/>
      <c r="O57" s="1015"/>
      <c r="P57" s="1015"/>
      <c r="Q57" s="1015"/>
      <c r="R57" s="1015"/>
      <c r="S57" s="1015"/>
      <c r="T57" s="1015"/>
      <c r="U57" s="1015"/>
      <c r="V57" s="1015"/>
      <c r="W57" s="1016">
        <f t="shared" ref="W57:W80" si="18">SUM(K57:V57)</f>
        <v>0</v>
      </c>
      <c r="X57" s="1052" t="s">
        <v>1271</v>
      </c>
      <c r="Y57" s="968">
        <v>10</v>
      </c>
      <c r="Z57" s="986" t="s">
        <v>1154</v>
      </c>
      <c r="AA57" s="1033">
        <v>328</v>
      </c>
      <c r="AB57" s="1051">
        <v>81442</v>
      </c>
      <c r="AC57" s="969">
        <v>11</v>
      </c>
      <c r="AD57" s="966">
        <f t="shared" si="17"/>
        <v>0</v>
      </c>
      <c r="AE57" s="966">
        <f t="shared" si="13"/>
        <v>0</v>
      </c>
      <c r="AF57" s="966">
        <f t="shared" si="15"/>
        <v>0</v>
      </c>
      <c r="AG57" s="966">
        <f t="shared" si="14"/>
        <v>0</v>
      </c>
      <c r="AH57" s="966">
        <f t="shared" si="12"/>
        <v>0</v>
      </c>
      <c r="AI57" s="1738"/>
    </row>
    <row r="58" spans="1:39" s="967" customFormat="1" ht="43.95" customHeight="1" x14ac:dyDescent="0.25">
      <c r="A58" s="126"/>
      <c r="B58" s="127"/>
      <c r="C58" s="127"/>
      <c r="D58" s="127"/>
      <c r="E58" s="127"/>
      <c r="F58" s="127"/>
      <c r="G58" s="1800"/>
      <c r="H58" s="1810" t="s">
        <v>1282</v>
      </c>
      <c r="I58" s="1719"/>
      <c r="J58" s="963" t="s">
        <v>753</v>
      </c>
      <c r="K58" s="1014"/>
      <c r="L58" s="1015"/>
      <c r="M58" s="1015"/>
      <c r="N58" s="1015"/>
      <c r="O58" s="1015">
        <v>850</v>
      </c>
      <c r="P58" s="1015"/>
      <c r="Q58" s="1015"/>
      <c r="R58" s="1015"/>
      <c r="S58" s="1015"/>
      <c r="T58" s="1015"/>
      <c r="U58" s="1015"/>
      <c r="V58" s="1015"/>
      <c r="W58" s="1016">
        <f t="shared" si="18"/>
        <v>850</v>
      </c>
      <c r="X58" s="1055" t="s">
        <v>1424</v>
      </c>
      <c r="Y58" s="968">
        <v>1</v>
      </c>
      <c r="Z58" s="969" t="s">
        <v>1154</v>
      </c>
      <c r="AA58" s="1051">
        <v>322</v>
      </c>
      <c r="AB58" s="969">
        <v>78890</v>
      </c>
      <c r="AC58" s="969">
        <v>11</v>
      </c>
      <c r="AD58" s="966">
        <f t="shared" si="17"/>
        <v>850</v>
      </c>
      <c r="AE58" s="966">
        <f t="shared" si="13"/>
        <v>850</v>
      </c>
      <c r="AF58" s="966">
        <f t="shared" si="15"/>
        <v>0</v>
      </c>
      <c r="AG58" s="966">
        <f t="shared" si="14"/>
        <v>850</v>
      </c>
      <c r="AH58" s="966">
        <f t="shared" si="12"/>
        <v>0</v>
      </c>
      <c r="AI58" s="1724"/>
      <c r="AK58" s="988"/>
      <c r="AL58" s="980"/>
      <c r="AM58" s="981"/>
    </row>
    <row r="59" spans="1:39" s="967" customFormat="1" ht="46.95" customHeight="1" x14ac:dyDescent="0.25">
      <c r="A59" s="126"/>
      <c r="B59" s="127"/>
      <c r="C59" s="127"/>
      <c r="D59" s="127"/>
      <c r="E59" s="127"/>
      <c r="F59" s="127"/>
      <c r="G59" s="1800"/>
      <c r="H59" s="1811"/>
      <c r="I59" s="1719"/>
      <c r="J59" s="963" t="s">
        <v>753</v>
      </c>
      <c r="K59" s="1014"/>
      <c r="L59" s="1015"/>
      <c r="M59" s="1015"/>
      <c r="N59" s="1015"/>
      <c r="O59" s="1015"/>
      <c r="P59" s="1015"/>
      <c r="Q59" s="1015"/>
      <c r="R59" s="1015"/>
      <c r="S59" s="1015"/>
      <c r="T59" s="1015"/>
      <c r="U59" s="1015">
        <v>2500</v>
      </c>
      <c r="V59" s="1015"/>
      <c r="W59" s="1016">
        <f t="shared" si="18"/>
        <v>2500</v>
      </c>
      <c r="X59" s="1056" t="s">
        <v>1169</v>
      </c>
      <c r="Y59" s="968">
        <v>1</v>
      </c>
      <c r="Z59" s="1057" t="s">
        <v>1128</v>
      </c>
      <c r="AA59" s="969">
        <v>121</v>
      </c>
      <c r="AB59" s="1057" t="s">
        <v>1170</v>
      </c>
      <c r="AC59" s="969">
        <v>11</v>
      </c>
      <c r="AD59" s="966">
        <f t="shared" si="17"/>
        <v>2500</v>
      </c>
      <c r="AE59" s="966">
        <f t="shared" si="13"/>
        <v>2500</v>
      </c>
      <c r="AF59" s="966">
        <f t="shared" si="15"/>
        <v>0</v>
      </c>
      <c r="AG59" s="966">
        <f t="shared" si="14"/>
        <v>0</v>
      </c>
      <c r="AH59" s="966">
        <f t="shared" si="12"/>
        <v>2500</v>
      </c>
      <c r="AI59" s="1724"/>
      <c r="AK59" s="988"/>
      <c r="AL59" s="980"/>
      <c r="AM59" s="981"/>
    </row>
    <row r="60" spans="1:39" s="967" customFormat="1" ht="33" customHeight="1" x14ac:dyDescent="0.25">
      <c r="A60" s="126"/>
      <c r="B60" s="127"/>
      <c r="C60" s="127"/>
      <c r="D60" s="127"/>
      <c r="E60" s="127"/>
      <c r="F60" s="127"/>
      <c r="G60" s="1800"/>
      <c r="H60" s="1713" t="s">
        <v>1456</v>
      </c>
      <c r="I60" s="1729" t="s">
        <v>1128</v>
      </c>
      <c r="J60" s="963" t="s">
        <v>753</v>
      </c>
      <c r="K60" s="983"/>
      <c r="L60" s="984"/>
      <c r="M60" s="984"/>
      <c r="N60" s="984"/>
      <c r="O60" s="984"/>
      <c r="P60" s="984"/>
      <c r="Q60" s="984"/>
      <c r="R60" s="984"/>
      <c r="S60" s="984"/>
      <c r="T60" s="984"/>
      <c r="U60" s="984"/>
      <c r="V60" s="984"/>
      <c r="W60" s="985">
        <f t="shared" si="18"/>
        <v>0</v>
      </c>
      <c r="X60" s="1058"/>
      <c r="Y60" s="969"/>
      <c r="Z60" s="969"/>
      <c r="AA60" s="969"/>
      <c r="AB60" s="969"/>
      <c r="AC60" s="969"/>
      <c r="AD60" s="966"/>
      <c r="AE60" s="966"/>
      <c r="AF60" s="968">
        <f t="shared" si="15"/>
        <v>0</v>
      </c>
      <c r="AG60" s="968">
        <f t="shared" si="14"/>
        <v>0</v>
      </c>
      <c r="AH60" s="968">
        <f t="shared" si="12"/>
        <v>0</v>
      </c>
      <c r="AI60" s="1059"/>
    </row>
    <row r="61" spans="1:39" s="967" customFormat="1" ht="35.4" customHeight="1" x14ac:dyDescent="0.25">
      <c r="A61" s="126"/>
      <c r="B61" s="127"/>
      <c r="C61" s="127"/>
      <c r="D61" s="127"/>
      <c r="E61" s="127"/>
      <c r="F61" s="127"/>
      <c r="G61" s="1800"/>
      <c r="H61" s="1714"/>
      <c r="I61" s="1730"/>
      <c r="J61" s="963" t="s">
        <v>753</v>
      </c>
      <c r="K61" s="1014"/>
      <c r="L61" s="1015"/>
      <c r="M61" s="1015">
        <v>1680</v>
      </c>
      <c r="N61" s="1015"/>
      <c r="O61" s="1015">
        <v>1680</v>
      </c>
      <c r="P61" s="1015"/>
      <c r="Q61" s="1015">
        <v>1680</v>
      </c>
      <c r="R61" s="1015"/>
      <c r="S61" s="1015">
        <v>1680</v>
      </c>
      <c r="T61" s="1015"/>
      <c r="U61" s="1015">
        <v>1680</v>
      </c>
      <c r="V61" s="1015"/>
      <c r="W61" s="1016">
        <f t="shared" si="18"/>
        <v>8400</v>
      </c>
      <c r="X61" s="1055" t="s">
        <v>1425</v>
      </c>
      <c r="Y61" s="968">
        <v>20</v>
      </c>
      <c r="Z61" s="1060" t="s">
        <v>1160</v>
      </c>
      <c r="AA61" s="969">
        <v>133</v>
      </c>
      <c r="AB61" s="986" t="s">
        <v>1147</v>
      </c>
      <c r="AC61" s="969">
        <v>11</v>
      </c>
      <c r="AD61" s="966">
        <f t="shared" si="17"/>
        <v>420</v>
      </c>
      <c r="AE61" s="966">
        <f t="shared" si="13"/>
        <v>8400</v>
      </c>
      <c r="AF61" s="966">
        <f t="shared" si="15"/>
        <v>1680</v>
      </c>
      <c r="AG61" s="966">
        <f t="shared" si="14"/>
        <v>3360</v>
      </c>
      <c r="AH61" s="966">
        <f t="shared" si="12"/>
        <v>3360</v>
      </c>
      <c r="AI61" s="1724" t="s">
        <v>1158</v>
      </c>
      <c r="AK61" s="988"/>
      <c r="AL61" s="980"/>
      <c r="AM61" s="981"/>
    </row>
    <row r="62" spans="1:39" s="967" customFormat="1" ht="44.25" customHeight="1" x14ac:dyDescent="0.25">
      <c r="A62" s="126"/>
      <c r="B62" s="127"/>
      <c r="C62" s="127"/>
      <c r="D62" s="127"/>
      <c r="E62" s="127"/>
      <c r="F62" s="127"/>
      <c r="G62" s="1800"/>
      <c r="H62" s="1714"/>
      <c r="I62" s="1730"/>
      <c r="J62" s="963" t="s">
        <v>753</v>
      </c>
      <c r="K62" s="1014"/>
      <c r="L62" s="1015"/>
      <c r="M62" s="1015">
        <v>600</v>
      </c>
      <c r="N62" s="1015"/>
      <c r="O62" s="1015">
        <v>600</v>
      </c>
      <c r="P62" s="1015"/>
      <c r="Q62" s="1015">
        <v>600</v>
      </c>
      <c r="R62" s="1015"/>
      <c r="S62" s="1015">
        <v>600</v>
      </c>
      <c r="T62" s="1015"/>
      <c r="U62" s="1015">
        <v>600</v>
      </c>
      <c r="V62" s="1015"/>
      <c r="W62" s="1016">
        <f t="shared" si="18"/>
        <v>3000</v>
      </c>
      <c r="X62" s="1061" t="s">
        <v>1166</v>
      </c>
      <c r="Y62" s="968">
        <v>30</v>
      </c>
      <c r="Z62" s="1062" t="s">
        <v>1157</v>
      </c>
      <c r="AA62" s="969">
        <v>262</v>
      </c>
      <c r="AB62" s="1047">
        <v>33102</v>
      </c>
      <c r="AC62" s="969">
        <v>11</v>
      </c>
      <c r="AD62" s="966">
        <f t="shared" si="17"/>
        <v>100</v>
      </c>
      <c r="AE62" s="966">
        <f t="shared" si="13"/>
        <v>3000</v>
      </c>
      <c r="AF62" s="966">
        <f t="shared" si="15"/>
        <v>600</v>
      </c>
      <c r="AG62" s="966">
        <f t="shared" si="14"/>
        <v>1200</v>
      </c>
      <c r="AH62" s="966">
        <f t="shared" si="12"/>
        <v>1200</v>
      </c>
      <c r="AI62" s="1724"/>
      <c r="AK62" s="988"/>
      <c r="AL62" s="980"/>
      <c r="AM62" s="981"/>
    </row>
    <row r="63" spans="1:39" s="967" customFormat="1" ht="67.2" customHeight="1" x14ac:dyDescent="0.25">
      <c r="A63" s="126"/>
      <c r="B63" s="127"/>
      <c r="C63" s="127"/>
      <c r="D63" s="127"/>
      <c r="E63" s="127"/>
      <c r="F63" s="127"/>
      <c r="G63" s="1800"/>
      <c r="H63" s="1715"/>
      <c r="I63" s="1730"/>
      <c r="J63" s="963" t="s">
        <v>753</v>
      </c>
      <c r="K63" s="1014"/>
      <c r="L63" s="1015"/>
      <c r="M63" s="1015"/>
      <c r="N63" s="1015"/>
      <c r="O63" s="1015">
        <v>850</v>
      </c>
      <c r="P63" s="1015"/>
      <c r="Q63" s="1015"/>
      <c r="R63" s="1015"/>
      <c r="S63" s="1015"/>
      <c r="T63" s="1015"/>
      <c r="U63" s="1015"/>
      <c r="V63" s="1015"/>
      <c r="W63" s="1016">
        <f t="shared" si="18"/>
        <v>850</v>
      </c>
      <c r="X63" s="1055" t="s">
        <v>1426</v>
      </c>
      <c r="Y63" s="968">
        <v>1</v>
      </c>
      <c r="Z63" s="1060" t="s">
        <v>1167</v>
      </c>
      <c r="AA63" s="969">
        <v>322</v>
      </c>
      <c r="AB63" s="986">
        <v>31353</v>
      </c>
      <c r="AC63" s="969">
        <v>11</v>
      </c>
      <c r="AD63" s="966">
        <f t="shared" si="17"/>
        <v>850</v>
      </c>
      <c r="AE63" s="966">
        <f t="shared" si="13"/>
        <v>850</v>
      </c>
      <c r="AF63" s="966">
        <f t="shared" si="15"/>
        <v>0</v>
      </c>
      <c r="AG63" s="966">
        <f t="shared" si="14"/>
        <v>850</v>
      </c>
      <c r="AH63" s="966">
        <f t="shared" si="12"/>
        <v>0</v>
      </c>
      <c r="AI63" s="1724"/>
      <c r="AK63" s="988"/>
      <c r="AL63" s="980"/>
      <c r="AM63" s="981"/>
    </row>
    <row r="64" spans="1:39" s="967" customFormat="1" ht="99" customHeight="1" x14ac:dyDescent="0.25">
      <c r="A64" s="126"/>
      <c r="B64" s="127"/>
      <c r="C64" s="127"/>
      <c r="D64" s="127"/>
      <c r="E64" s="127"/>
      <c r="F64" s="127"/>
      <c r="G64" s="1800"/>
      <c r="H64" s="1152" t="s">
        <v>1500</v>
      </c>
      <c r="I64" s="1019"/>
      <c r="J64" s="963" t="s">
        <v>753</v>
      </c>
      <c r="K64" s="1014"/>
      <c r="L64" s="1015"/>
      <c r="M64" s="1015"/>
      <c r="N64" s="1015"/>
      <c r="O64" s="1015">
        <v>850</v>
      </c>
      <c r="P64" s="966"/>
      <c r="Q64" s="1015"/>
      <c r="R64" s="966"/>
      <c r="S64" s="1015"/>
      <c r="T64" s="966"/>
      <c r="U64" s="1015"/>
      <c r="V64" s="1015"/>
      <c r="W64" s="1016">
        <f t="shared" si="18"/>
        <v>850</v>
      </c>
      <c r="X64" s="1037" t="s">
        <v>1426</v>
      </c>
      <c r="Y64" s="968">
        <v>1</v>
      </c>
      <c r="Z64" s="1063" t="s">
        <v>1160</v>
      </c>
      <c r="AA64" s="969">
        <v>322</v>
      </c>
      <c r="AB64" s="1033">
        <v>31353</v>
      </c>
      <c r="AC64" s="969">
        <v>11</v>
      </c>
      <c r="AD64" s="966">
        <f t="shared" si="17"/>
        <v>850</v>
      </c>
      <c r="AE64" s="966">
        <f t="shared" si="13"/>
        <v>850</v>
      </c>
      <c r="AF64" s="966">
        <f t="shared" si="15"/>
        <v>0</v>
      </c>
      <c r="AG64" s="966">
        <f t="shared" si="14"/>
        <v>850</v>
      </c>
      <c r="AH64" s="966">
        <f t="shared" si="12"/>
        <v>0</v>
      </c>
      <c r="AI64" s="1064"/>
      <c r="AK64" s="988"/>
      <c r="AL64" s="980"/>
      <c r="AM64" s="981"/>
    </row>
    <row r="65" spans="1:39" s="967" customFormat="1" ht="18.75" customHeight="1" x14ac:dyDescent="0.25">
      <c r="A65" s="126"/>
      <c r="B65" s="127"/>
      <c r="C65" s="127"/>
      <c r="D65" s="127"/>
      <c r="E65" s="127"/>
      <c r="F65" s="127"/>
      <c r="G65" s="1800"/>
      <c r="H65" s="1723" t="s">
        <v>1283</v>
      </c>
      <c r="I65" s="1719"/>
      <c r="J65" s="963" t="s">
        <v>752</v>
      </c>
      <c r="K65" s="983"/>
      <c r="L65" s="984"/>
      <c r="M65" s="984"/>
      <c r="N65" s="984">
        <v>150</v>
      </c>
      <c r="O65" s="984"/>
      <c r="P65" s="984">
        <v>150</v>
      </c>
      <c r="Q65" s="984"/>
      <c r="R65" s="984">
        <v>150</v>
      </c>
      <c r="S65" s="984"/>
      <c r="T65" s="984">
        <v>150</v>
      </c>
      <c r="U65" s="984"/>
      <c r="V65" s="984"/>
      <c r="W65" s="985">
        <f t="shared" si="18"/>
        <v>600</v>
      </c>
      <c r="X65" s="964"/>
      <c r="Y65" s="965"/>
      <c r="Z65" s="986"/>
      <c r="AA65" s="987"/>
      <c r="AB65" s="986"/>
      <c r="AC65" s="969"/>
      <c r="AD65" s="966"/>
      <c r="AE65" s="966"/>
      <c r="AF65" s="968"/>
      <c r="AG65" s="968"/>
      <c r="AH65" s="968"/>
      <c r="AI65" s="1724" t="s">
        <v>1159</v>
      </c>
      <c r="AK65" s="988"/>
      <c r="AL65" s="980"/>
      <c r="AM65" s="981"/>
    </row>
    <row r="66" spans="1:39" s="967" customFormat="1" x14ac:dyDescent="0.25">
      <c r="A66" s="126"/>
      <c r="B66" s="127"/>
      <c r="C66" s="127"/>
      <c r="D66" s="127"/>
      <c r="E66" s="127"/>
      <c r="F66" s="127"/>
      <c r="G66" s="1800"/>
      <c r="H66" s="1723"/>
      <c r="I66" s="1719"/>
      <c r="J66" s="963" t="s">
        <v>753</v>
      </c>
      <c r="K66" s="1014"/>
      <c r="L66" s="1015"/>
      <c r="M66" s="1015"/>
      <c r="N66" s="1015"/>
      <c r="O66" s="1015">
        <v>5000</v>
      </c>
      <c r="P66" s="1015"/>
      <c r="Q66" s="1015"/>
      <c r="R66" s="1015"/>
      <c r="S66" s="1015"/>
      <c r="T66" s="1015"/>
      <c r="U66" s="1015"/>
      <c r="V66" s="1015"/>
      <c r="W66" s="1016">
        <f t="shared" si="18"/>
        <v>5000</v>
      </c>
      <c r="X66" s="1023" t="s">
        <v>1238</v>
      </c>
      <c r="Y66" s="1017">
        <v>150</v>
      </c>
      <c r="Z66" s="986" t="s">
        <v>1160</v>
      </c>
      <c r="AA66" s="969">
        <v>122</v>
      </c>
      <c r="AB66" s="1062" t="s">
        <v>1170</v>
      </c>
      <c r="AC66" s="969">
        <v>11</v>
      </c>
      <c r="AD66" s="966">
        <f t="shared" si="17"/>
        <v>33.333333333333336</v>
      </c>
      <c r="AE66" s="966">
        <f t="shared" si="13"/>
        <v>5000</v>
      </c>
      <c r="AF66" s="966">
        <f t="shared" si="15"/>
        <v>0</v>
      </c>
      <c r="AG66" s="966">
        <f t="shared" si="14"/>
        <v>5000</v>
      </c>
      <c r="AH66" s="966">
        <f t="shared" si="12"/>
        <v>0</v>
      </c>
      <c r="AI66" s="1724"/>
      <c r="AK66" s="988"/>
      <c r="AL66" s="980"/>
      <c r="AM66" s="981"/>
    </row>
    <row r="67" spans="1:39" s="967" customFormat="1" x14ac:dyDescent="0.25">
      <c r="A67" s="126"/>
      <c r="B67" s="127"/>
      <c r="C67" s="127"/>
      <c r="D67" s="127"/>
      <c r="E67" s="127"/>
      <c r="F67" s="127"/>
      <c r="G67" s="1800"/>
      <c r="H67" s="1723"/>
      <c r="I67" s="1719"/>
      <c r="J67" s="963" t="s">
        <v>753</v>
      </c>
      <c r="K67" s="1014"/>
      <c r="L67" s="1015"/>
      <c r="M67" s="1015"/>
      <c r="N67" s="1015"/>
      <c r="O67" s="1015">
        <v>7000</v>
      </c>
      <c r="P67" s="1015"/>
      <c r="Q67" s="1015"/>
      <c r="R67" s="1015"/>
      <c r="S67" s="1015"/>
      <c r="T67" s="1015"/>
      <c r="U67" s="1015"/>
      <c r="V67" s="1015"/>
      <c r="W67" s="1016">
        <f t="shared" si="18"/>
        <v>7000</v>
      </c>
      <c r="X67" s="1023" t="s">
        <v>1239</v>
      </c>
      <c r="Y67" s="1017">
        <v>14000</v>
      </c>
      <c r="Z67" s="986" t="s">
        <v>1154</v>
      </c>
      <c r="AA67" s="969">
        <v>122</v>
      </c>
      <c r="AB67" s="1062" t="s">
        <v>1170</v>
      </c>
      <c r="AC67" s="969">
        <v>11</v>
      </c>
      <c r="AD67" s="966">
        <f t="shared" si="17"/>
        <v>0.5</v>
      </c>
      <c r="AE67" s="966">
        <f t="shared" si="13"/>
        <v>7000</v>
      </c>
      <c r="AF67" s="966">
        <f t="shared" si="15"/>
        <v>0</v>
      </c>
      <c r="AG67" s="966">
        <f t="shared" si="14"/>
        <v>7000</v>
      </c>
      <c r="AH67" s="966">
        <f t="shared" si="12"/>
        <v>0</v>
      </c>
      <c r="AI67" s="1724"/>
      <c r="AK67" s="988"/>
      <c r="AL67" s="980"/>
      <c r="AM67" s="981"/>
    </row>
    <row r="68" spans="1:39" s="967" customFormat="1" x14ac:dyDescent="0.25">
      <c r="A68" s="126"/>
      <c r="B68" s="127"/>
      <c r="C68" s="127"/>
      <c r="D68" s="127"/>
      <c r="E68" s="127"/>
      <c r="F68" s="127"/>
      <c r="G68" s="1800"/>
      <c r="H68" s="1723"/>
      <c r="I68" s="1719"/>
      <c r="J68" s="963" t="s">
        <v>753</v>
      </c>
      <c r="K68" s="1014"/>
      <c r="L68" s="1015"/>
      <c r="M68" s="1015"/>
      <c r="N68" s="1015"/>
      <c r="O68" s="1015"/>
      <c r="P68" s="1015">
        <v>3500</v>
      </c>
      <c r="Q68" s="1015"/>
      <c r="R68" s="1015">
        <v>3500</v>
      </c>
      <c r="S68" s="1015"/>
      <c r="T68" s="1015">
        <v>3010</v>
      </c>
      <c r="U68" s="1015"/>
      <c r="V68" s="1015"/>
      <c r="W68" s="1016">
        <f t="shared" si="18"/>
        <v>10010</v>
      </c>
      <c r="X68" s="1023" t="s">
        <v>1240</v>
      </c>
      <c r="Y68" s="1017">
        <v>286</v>
      </c>
      <c r="Z68" s="986" t="s">
        <v>1160</v>
      </c>
      <c r="AA68" s="969">
        <v>211</v>
      </c>
      <c r="AB68" s="1033">
        <v>3552</v>
      </c>
      <c r="AC68" s="969">
        <v>11</v>
      </c>
      <c r="AD68" s="966">
        <v>35</v>
      </c>
      <c r="AE68" s="966">
        <f t="shared" si="13"/>
        <v>10010</v>
      </c>
      <c r="AF68" s="966">
        <f t="shared" si="15"/>
        <v>0</v>
      </c>
      <c r="AG68" s="966">
        <f t="shared" si="14"/>
        <v>7000</v>
      </c>
      <c r="AH68" s="966">
        <f t="shared" si="12"/>
        <v>3010</v>
      </c>
      <c r="AI68" s="1724"/>
      <c r="AK68" s="988"/>
      <c r="AL68" s="980"/>
      <c r="AM68" s="981"/>
    </row>
    <row r="69" spans="1:39" s="967" customFormat="1" x14ac:dyDescent="0.25">
      <c r="A69" s="126"/>
      <c r="B69" s="127"/>
      <c r="C69" s="127"/>
      <c r="D69" s="127"/>
      <c r="E69" s="127"/>
      <c r="F69" s="127"/>
      <c r="G69" s="1800"/>
      <c r="H69" s="1723"/>
      <c r="I69" s="1719"/>
      <c r="J69" s="963" t="s">
        <v>753</v>
      </c>
      <c r="K69" s="1014"/>
      <c r="L69" s="1015">
        <v>750</v>
      </c>
      <c r="M69" s="1015"/>
      <c r="N69" s="1015"/>
      <c r="O69" s="1015"/>
      <c r="P69" s="1015"/>
      <c r="Q69" s="1015"/>
      <c r="R69" s="1015"/>
      <c r="S69" s="1015"/>
      <c r="T69" s="1015"/>
      <c r="U69" s="1015"/>
      <c r="V69" s="1015"/>
      <c r="W69" s="1016">
        <f t="shared" si="18"/>
        <v>750</v>
      </c>
      <c r="X69" s="1023" t="s">
        <v>1241</v>
      </c>
      <c r="Y69" s="1017">
        <v>150</v>
      </c>
      <c r="Z69" s="986" t="s">
        <v>1154</v>
      </c>
      <c r="AA69" s="969">
        <v>122</v>
      </c>
      <c r="AB69" s="1062" t="s">
        <v>1170</v>
      </c>
      <c r="AC69" s="969">
        <v>11</v>
      </c>
      <c r="AD69" s="966">
        <f t="shared" si="17"/>
        <v>5</v>
      </c>
      <c r="AE69" s="966">
        <f t="shared" si="13"/>
        <v>750</v>
      </c>
      <c r="AF69" s="966">
        <f t="shared" si="15"/>
        <v>750</v>
      </c>
      <c r="AG69" s="966">
        <f t="shared" si="14"/>
        <v>0</v>
      </c>
      <c r="AH69" s="966">
        <f t="shared" si="12"/>
        <v>0</v>
      </c>
      <c r="AI69" s="1724"/>
      <c r="AK69" s="988"/>
      <c r="AL69" s="980"/>
      <c r="AM69" s="981"/>
    </row>
    <row r="70" spans="1:39" s="967" customFormat="1" x14ac:dyDescent="0.25">
      <c r="A70" s="126"/>
      <c r="B70" s="127"/>
      <c r="C70" s="127"/>
      <c r="D70" s="127"/>
      <c r="E70" s="127"/>
      <c r="F70" s="127"/>
      <c r="G70" s="1800"/>
      <c r="H70" s="1723"/>
      <c r="I70" s="1719"/>
      <c r="J70" s="963" t="s">
        <v>753</v>
      </c>
      <c r="K70" s="1014"/>
      <c r="L70" s="1015">
        <v>750</v>
      </c>
      <c r="M70" s="1015"/>
      <c r="N70" s="1015"/>
      <c r="O70" s="1015"/>
      <c r="P70" s="1015"/>
      <c r="Q70" s="1015"/>
      <c r="R70" s="1015"/>
      <c r="S70" s="1015"/>
      <c r="T70" s="1015"/>
      <c r="U70" s="1015"/>
      <c r="V70" s="1015"/>
      <c r="W70" s="1016">
        <f t="shared" si="18"/>
        <v>750</v>
      </c>
      <c r="X70" s="1023" t="s">
        <v>1242</v>
      </c>
      <c r="Y70" s="1017">
        <v>150</v>
      </c>
      <c r="Z70" s="986" t="s">
        <v>1160</v>
      </c>
      <c r="AA70" s="987">
        <v>291</v>
      </c>
      <c r="AB70" s="1033">
        <v>30345</v>
      </c>
      <c r="AC70" s="969">
        <v>11</v>
      </c>
      <c r="AD70" s="966">
        <f t="shared" si="17"/>
        <v>5</v>
      </c>
      <c r="AE70" s="966">
        <f t="shared" si="13"/>
        <v>750</v>
      </c>
      <c r="AF70" s="966">
        <f t="shared" si="15"/>
        <v>750</v>
      </c>
      <c r="AG70" s="966">
        <f t="shared" si="14"/>
        <v>0</v>
      </c>
      <c r="AH70" s="966">
        <f t="shared" si="12"/>
        <v>0</v>
      </c>
      <c r="AI70" s="1724"/>
      <c r="AK70" s="988"/>
      <c r="AL70" s="980"/>
      <c r="AM70" s="981"/>
    </row>
    <row r="71" spans="1:39" s="967" customFormat="1" x14ac:dyDescent="0.25">
      <c r="A71" s="126"/>
      <c r="B71" s="127"/>
      <c r="C71" s="127"/>
      <c r="D71" s="127"/>
      <c r="E71" s="127"/>
      <c r="F71" s="127"/>
      <c r="G71" s="1800"/>
      <c r="H71" s="1723"/>
      <c r="I71" s="1719"/>
      <c r="J71" s="963" t="s">
        <v>753</v>
      </c>
      <c r="K71" s="1065"/>
      <c r="L71" s="1066">
        <v>1260</v>
      </c>
      <c r="M71" s="1067">
        <v>1260</v>
      </c>
      <c r="N71" s="1066">
        <v>1260</v>
      </c>
      <c r="O71" s="1066">
        <v>1260</v>
      </c>
      <c r="P71" s="1066">
        <v>1260</v>
      </c>
      <c r="Q71" s="1015"/>
      <c r="R71" s="1015"/>
      <c r="S71" s="1015"/>
      <c r="T71" s="1015"/>
      <c r="U71" s="1015"/>
      <c r="V71" s="1015"/>
      <c r="W71" s="1016">
        <f t="shared" si="18"/>
        <v>6300</v>
      </c>
      <c r="X71" s="964" t="s">
        <v>1243</v>
      </c>
      <c r="Y71" s="1017">
        <v>48</v>
      </c>
      <c r="Z71" s="986" t="s">
        <v>1154</v>
      </c>
      <c r="AA71" s="987">
        <v>136</v>
      </c>
      <c r="AB71" s="1062" t="s">
        <v>1170</v>
      </c>
      <c r="AC71" s="969">
        <v>11</v>
      </c>
      <c r="AD71" s="966">
        <f t="shared" si="17"/>
        <v>131.25</v>
      </c>
      <c r="AE71" s="966">
        <f t="shared" si="13"/>
        <v>6300</v>
      </c>
      <c r="AF71" s="966">
        <f t="shared" si="15"/>
        <v>3780</v>
      </c>
      <c r="AG71" s="966">
        <f t="shared" si="14"/>
        <v>2520</v>
      </c>
      <c r="AH71" s="966">
        <f t="shared" si="12"/>
        <v>0</v>
      </c>
      <c r="AI71" s="1724"/>
      <c r="AK71" s="988"/>
      <c r="AL71" s="980"/>
      <c r="AM71" s="981"/>
    </row>
    <row r="72" spans="1:39" s="967" customFormat="1" ht="35.25" customHeight="1" x14ac:dyDescent="0.25">
      <c r="A72" s="126"/>
      <c r="B72" s="127"/>
      <c r="C72" s="127"/>
      <c r="D72" s="127"/>
      <c r="E72" s="127"/>
      <c r="F72" s="127"/>
      <c r="G72" s="1800"/>
      <c r="H72" s="1713" t="s">
        <v>1501</v>
      </c>
      <c r="I72" s="1729" t="s">
        <v>1144</v>
      </c>
      <c r="J72" s="963" t="s">
        <v>753</v>
      </c>
      <c r="K72" s="1014"/>
      <c r="L72" s="1015"/>
      <c r="M72" s="1068"/>
      <c r="N72" s="1015"/>
      <c r="O72" s="1015"/>
      <c r="P72" s="1015"/>
      <c r="Q72" s="1015">
        <v>10000</v>
      </c>
      <c r="R72" s="1068"/>
      <c r="S72" s="1015"/>
      <c r="T72" s="1015"/>
      <c r="U72" s="1015"/>
      <c r="V72" s="1015"/>
      <c r="W72" s="1016">
        <f t="shared" si="18"/>
        <v>10000</v>
      </c>
      <c r="X72" s="1021" t="s">
        <v>1459</v>
      </c>
      <c r="Y72" s="968">
        <v>200</v>
      </c>
      <c r="Z72" s="1030" t="s">
        <v>1154</v>
      </c>
      <c r="AA72" s="969">
        <v>211</v>
      </c>
      <c r="AB72" s="1033">
        <v>3503</v>
      </c>
      <c r="AC72" s="969">
        <v>11</v>
      </c>
      <c r="AD72" s="966">
        <f t="shared" si="17"/>
        <v>50</v>
      </c>
      <c r="AE72" s="966">
        <f t="shared" si="13"/>
        <v>10000</v>
      </c>
      <c r="AF72" s="966">
        <f>SUM($K72:$N72)</f>
        <v>0</v>
      </c>
      <c r="AG72" s="966">
        <f>SUM($O72:$Q72)</f>
        <v>10000</v>
      </c>
      <c r="AH72" s="966">
        <f t="shared" si="12"/>
        <v>0</v>
      </c>
      <c r="AI72" s="1069">
        <f>SUM($S72:$V72)</f>
        <v>0</v>
      </c>
      <c r="AJ72" s="1720"/>
      <c r="AK72" s="1070"/>
      <c r="AL72" s="980"/>
      <c r="AM72" s="981"/>
    </row>
    <row r="73" spans="1:39" s="967" customFormat="1" ht="33" customHeight="1" x14ac:dyDescent="0.25">
      <c r="A73" s="126"/>
      <c r="B73" s="127"/>
      <c r="C73" s="127"/>
      <c r="D73" s="127"/>
      <c r="E73" s="127"/>
      <c r="F73" s="127"/>
      <c r="G73" s="1800"/>
      <c r="H73" s="1714"/>
      <c r="I73" s="1730"/>
      <c r="J73" s="963" t="s">
        <v>753</v>
      </c>
      <c r="K73" s="1014">
        <v>400</v>
      </c>
      <c r="L73" s="1015">
        <v>400</v>
      </c>
      <c r="M73" s="1015"/>
      <c r="N73" s="1015">
        <v>400</v>
      </c>
      <c r="O73" s="1015">
        <v>400</v>
      </c>
      <c r="P73" s="1015"/>
      <c r="Q73" s="1015">
        <v>400</v>
      </c>
      <c r="R73" s="1015"/>
      <c r="S73" s="1068"/>
      <c r="T73" s="1015">
        <v>400</v>
      </c>
      <c r="U73" s="1068"/>
      <c r="V73" s="1015">
        <v>400</v>
      </c>
      <c r="W73" s="1016">
        <f>SUM(K73:V73)</f>
        <v>2800</v>
      </c>
      <c r="X73" s="1021" t="s">
        <v>1460</v>
      </c>
      <c r="Y73" s="968">
        <v>70</v>
      </c>
      <c r="Z73" s="1030" t="s">
        <v>1154</v>
      </c>
      <c r="AA73" s="969">
        <v>211</v>
      </c>
      <c r="AB73" s="1033">
        <v>26395</v>
      </c>
      <c r="AC73" s="969">
        <v>11</v>
      </c>
      <c r="AD73" s="966">
        <f t="shared" si="17"/>
        <v>40</v>
      </c>
      <c r="AE73" s="966">
        <f t="shared" si="13"/>
        <v>2800</v>
      </c>
      <c r="AF73" s="966">
        <f>SUM($K73:$N73)</f>
        <v>1200</v>
      </c>
      <c r="AG73" s="966">
        <f t="shared" si="14"/>
        <v>800</v>
      </c>
      <c r="AH73" s="966">
        <f>SUM($T73:$V73)</f>
        <v>800</v>
      </c>
      <c r="AI73" s="1069">
        <f>SUM($T73:$V73)</f>
        <v>800</v>
      </c>
      <c r="AJ73" s="1720"/>
      <c r="AK73" s="1070"/>
      <c r="AL73" s="980"/>
      <c r="AM73" s="981"/>
    </row>
    <row r="74" spans="1:39" s="967" customFormat="1" ht="33" customHeight="1" x14ac:dyDescent="0.25">
      <c r="A74" s="126"/>
      <c r="B74" s="127"/>
      <c r="C74" s="127"/>
      <c r="D74" s="127"/>
      <c r="E74" s="127"/>
      <c r="F74" s="127"/>
      <c r="G74" s="1800"/>
      <c r="H74" s="1715"/>
      <c r="I74" s="1730"/>
      <c r="J74" s="963" t="s">
        <v>753</v>
      </c>
      <c r="K74" s="1014"/>
      <c r="L74" s="1015"/>
      <c r="M74" s="1188">
        <v>5000</v>
      </c>
      <c r="N74" s="1071"/>
      <c r="O74" s="1015"/>
      <c r="P74" s="1015"/>
      <c r="Q74" s="1015"/>
      <c r="R74" s="1015"/>
      <c r="S74" s="1015"/>
      <c r="T74" s="1015"/>
      <c r="U74" s="1015"/>
      <c r="V74" s="1015"/>
      <c r="W74" s="1016">
        <f t="shared" si="18"/>
        <v>5000</v>
      </c>
      <c r="X74" s="1072" t="s">
        <v>1194</v>
      </c>
      <c r="Y74" s="968">
        <v>25</v>
      </c>
      <c r="Z74" s="1073" t="s">
        <v>1149</v>
      </c>
      <c r="AA74" s="969">
        <v>122</v>
      </c>
      <c r="AB74" s="1062" t="s">
        <v>1170</v>
      </c>
      <c r="AC74" s="969">
        <v>11</v>
      </c>
      <c r="AD74" s="966">
        <f t="shared" si="17"/>
        <v>200</v>
      </c>
      <c r="AE74" s="966">
        <f t="shared" si="13"/>
        <v>5000</v>
      </c>
      <c r="AF74" s="966">
        <f>SUM($K74:$N74)</f>
        <v>5000</v>
      </c>
      <c r="AG74" s="966">
        <f t="shared" si="14"/>
        <v>0</v>
      </c>
      <c r="AH74" s="966">
        <f>SUM($S74:$V74)</f>
        <v>0</v>
      </c>
      <c r="AI74" s="1069">
        <f>SUM($S74:$V74)</f>
        <v>0</v>
      </c>
      <c r="AJ74" s="1721"/>
      <c r="AK74" s="1070"/>
      <c r="AL74" s="980"/>
      <c r="AM74" s="981"/>
    </row>
    <row r="75" spans="1:39" s="967" customFormat="1" ht="24" customHeight="1" x14ac:dyDescent="0.25">
      <c r="A75" s="126"/>
      <c r="B75" s="127"/>
      <c r="C75" s="127"/>
      <c r="D75" s="127"/>
      <c r="E75" s="127"/>
      <c r="F75" s="127"/>
      <c r="G75" s="1800"/>
      <c r="H75" s="1749" t="s">
        <v>1502</v>
      </c>
      <c r="I75" s="1719" t="s">
        <v>1186</v>
      </c>
      <c r="J75" s="963" t="s">
        <v>752</v>
      </c>
      <c r="K75" s="1074"/>
      <c r="L75" s="1075">
        <v>100</v>
      </c>
      <c r="M75" s="1075"/>
      <c r="N75" s="1075"/>
      <c r="O75" s="1075"/>
      <c r="P75" s="1075"/>
      <c r="Q75" s="1075"/>
      <c r="R75" s="1076"/>
      <c r="S75" s="1076"/>
      <c r="T75" s="1076"/>
      <c r="U75" s="1076"/>
      <c r="V75" s="1076"/>
      <c r="W75" s="985">
        <f t="shared" si="18"/>
        <v>100</v>
      </c>
      <c r="X75" s="1027" t="s">
        <v>1214</v>
      </c>
      <c r="Y75" s="969">
        <v>100</v>
      </c>
      <c r="Z75" s="1032" t="s">
        <v>1155</v>
      </c>
      <c r="AA75" s="969"/>
      <c r="AB75" s="1029" t="s">
        <v>1147</v>
      </c>
      <c r="AC75" s="969">
        <v>11</v>
      </c>
      <c r="AD75" s="966"/>
      <c r="AE75" s="966"/>
      <c r="AF75" s="1077"/>
      <c r="AG75" s="968"/>
      <c r="AH75" s="968">
        <f t="shared" ref="AH75:AH80" si="19">SUM($S75:$V75)</f>
        <v>0</v>
      </c>
      <c r="AI75" s="1754"/>
    </row>
    <row r="76" spans="1:39" s="967" customFormat="1" ht="20.25" customHeight="1" x14ac:dyDescent="0.25">
      <c r="A76" s="126"/>
      <c r="B76" s="127"/>
      <c r="C76" s="127"/>
      <c r="D76" s="127"/>
      <c r="E76" s="127"/>
      <c r="F76" s="127"/>
      <c r="G76" s="1800"/>
      <c r="H76" s="1749"/>
      <c r="I76" s="1719"/>
      <c r="J76" s="963" t="s">
        <v>752</v>
      </c>
      <c r="K76" s="1078"/>
      <c r="L76" s="1076"/>
      <c r="M76" s="1076"/>
      <c r="N76" s="1076"/>
      <c r="O76" s="1076">
        <v>100</v>
      </c>
      <c r="P76" s="1076"/>
      <c r="Q76" s="1076"/>
      <c r="R76" s="1076"/>
      <c r="S76" s="1076"/>
      <c r="T76" s="1076"/>
      <c r="U76" s="1076"/>
      <c r="V76" s="1076"/>
      <c r="W76" s="985">
        <f t="shared" si="18"/>
        <v>100</v>
      </c>
      <c r="X76" s="1079" t="s">
        <v>1215</v>
      </c>
      <c r="Y76" s="969">
        <v>100</v>
      </c>
      <c r="Z76" s="1032" t="s">
        <v>1155</v>
      </c>
      <c r="AA76" s="969"/>
      <c r="AB76" s="1029" t="s">
        <v>1147</v>
      </c>
      <c r="AC76" s="969">
        <v>11</v>
      </c>
      <c r="AD76" s="966"/>
      <c r="AE76" s="966"/>
      <c r="AF76" s="1077"/>
      <c r="AG76" s="968"/>
      <c r="AH76" s="968">
        <f t="shared" si="19"/>
        <v>0</v>
      </c>
      <c r="AI76" s="1754"/>
    </row>
    <row r="77" spans="1:39" s="967" customFormat="1" ht="24" customHeight="1" x14ac:dyDescent="0.25">
      <c r="A77" s="126"/>
      <c r="B77" s="127"/>
      <c r="C77" s="127"/>
      <c r="D77" s="127"/>
      <c r="E77" s="127"/>
      <c r="F77" s="127"/>
      <c r="G77" s="1800"/>
      <c r="H77" s="1749"/>
      <c r="I77" s="1719"/>
      <c r="J77" s="963" t="s">
        <v>752</v>
      </c>
      <c r="K77" s="1078"/>
      <c r="L77" s="1076"/>
      <c r="M77" s="1076"/>
      <c r="N77" s="1076"/>
      <c r="O77" s="1076"/>
      <c r="P77" s="1076"/>
      <c r="Q77" s="1076"/>
      <c r="R77" s="1076">
        <v>100</v>
      </c>
      <c r="S77" s="1076"/>
      <c r="T77" s="1076"/>
      <c r="U77" s="1076"/>
      <c r="V77" s="1076"/>
      <c r="W77" s="985">
        <f t="shared" si="18"/>
        <v>100</v>
      </c>
      <c r="X77" s="1079" t="s">
        <v>1216</v>
      </c>
      <c r="Y77" s="969">
        <v>100</v>
      </c>
      <c r="Z77" s="1032" t="s">
        <v>1155</v>
      </c>
      <c r="AA77" s="969"/>
      <c r="AB77" s="1029" t="s">
        <v>1147</v>
      </c>
      <c r="AC77" s="969">
        <v>11</v>
      </c>
      <c r="AD77" s="966"/>
      <c r="AE77" s="966"/>
      <c r="AF77" s="1077"/>
      <c r="AG77" s="968"/>
      <c r="AH77" s="968">
        <f t="shared" si="19"/>
        <v>0</v>
      </c>
      <c r="AI77" s="1754"/>
    </row>
    <row r="78" spans="1:39" s="967" customFormat="1" ht="24" customHeight="1" x14ac:dyDescent="0.25">
      <c r="A78" s="126"/>
      <c r="B78" s="127"/>
      <c r="C78" s="127"/>
      <c r="D78" s="127"/>
      <c r="E78" s="127"/>
      <c r="F78" s="127"/>
      <c r="G78" s="1800"/>
      <c r="H78" s="1749"/>
      <c r="I78" s="1719"/>
      <c r="J78" s="963" t="s">
        <v>752</v>
      </c>
      <c r="K78" s="1078"/>
      <c r="L78" s="1076"/>
      <c r="M78" s="1076"/>
      <c r="N78" s="1076"/>
      <c r="O78" s="1076"/>
      <c r="P78" s="1076"/>
      <c r="Q78" s="1076"/>
      <c r="R78" s="1076"/>
      <c r="S78" s="1076"/>
      <c r="T78" s="1076"/>
      <c r="U78" s="1076">
        <v>100</v>
      </c>
      <c r="V78" s="1076"/>
      <c r="W78" s="985">
        <f t="shared" si="18"/>
        <v>100</v>
      </c>
      <c r="X78" s="1079" t="s">
        <v>1217</v>
      </c>
      <c r="Y78" s="969">
        <v>100</v>
      </c>
      <c r="Z78" s="1032" t="s">
        <v>1155</v>
      </c>
      <c r="AA78" s="969"/>
      <c r="AB78" s="1029" t="s">
        <v>1147</v>
      </c>
      <c r="AC78" s="969">
        <v>11</v>
      </c>
      <c r="AD78" s="966"/>
      <c r="AE78" s="966"/>
      <c r="AF78" s="1077"/>
      <c r="AG78" s="968"/>
      <c r="AH78" s="968">
        <f t="shared" si="19"/>
        <v>100</v>
      </c>
      <c r="AI78" s="1754"/>
    </row>
    <row r="79" spans="1:39" s="967" customFormat="1" ht="41.4" customHeight="1" x14ac:dyDescent="0.25">
      <c r="A79" s="126"/>
      <c r="B79" s="127"/>
      <c r="C79" s="127"/>
      <c r="D79" s="127"/>
      <c r="E79" s="127"/>
      <c r="F79" s="127"/>
      <c r="G79" s="1800"/>
      <c r="H79" s="1152" t="s">
        <v>1503</v>
      </c>
      <c r="I79" s="1080" t="s">
        <v>1186</v>
      </c>
      <c r="J79" s="963" t="s">
        <v>752</v>
      </c>
      <c r="K79" s="1081"/>
      <c r="L79" s="1082"/>
      <c r="M79" s="1082"/>
      <c r="N79" s="1082"/>
      <c r="O79" s="1082"/>
      <c r="P79" s="1082"/>
      <c r="Q79" s="1082"/>
      <c r="R79" s="1082"/>
      <c r="S79" s="1082"/>
      <c r="T79" s="1082"/>
      <c r="U79" s="1082"/>
      <c r="V79" s="1076">
        <v>300</v>
      </c>
      <c r="W79" s="985">
        <f t="shared" si="18"/>
        <v>300</v>
      </c>
      <c r="X79" s="1083"/>
      <c r="Y79" s="969">
        <v>12</v>
      </c>
      <c r="Z79" s="1032" t="s">
        <v>1155</v>
      </c>
      <c r="AA79" s="969"/>
      <c r="AB79" s="1029" t="s">
        <v>1147</v>
      </c>
      <c r="AC79" s="969">
        <v>11</v>
      </c>
      <c r="AD79" s="966">
        <f t="shared" ref="AD79:AD84" si="20">W79/Y79</f>
        <v>25</v>
      </c>
      <c r="AE79" s="966">
        <f t="shared" ref="AE79:AE84" si="21">Y79*AD79</f>
        <v>300</v>
      </c>
      <c r="AF79" s="1077">
        <f>SUM($K79:$N79)</f>
        <v>0</v>
      </c>
      <c r="AG79" s="968">
        <f t="shared" si="14"/>
        <v>0</v>
      </c>
      <c r="AH79" s="968">
        <f t="shared" si="19"/>
        <v>300</v>
      </c>
      <c r="AI79" s="1754"/>
    </row>
    <row r="80" spans="1:39" s="967" customFormat="1" ht="69.599999999999994" customHeight="1" x14ac:dyDescent="0.25">
      <c r="A80" s="126"/>
      <c r="B80" s="127"/>
      <c r="C80" s="127"/>
      <c r="D80" s="127"/>
      <c r="E80" s="127"/>
      <c r="F80" s="127"/>
      <c r="G80" s="1800"/>
      <c r="H80" s="1153" t="s">
        <v>1504</v>
      </c>
      <c r="I80" s="1019" t="s">
        <v>1144</v>
      </c>
      <c r="J80" s="963" t="s">
        <v>753</v>
      </c>
      <c r="K80" s="1084"/>
      <c r="L80" s="1085"/>
      <c r="M80" s="1085"/>
      <c r="N80" s="1086">
        <f>850*3</f>
        <v>2550</v>
      </c>
      <c r="O80" s="1085"/>
      <c r="P80" s="1085"/>
      <c r="Q80" s="1085"/>
      <c r="R80" s="1085"/>
      <c r="S80" s="1085"/>
      <c r="T80" s="1085"/>
      <c r="U80" s="966"/>
      <c r="V80" s="966"/>
      <c r="W80" s="1016">
        <f t="shared" si="18"/>
        <v>2550</v>
      </c>
      <c r="X80" s="1025" t="s">
        <v>1423</v>
      </c>
      <c r="Y80" s="984">
        <v>3</v>
      </c>
      <c r="Z80" s="1026" t="s">
        <v>1154</v>
      </c>
      <c r="AA80" s="1087">
        <v>322</v>
      </c>
      <c r="AB80" s="1088">
        <v>31353</v>
      </c>
      <c r="AC80" s="969">
        <v>11</v>
      </c>
      <c r="AD80" s="966">
        <f t="shared" si="20"/>
        <v>850</v>
      </c>
      <c r="AE80" s="966">
        <f t="shared" si="21"/>
        <v>2550</v>
      </c>
      <c r="AF80" s="1038">
        <f>SUM($K80:$N80)</f>
        <v>2550</v>
      </c>
      <c r="AG80" s="966">
        <f t="shared" si="14"/>
        <v>0</v>
      </c>
      <c r="AH80" s="966">
        <f t="shared" si="19"/>
        <v>0</v>
      </c>
      <c r="AI80" s="1754"/>
    </row>
    <row r="81" spans="1:35" s="967" customFormat="1" ht="43.5" customHeight="1" x14ac:dyDescent="0.25">
      <c r="A81" s="126"/>
      <c r="B81" s="127"/>
      <c r="C81" s="127"/>
      <c r="D81" s="127"/>
      <c r="E81" s="127"/>
      <c r="F81" s="127"/>
      <c r="G81" s="1800"/>
      <c r="H81" s="1718" t="s">
        <v>1505</v>
      </c>
      <c r="I81" s="1019"/>
      <c r="J81" s="963" t="s">
        <v>752</v>
      </c>
      <c r="K81" s="1089"/>
      <c r="L81" s="1042">
        <v>1</v>
      </c>
      <c r="M81" s="1042">
        <v>1</v>
      </c>
      <c r="N81" s="1042">
        <v>1</v>
      </c>
      <c r="O81" s="1042">
        <v>1</v>
      </c>
      <c r="P81" s="1042">
        <v>1</v>
      </c>
      <c r="Q81" s="1042">
        <v>1</v>
      </c>
      <c r="R81" s="1042">
        <v>1</v>
      </c>
      <c r="S81" s="1042">
        <v>1</v>
      </c>
      <c r="T81" s="1042">
        <v>1</v>
      </c>
      <c r="U81" s="1042">
        <v>1</v>
      </c>
      <c r="V81" s="1042"/>
      <c r="W81" s="985">
        <f t="shared" ref="W81:W104" si="22">SUM(K81:V81)</f>
        <v>10</v>
      </c>
      <c r="X81" s="1090" t="s">
        <v>1248</v>
      </c>
      <c r="Y81" s="969">
        <v>10</v>
      </c>
      <c r="Z81" s="969" t="s">
        <v>1144</v>
      </c>
      <c r="AA81" s="969" t="s">
        <v>1205</v>
      </c>
      <c r="AB81" s="969" t="s">
        <v>1205</v>
      </c>
      <c r="AC81" s="969">
        <v>11</v>
      </c>
      <c r="AD81" s="1091">
        <f t="shared" si="20"/>
        <v>1</v>
      </c>
      <c r="AE81" s="1091">
        <f t="shared" si="21"/>
        <v>10</v>
      </c>
      <c r="AF81" s="1045">
        <f t="shared" ref="AF81:AF102" si="23">SUM($K81:$O81)</f>
        <v>4</v>
      </c>
      <c r="AG81" s="968">
        <f t="shared" ref="AG81:AG102" si="24">SUM($P81:$S81)</f>
        <v>4</v>
      </c>
      <c r="AH81" s="968">
        <f t="shared" ref="AH81:AH102" si="25">SUM($T81:$V81)</f>
        <v>2</v>
      </c>
      <c r="AI81" s="1814"/>
    </row>
    <row r="82" spans="1:35" s="967" customFormat="1" ht="42" customHeight="1" x14ac:dyDescent="0.25">
      <c r="A82" s="126"/>
      <c r="B82" s="127"/>
      <c r="C82" s="127"/>
      <c r="D82" s="127"/>
      <c r="E82" s="127"/>
      <c r="F82" s="127"/>
      <c r="G82" s="1800"/>
      <c r="H82" s="1718"/>
      <c r="I82" s="1019"/>
      <c r="J82" s="963" t="s">
        <v>752</v>
      </c>
      <c r="K82" s="1089"/>
      <c r="L82" s="1042">
        <v>1</v>
      </c>
      <c r="M82" s="1042">
        <v>1</v>
      </c>
      <c r="N82" s="1042">
        <v>1</v>
      </c>
      <c r="O82" s="1042">
        <v>1</v>
      </c>
      <c r="P82" s="1042">
        <v>1</v>
      </c>
      <c r="Q82" s="1042">
        <v>1</v>
      </c>
      <c r="R82" s="1042">
        <v>1</v>
      </c>
      <c r="S82" s="1042">
        <v>1</v>
      </c>
      <c r="T82" s="1042">
        <v>1</v>
      </c>
      <c r="U82" s="1042">
        <v>1</v>
      </c>
      <c r="V82" s="1042"/>
      <c r="W82" s="985">
        <f t="shared" si="22"/>
        <v>10</v>
      </c>
      <c r="X82" s="1090" t="s">
        <v>1248</v>
      </c>
      <c r="Y82" s="1092">
        <v>10</v>
      </c>
      <c r="Z82" s="969" t="s">
        <v>1144</v>
      </c>
      <c r="AA82" s="969" t="s">
        <v>1205</v>
      </c>
      <c r="AB82" s="1062" t="s">
        <v>1170</v>
      </c>
      <c r="AC82" s="969">
        <v>11</v>
      </c>
      <c r="AD82" s="1091">
        <f t="shared" si="20"/>
        <v>1</v>
      </c>
      <c r="AE82" s="1091">
        <f t="shared" si="21"/>
        <v>10</v>
      </c>
      <c r="AF82" s="1045">
        <f t="shared" si="23"/>
        <v>4</v>
      </c>
      <c r="AG82" s="968">
        <f t="shared" si="24"/>
        <v>4</v>
      </c>
      <c r="AH82" s="968">
        <f t="shared" si="25"/>
        <v>2</v>
      </c>
      <c r="AI82" s="1814"/>
    </row>
    <row r="83" spans="1:35" s="967" customFormat="1" ht="39.6" customHeight="1" x14ac:dyDescent="0.25">
      <c r="A83" s="126"/>
      <c r="B83" s="127"/>
      <c r="C83" s="127"/>
      <c r="D83" s="127"/>
      <c r="E83" s="127"/>
      <c r="F83" s="127"/>
      <c r="G83" s="1800"/>
      <c r="H83" s="1718"/>
      <c r="I83" s="1019"/>
      <c r="J83" s="963" t="s">
        <v>752</v>
      </c>
      <c r="K83" s="1093"/>
      <c r="L83" s="1094">
        <v>5</v>
      </c>
      <c r="M83" s="1094">
        <v>5</v>
      </c>
      <c r="N83" s="1094">
        <v>5</v>
      </c>
      <c r="O83" s="1094">
        <v>5</v>
      </c>
      <c r="P83" s="1094">
        <v>5</v>
      </c>
      <c r="Q83" s="1094">
        <v>5</v>
      </c>
      <c r="R83" s="1094">
        <v>5</v>
      </c>
      <c r="S83" s="1094">
        <v>5</v>
      </c>
      <c r="T83" s="1094">
        <v>5</v>
      </c>
      <c r="U83" s="1094">
        <v>5</v>
      </c>
      <c r="V83" s="1094"/>
      <c r="W83" s="985">
        <f t="shared" si="22"/>
        <v>50</v>
      </c>
      <c r="X83" s="1090" t="s">
        <v>1249</v>
      </c>
      <c r="Y83" s="1092">
        <v>50</v>
      </c>
      <c r="Z83" s="969" t="s">
        <v>1144</v>
      </c>
      <c r="AA83" s="969" t="s">
        <v>1205</v>
      </c>
      <c r="AB83" s="1062" t="s">
        <v>1170</v>
      </c>
      <c r="AC83" s="969">
        <v>11</v>
      </c>
      <c r="AD83" s="1091">
        <f t="shared" si="20"/>
        <v>1</v>
      </c>
      <c r="AE83" s="1091">
        <f t="shared" si="21"/>
        <v>50</v>
      </c>
      <c r="AF83" s="1045">
        <f t="shared" si="23"/>
        <v>20</v>
      </c>
      <c r="AG83" s="968">
        <f t="shared" si="24"/>
        <v>20</v>
      </c>
      <c r="AH83" s="968">
        <f t="shared" si="25"/>
        <v>10</v>
      </c>
      <c r="AI83" s="1814"/>
    </row>
    <row r="84" spans="1:35" s="967" customFormat="1" ht="43.5" customHeight="1" x14ac:dyDescent="0.25">
      <c r="A84" s="126"/>
      <c r="B84" s="127"/>
      <c r="C84" s="127"/>
      <c r="D84" s="127"/>
      <c r="E84" s="127"/>
      <c r="F84" s="127"/>
      <c r="G84" s="1800"/>
      <c r="H84" s="1718"/>
      <c r="I84" s="1019"/>
      <c r="J84" s="963" t="s">
        <v>752</v>
      </c>
      <c r="K84" s="1093"/>
      <c r="L84" s="1094">
        <v>2</v>
      </c>
      <c r="M84" s="1094">
        <v>4</v>
      </c>
      <c r="N84" s="1094">
        <v>1</v>
      </c>
      <c r="O84" s="1094">
        <v>1</v>
      </c>
      <c r="P84" s="1094">
        <v>1</v>
      </c>
      <c r="Q84" s="1094">
        <v>1</v>
      </c>
      <c r="R84" s="1094">
        <v>1</v>
      </c>
      <c r="S84" s="1094">
        <v>1</v>
      </c>
      <c r="T84" s="1094">
        <v>1</v>
      </c>
      <c r="U84" s="1094">
        <v>1</v>
      </c>
      <c r="V84" s="1094"/>
      <c r="W84" s="985">
        <f t="shared" si="22"/>
        <v>14</v>
      </c>
      <c r="X84" s="1090" t="s">
        <v>1250</v>
      </c>
      <c r="Y84" s="1092">
        <v>14</v>
      </c>
      <c r="Z84" s="969" t="s">
        <v>1144</v>
      </c>
      <c r="AA84" s="969" t="s">
        <v>1205</v>
      </c>
      <c r="AB84" s="1062" t="s">
        <v>1170</v>
      </c>
      <c r="AC84" s="969">
        <v>11</v>
      </c>
      <c r="AD84" s="1091">
        <f t="shared" si="20"/>
        <v>1</v>
      </c>
      <c r="AE84" s="1091">
        <f t="shared" si="21"/>
        <v>14</v>
      </c>
      <c r="AF84" s="1045">
        <f t="shared" si="23"/>
        <v>8</v>
      </c>
      <c r="AG84" s="968">
        <f t="shared" si="24"/>
        <v>4</v>
      </c>
      <c r="AH84" s="968">
        <f t="shared" si="25"/>
        <v>2</v>
      </c>
      <c r="AI84" s="1814"/>
    </row>
    <row r="85" spans="1:35" s="967" customFormat="1" ht="43.5" customHeight="1" x14ac:dyDescent="0.25">
      <c r="A85" s="126"/>
      <c r="B85" s="127"/>
      <c r="C85" s="127"/>
      <c r="D85" s="127"/>
      <c r="E85" s="127"/>
      <c r="F85" s="127"/>
      <c r="G85" s="1800"/>
      <c r="H85" s="1713" t="s">
        <v>1506</v>
      </c>
      <c r="I85" s="1019"/>
      <c r="J85" s="963" t="s">
        <v>752</v>
      </c>
      <c r="K85" s="1095">
        <v>1</v>
      </c>
      <c r="L85" s="1096">
        <v>1</v>
      </c>
      <c r="M85" s="1096">
        <v>1</v>
      </c>
      <c r="N85" s="1096">
        <v>1</v>
      </c>
      <c r="O85" s="1096">
        <v>1</v>
      </c>
      <c r="P85" s="1096">
        <v>1</v>
      </c>
      <c r="Q85" s="1096">
        <v>1</v>
      </c>
      <c r="R85" s="1096">
        <v>1</v>
      </c>
      <c r="S85" s="1096">
        <v>1</v>
      </c>
      <c r="T85" s="1096">
        <v>1</v>
      </c>
      <c r="U85" s="1096">
        <v>1</v>
      </c>
      <c r="V85" s="1096">
        <v>1</v>
      </c>
      <c r="W85" s="985">
        <f t="shared" si="22"/>
        <v>12</v>
      </c>
      <c r="X85" s="1097" t="s">
        <v>1251</v>
      </c>
      <c r="Y85" s="969">
        <v>10</v>
      </c>
      <c r="Z85" s="969" t="s">
        <v>1144</v>
      </c>
      <c r="AA85" s="1051"/>
      <c r="AB85" s="969" t="s">
        <v>1205</v>
      </c>
      <c r="AC85" s="969">
        <v>11</v>
      </c>
      <c r="AD85" s="1091">
        <f t="shared" ref="AD85:AD91" si="26">W85/Y85</f>
        <v>1.2</v>
      </c>
      <c r="AE85" s="1091">
        <f t="shared" ref="AE85:AE91" si="27">Y85*AD85</f>
        <v>12</v>
      </c>
      <c r="AF85" s="1045">
        <f t="shared" si="23"/>
        <v>5</v>
      </c>
      <c r="AG85" s="968">
        <f t="shared" si="24"/>
        <v>4</v>
      </c>
      <c r="AH85" s="968">
        <f t="shared" si="25"/>
        <v>3</v>
      </c>
      <c r="AI85" s="1813" t="s">
        <v>1254</v>
      </c>
    </row>
    <row r="86" spans="1:35" s="967" customFormat="1" ht="30" customHeight="1" x14ac:dyDescent="0.25">
      <c r="A86" s="126"/>
      <c r="B86" s="127"/>
      <c r="C86" s="127"/>
      <c r="D86" s="127"/>
      <c r="E86" s="127"/>
      <c r="F86" s="127"/>
      <c r="G86" s="1800"/>
      <c r="H86" s="1714"/>
      <c r="I86" s="1019"/>
      <c r="J86" s="963" t="s">
        <v>752</v>
      </c>
      <c r="K86" s="1095">
        <v>1</v>
      </c>
      <c r="L86" s="1096">
        <v>1</v>
      </c>
      <c r="M86" s="1096">
        <v>1</v>
      </c>
      <c r="N86" s="1096">
        <v>1</v>
      </c>
      <c r="O86" s="1096">
        <v>1</v>
      </c>
      <c r="P86" s="1096">
        <v>1</v>
      </c>
      <c r="Q86" s="1096">
        <v>1</v>
      </c>
      <c r="R86" s="1096">
        <v>1</v>
      </c>
      <c r="S86" s="1096">
        <v>1</v>
      </c>
      <c r="T86" s="1096">
        <v>1</v>
      </c>
      <c r="U86" s="1096">
        <v>1</v>
      </c>
      <c r="V86" s="1096">
        <v>1</v>
      </c>
      <c r="W86" s="985">
        <f t="shared" si="22"/>
        <v>12</v>
      </c>
      <c r="X86" s="1097" t="s">
        <v>1252</v>
      </c>
      <c r="Y86" s="1092">
        <v>10</v>
      </c>
      <c r="Z86" s="969" t="s">
        <v>1144</v>
      </c>
      <c r="AA86" s="1051"/>
      <c r="AB86" s="1062" t="s">
        <v>1147</v>
      </c>
      <c r="AC86" s="969">
        <v>11</v>
      </c>
      <c r="AD86" s="1091">
        <f t="shared" ref="AD86" si="28">W86/Y86</f>
        <v>1.2</v>
      </c>
      <c r="AE86" s="1091">
        <f t="shared" ref="AE86" si="29">Y86*AD86</f>
        <v>12</v>
      </c>
      <c r="AF86" s="1045">
        <f t="shared" si="23"/>
        <v>5</v>
      </c>
      <c r="AG86" s="968">
        <f t="shared" si="24"/>
        <v>4</v>
      </c>
      <c r="AH86" s="968">
        <f t="shared" si="25"/>
        <v>3</v>
      </c>
      <c r="AI86" s="1814"/>
    </row>
    <row r="87" spans="1:35" s="967" customFormat="1" ht="37.200000000000003" customHeight="1" x14ac:dyDescent="0.25">
      <c r="A87" s="126"/>
      <c r="B87" s="127"/>
      <c r="C87" s="127"/>
      <c r="D87" s="127"/>
      <c r="E87" s="127"/>
      <c r="F87" s="127"/>
      <c r="G87" s="1800"/>
      <c r="H87" s="1715"/>
      <c r="I87" s="1019"/>
      <c r="J87" s="963" t="s">
        <v>752</v>
      </c>
      <c r="K87" s="1095">
        <v>10</v>
      </c>
      <c r="L87" s="1096">
        <v>10</v>
      </c>
      <c r="M87" s="1096">
        <v>10</v>
      </c>
      <c r="N87" s="1096">
        <v>10</v>
      </c>
      <c r="O87" s="1098">
        <v>10</v>
      </c>
      <c r="P87" s="1096">
        <v>10</v>
      </c>
      <c r="Q87" s="1096">
        <v>15</v>
      </c>
      <c r="R87" s="1096">
        <v>10</v>
      </c>
      <c r="S87" s="1096">
        <v>10</v>
      </c>
      <c r="T87" s="1096">
        <v>10</v>
      </c>
      <c r="U87" s="1096">
        <v>10</v>
      </c>
      <c r="V87" s="1096">
        <v>10</v>
      </c>
      <c r="W87" s="985">
        <f t="shared" si="22"/>
        <v>125</v>
      </c>
      <c r="X87" s="1099" t="s">
        <v>1253</v>
      </c>
      <c r="Y87" s="1092">
        <v>50</v>
      </c>
      <c r="Z87" s="969" t="s">
        <v>1144</v>
      </c>
      <c r="AA87" s="1051"/>
      <c r="AB87" s="1062" t="s">
        <v>1147</v>
      </c>
      <c r="AC87" s="969">
        <v>11</v>
      </c>
      <c r="AD87" s="1091">
        <f t="shared" si="26"/>
        <v>2.5</v>
      </c>
      <c r="AE87" s="1091">
        <f t="shared" si="27"/>
        <v>125</v>
      </c>
      <c r="AF87" s="1045">
        <f t="shared" si="23"/>
        <v>50</v>
      </c>
      <c r="AG87" s="968">
        <f t="shared" si="24"/>
        <v>45</v>
      </c>
      <c r="AH87" s="968">
        <f t="shared" si="25"/>
        <v>30</v>
      </c>
      <c r="AI87" s="1814"/>
    </row>
    <row r="88" spans="1:35" s="967" customFormat="1" ht="27" customHeight="1" x14ac:dyDescent="0.25">
      <c r="A88" s="126"/>
      <c r="B88" s="127"/>
      <c r="C88" s="127"/>
      <c r="D88" s="127"/>
      <c r="E88" s="127"/>
      <c r="F88" s="127"/>
      <c r="G88" s="1800"/>
      <c r="H88" s="1718" t="s">
        <v>1507</v>
      </c>
      <c r="I88" s="1019"/>
      <c r="J88" s="963" t="s">
        <v>752</v>
      </c>
      <c r="K88" s="1095">
        <v>1</v>
      </c>
      <c r="L88" s="1096">
        <v>1</v>
      </c>
      <c r="M88" s="1096">
        <v>1</v>
      </c>
      <c r="N88" s="1096">
        <v>1</v>
      </c>
      <c r="O88" s="1096">
        <v>1</v>
      </c>
      <c r="P88" s="1096">
        <v>1</v>
      </c>
      <c r="Q88" s="1096">
        <v>1</v>
      </c>
      <c r="R88" s="1096">
        <v>1</v>
      </c>
      <c r="S88" s="1096">
        <v>1</v>
      </c>
      <c r="T88" s="1096">
        <v>1</v>
      </c>
      <c r="U88" s="1096">
        <v>1</v>
      </c>
      <c r="V88" s="1096">
        <v>1</v>
      </c>
      <c r="W88" s="985">
        <f t="shared" si="22"/>
        <v>12</v>
      </c>
      <c r="X88" s="1097"/>
      <c r="Y88" s="969">
        <v>12</v>
      </c>
      <c r="Z88" s="969" t="s">
        <v>1144</v>
      </c>
      <c r="AA88" s="1051"/>
      <c r="AB88" s="1062" t="s">
        <v>1147</v>
      </c>
      <c r="AC88" s="969">
        <v>11</v>
      </c>
      <c r="AD88" s="1091">
        <f t="shared" si="26"/>
        <v>1</v>
      </c>
      <c r="AE88" s="1091">
        <f t="shared" si="27"/>
        <v>12</v>
      </c>
      <c r="AF88" s="1100">
        <f t="shared" si="23"/>
        <v>5</v>
      </c>
      <c r="AG88" s="1101">
        <f t="shared" si="24"/>
        <v>4</v>
      </c>
      <c r="AH88" s="1101">
        <f t="shared" si="25"/>
        <v>3</v>
      </c>
      <c r="AI88" s="1757" t="s">
        <v>1255</v>
      </c>
    </row>
    <row r="89" spans="1:35" s="967" customFormat="1" ht="30" customHeight="1" x14ac:dyDescent="0.25">
      <c r="A89" s="126"/>
      <c r="B89" s="127"/>
      <c r="C89" s="127"/>
      <c r="D89" s="127"/>
      <c r="E89" s="127"/>
      <c r="F89" s="127"/>
      <c r="G89" s="1800"/>
      <c r="H89" s="1718"/>
      <c r="I89" s="1019"/>
      <c r="J89" s="963" t="s">
        <v>752</v>
      </c>
      <c r="K89" s="1095">
        <v>1</v>
      </c>
      <c r="L89" s="1096">
        <v>1</v>
      </c>
      <c r="M89" s="1096">
        <v>1</v>
      </c>
      <c r="N89" s="1096">
        <v>1</v>
      </c>
      <c r="O89" s="1096">
        <v>1</v>
      </c>
      <c r="P89" s="1096">
        <v>1</v>
      </c>
      <c r="Q89" s="1096">
        <v>1</v>
      </c>
      <c r="R89" s="1096">
        <v>1</v>
      </c>
      <c r="S89" s="1096">
        <v>1</v>
      </c>
      <c r="T89" s="1096">
        <v>1</v>
      </c>
      <c r="U89" s="1096">
        <v>1</v>
      </c>
      <c r="V89" s="1096">
        <v>1</v>
      </c>
      <c r="W89" s="985">
        <f t="shared" si="22"/>
        <v>12</v>
      </c>
      <c r="X89" s="1097"/>
      <c r="Y89" s="1092">
        <v>12</v>
      </c>
      <c r="Z89" s="969" t="s">
        <v>1144</v>
      </c>
      <c r="AA89" s="1051"/>
      <c r="AB89" s="1062" t="s">
        <v>1147</v>
      </c>
      <c r="AC89" s="969">
        <v>11</v>
      </c>
      <c r="AD89" s="1091">
        <f t="shared" si="26"/>
        <v>1</v>
      </c>
      <c r="AE89" s="1091">
        <f t="shared" si="27"/>
        <v>12</v>
      </c>
      <c r="AF89" s="1100">
        <f t="shared" si="23"/>
        <v>5</v>
      </c>
      <c r="AG89" s="1101">
        <f t="shared" si="24"/>
        <v>4</v>
      </c>
      <c r="AH89" s="1101">
        <f t="shared" si="25"/>
        <v>3</v>
      </c>
      <c r="AI89" s="1757"/>
    </row>
    <row r="90" spans="1:35" s="967" customFormat="1" ht="34.200000000000003" customHeight="1" x14ac:dyDescent="0.25">
      <c r="A90" s="126"/>
      <c r="B90" s="127"/>
      <c r="C90" s="127"/>
      <c r="D90" s="127"/>
      <c r="E90" s="127"/>
      <c r="F90" s="127"/>
      <c r="G90" s="1800"/>
      <c r="H90" s="1718"/>
      <c r="I90" s="1019"/>
      <c r="J90" s="963" t="s">
        <v>752</v>
      </c>
      <c r="K90" s="1095">
        <v>1</v>
      </c>
      <c r="L90" s="1096">
        <v>1</v>
      </c>
      <c r="M90" s="1096">
        <v>1</v>
      </c>
      <c r="N90" s="1096">
        <v>1</v>
      </c>
      <c r="O90" s="1096">
        <v>1</v>
      </c>
      <c r="P90" s="1096">
        <v>1</v>
      </c>
      <c r="Q90" s="1096">
        <v>1</v>
      </c>
      <c r="R90" s="1096">
        <v>1</v>
      </c>
      <c r="S90" s="1096">
        <v>1</v>
      </c>
      <c r="T90" s="1096">
        <v>1</v>
      </c>
      <c r="U90" s="1096">
        <v>1</v>
      </c>
      <c r="V90" s="1096">
        <v>1</v>
      </c>
      <c r="W90" s="985">
        <f t="shared" si="22"/>
        <v>12</v>
      </c>
      <c r="X90" s="1099"/>
      <c r="Y90" s="1092">
        <v>12</v>
      </c>
      <c r="Z90" s="969" t="s">
        <v>1144</v>
      </c>
      <c r="AA90" s="1051"/>
      <c r="AB90" s="1062" t="s">
        <v>1147</v>
      </c>
      <c r="AC90" s="969">
        <v>11</v>
      </c>
      <c r="AD90" s="1091">
        <f t="shared" si="26"/>
        <v>1</v>
      </c>
      <c r="AE90" s="1091">
        <f t="shared" si="27"/>
        <v>12</v>
      </c>
      <c r="AF90" s="1100">
        <f t="shared" si="23"/>
        <v>5</v>
      </c>
      <c r="AG90" s="1101">
        <f t="shared" si="24"/>
        <v>4</v>
      </c>
      <c r="AH90" s="1101">
        <f t="shared" si="25"/>
        <v>3</v>
      </c>
      <c r="AI90" s="1757"/>
    </row>
    <row r="91" spans="1:35" s="967" customFormat="1" ht="44.25" customHeight="1" x14ac:dyDescent="0.25">
      <c r="A91" s="126"/>
      <c r="B91" s="127"/>
      <c r="C91" s="127"/>
      <c r="D91" s="127"/>
      <c r="E91" s="127"/>
      <c r="F91" s="127"/>
      <c r="G91" s="1800"/>
      <c r="H91" s="1718"/>
      <c r="I91" s="1019"/>
      <c r="J91" s="963" t="s">
        <v>752</v>
      </c>
      <c r="K91" s="1095">
        <v>1</v>
      </c>
      <c r="L91" s="1096">
        <v>1</v>
      </c>
      <c r="M91" s="1096">
        <v>1</v>
      </c>
      <c r="N91" s="1096">
        <v>1</v>
      </c>
      <c r="O91" s="1096">
        <v>1</v>
      </c>
      <c r="P91" s="1096">
        <v>1</v>
      </c>
      <c r="Q91" s="1096">
        <v>1</v>
      </c>
      <c r="R91" s="1096">
        <v>1</v>
      </c>
      <c r="S91" s="1096">
        <v>1</v>
      </c>
      <c r="T91" s="1096">
        <v>1</v>
      </c>
      <c r="U91" s="1096">
        <v>1</v>
      </c>
      <c r="V91" s="1096">
        <v>1</v>
      </c>
      <c r="W91" s="985">
        <f t="shared" si="22"/>
        <v>12</v>
      </c>
      <c r="X91" s="1099"/>
      <c r="Y91" s="1092">
        <v>12</v>
      </c>
      <c r="Z91" s="969" t="s">
        <v>1144</v>
      </c>
      <c r="AA91" s="1051"/>
      <c r="AB91" s="1062" t="s">
        <v>1147</v>
      </c>
      <c r="AC91" s="969">
        <v>11</v>
      </c>
      <c r="AD91" s="1091">
        <f t="shared" si="26"/>
        <v>1</v>
      </c>
      <c r="AE91" s="1091">
        <f t="shared" si="27"/>
        <v>12</v>
      </c>
      <c r="AF91" s="1100">
        <f t="shared" si="23"/>
        <v>5</v>
      </c>
      <c r="AG91" s="1101">
        <f t="shared" si="24"/>
        <v>4</v>
      </c>
      <c r="AH91" s="1101">
        <f t="shared" si="25"/>
        <v>3</v>
      </c>
      <c r="AI91" s="1757"/>
    </row>
    <row r="92" spans="1:35" s="967" customFormat="1" ht="34.200000000000003" customHeight="1" x14ac:dyDescent="0.25">
      <c r="A92" s="126"/>
      <c r="B92" s="127"/>
      <c r="C92" s="127"/>
      <c r="D92" s="127"/>
      <c r="E92" s="127"/>
      <c r="F92" s="127"/>
      <c r="G92" s="1800"/>
      <c r="H92" s="1718" t="s">
        <v>1508</v>
      </c>
      <c r="I92" s="1019"/>
      <c r="J92" s="963" t="s">
        <v>752</v>
      </c>
      <c r="K92" s="1095">
        <v>1</v>
      </c>
      <c r="L92" s="1096">
        <v>1</v>
      </c>
      <c r="M92" s="1096">
        <v>1</v>
      </c>
      <c r="N92" s="1096">
        <v>2</v>
      </c>
      <c r="O92" s="1096">
        <v>1</v>
      </c>
      <c r="P92" s="1096">
        <v>2</v>
      </c>
      <c r="Q92" s="1096">
        <v>1</v>
      </c>
      <c r="R92" s="1096">
        <v>2</v>
      </c>
      <c r="S92" s="1096">
        <v>1</v>
      </c>
      <c r="T92" s="1096">
        <v>2</v>
      </c>
      <c r="U92" s="1096">
        <v>1</v>
      </c>
      <c r="V92" s="1096">
        <v>1</v>
      </c>
      <c r="W92" s="985">
        <f t="shared" si="22"/>
        <v>16</v>
      </c>
      <c r="X92" s="1097"/>
      <c r="Y92" s="969">
        <v>12</v>
      </c>
      <c r="Z92" s="969" t="s">
        <v>1144</v>
      </c>
      <c r="AA92" s="1051"/>
      <c r="AB92" s="1062" t="s">
        <v>1147</v>
      </c>
      <c r="AC92" s="969">
        <v>11</v>
      </c>
      <c r="AD92" s="1091">
        <f>W92/Y92</f>
        <v>1.3333333333333333</v>
      </c>
      <c r="AE92" s="1091">
        <f t="shared" ref="AE92:AE112" si="30">Y92*AD92</f>
        <v>16</v>
      </c>
      <c r="AF92" s="1100">
        <f t="shared" si="23"/>
        <v>6</v>
      </c>
      <c r="AG92" s="1101">
        <f t="shared" si="24"/>
        <v>6</v>
      </c>
      <c r="AH92" s="1101">
        <f t="shared" si="25"/>
        <v>4</v>
      </c>
      <c r="AI92" s="1757" t="s">
        <v>1255</v>
      </c>
    </row>
    <row r="93" spans="1:35" s="967" customFormat="1" ht="39" customHeight="1" x14ac:dyDescent="0.25">
      <c r="A93" s="126"/>
      <c r="B93" s="127"/>
      <c r="C93" s="127"/>
      <c r="D93" s="127"/>
      <c r="E93" s="127"/>
      <c r="F93" s="127"/>
      <c r="G93" s="1800"/>
      <c r="H93" s="1718"/>
      <c r="I93" s="1019"/>
      <c r="J93" s="963" t="s">
        <v>752</v>
      </c>
      <c r="K93" s="1095">
        <v>1</v>
      </c>
      <c r="L93" s="1096">
        <v>1</v>
      </c>
      <c r="M93" s="1096">
        <v>2</v>
      </c>
      <c r="N93" s="1096">
        <v>1</v>
      </c>
      <c r="O93" s="1096">
        <v>1</v>
      </c>
      <c r="P93" s="1096">
        <v>2</v>
      </c>
      <c r="Q93" s="1096">
        <v>1</v>
      </c>
      <c r="R93" s="1096">
        <v>1</v>
      </c>
      <c r="S93" s="1096">
        <v>2</v>
      </c>
      <c r="T93" s="1096">
        <v>1</v>
      </c>
      <c r="U93" s="1096">
        <v>1</v>
      </c>
      <c r="V93" s="1096">
        <v>2</v>
      </c>
      <c r="W93" s="985">
        <f t="shared" si="22"/>
        <v>16</v>
      </c>
      <c r="X93" s="1097"/>
      <c r="Y93" s="1092">
        <v>12</v>
      </c>
      <c r="Z93" s="969" t="s">
        <v>1144</v>
      </c>
      <c r="AA93" s="1051"/>
      <c r="AB93" s="1062" t="s">
        <v>1147</v>
      </c>
      <c r="AC93" s="969">
        <v>11</v>
      </c>
      <c r="AD93" s="1091">
        <f>W93/Y93</f>
        <v>1.3333333333333333</v>
      </c>
      <c r="AE93" s="1091">
        <f t="shared" si="30"/>
        <v>16</v>
      </c>
      <c r="AF93" s="1100">
        <f t="shared" si="23"/>
        <v>6</v>
      </c>
      <c r="AG93" s="1101">
        <f t="shared" si="24"/>
        <v>6</v>
      </c>
      <c r="AH93" s="1101">
        <f t="shared" si="25"/>
        <v>4</v>
      </c>
      <c r="AI93" s="1757"/>
    </row>
    <row r="94" spans="1:35" s="967" customFormat="1" ht="44.25" customHeight="1" x14ac:dyDescent="0.25">
      <c r="A94" s="126"/>
      <c r="B94" s="127"/>
      <c r="C94" s="127"/>
      <c r="D94" s="127"/>
      <c r="E94" s="127"/>
      <c r="F94" s="127"/>
      <c r="G94" s="1800"/>
      <c r="H94" s="1718"/>
      <c r="I94" s="1019"/>
      <c r="J94" s="963" t="s">
        <v>752</v>
      </c>
      <c r="K94" s="1095">
        <v>1</v>
      </c>
      <c r="L94" s="1096">
        <v>2</v>
      </c>
      <c r="M94" s="1096">
        <v>1</v>
      </c>
      <c r="N94" s="1096">
        <v>1</v>
      </c>
      <c r="O94" s="1096">
        <v>2</v>
      </c>
      <c r="P94" s="1096">
        <v>1</v>
      </c>
      <c r="Q94" s="1096">
        <v>1</v>
      </c>
      <c r="R94" s="1096">
        <v>2</v>
      </c>
      <c r="S94" s="1096">
        <v>1</v>
      </c>
      <c r="T94" s="1096">
        <v>1</v>
      </c>
      <c r="U94" s="1096">
        <v>2</v>
      </c>
      <c r="V94" s="1096">
        <v>1</v>
      </c>
      <c r="W94" s="985">
        <f t="shared" si="22"/>
        <v>16</v>
      </c>
      <c r="X94" s="1099"/>
      <c r="Y94" s="1092">
        <v>12</v>
      </c>
      <c r="Z94" s="969" t="s">
        <v>1144</v>
      </c>
      <c r="AA94" s="1051"/>
      <c r="AB94" s="1062" t="s">
        <v>1147</v>
      </c>
      <c r="AC94" s="969">
        <v>11</v>
      </c>
      <c r="AD94" s="1091">
        <f>W94/Y94</f>
        <v>1.3333333333333333</v>
      </c>
      <c r="AE94" s="1091">
        <f t="shared" si="30"/>
        <v>16</v>
      </c>
      <c r="AF94" s="1100">
        <f t="shared" si="23"/>
        <v>7</v>
      </c>
      <c r="AG94" s="1101">
        <f t="shared" si="24"/>
        <v>5</v>
      </c>
      <c r="AH94" s="1101">
        <f t="shared" si="25"/>
        <v>4</v>
      </c>
      <c r="AI94" s="1757"/>
    </row>
    <row r="95" spans="1:35" s="967" customFormat="1" ht="44.25" customHeight="1" x14ac:dyDescent="0.25">
      <c r="A95" s="126"/>
      <c r="B95" s="127"/>
      <c r="C95" s="127"/>
      <c r="D95" s="127"/>
      <c r="E95" s="127"/>
      <c r="F95" s="127"/>
      <c r="G95" s="1800"/>
      <c r="H95" s="1718"/>
      <c r="I95" s="1019"/>
      <c r="J95" s="963" t="s">
        <v>752</v>
      </c>
      <c r="K95" s="1095">
        <v>1</v>
      </c>
      <c r="L95" s="1096">
        <v>1</v>
      </c>
      <c r="M95" s="1096">
        <v>1</v>
      </c>
      <c r="N95" s="1096">
        <v>2</v>
      </c>
      <c r="O95" s="1096">
        <v>1</v>
      </c>
      <c r="P95" s="1096">
        <v>1</v>
      </c>
      <c r="Q95" s="1096">
        <v>2</v>
      </c>
      <c r="R95" s="1096">
        <v>1</v>
      </c>
      <c r="S95" s="1096">
        <v>2</v>
      </c>
      <c r="T95" s="1096">
        <v>1</v>
      </c>
      <c r="U95" s="1096">
        <v>2</v>
      </c>
      <c r="V95" s="1096">
        <v>1</v>
      </c>
      <c r="W95" s="985">
        <f t="shared" si="22"/>
        <v>16</v>
      </c>
      <c r="X95" s="1099"/>
      <c r="Y95" s="1092">
        <v>12</v>
      </c>
      <c r="Z95" s="969" t="s">
        <v>1144</v>
      </c>
      <c r="AA95" s="1051"/>
      <c r="AB95" s="1062" t="s">
        <v>1147</v>
      </c>
      <c r="AC95" s="969">
        <v>11</v>
      </c>
      <c r="AD95" s="1091">
        <f>W95/Y95</f>
        <v>1.3333333333333333</v>
      </c>
      <c r="AE95" s="1091">
        <f t="shared" si="30"/>
        <v>16</v>
      </c>
      <c r="AF95" s="1100">
        <f t="shared" si="23"/>
        <v>6</v>
      </c>
      <c r="AG95" s="1101">
        <f t="shared" si="24"/>
        <v>6</v>
      </c>
      <c r="AH95" s="1101">
        <f t="shared" si="25"/>
        <v>4</v>
      </c>
      <c r="AI95" s="1757"/>
    </row>
    <row r="96" spans="1:35" s="967" customFormat="1" ht="43.5" customHeight="1" x14ac:dyDescent="0.25">
      <c r="A96" s="126"/>
      <c r="B96" s="127"/>
      <c r="C96" s="127"/>
      <c r="D96" s="127"/>
      <c r="E96" s="127"/>
      <c r="F96" s="127"/>
      <c r="G96" s="1800"/>
      <c r="H96" s="1718" t="s">
        <v>1509</v>
      </c>
      <c r="I96" s="1019"/>
      <c r="J96" s="963" t="s">
        <v>752</v>
      </c>
      <c r="K96" s="1095">
        <v>40</v>
      </c>
      <c r="L96" s="1096">
        <v>40</v>
      </c>
      <c r="M96" s="1096">
        <v>45</v>
      </c>
      <c r="N96" s="1096">
        <v>40</v>
      </c>
      <c r="O96" s="1096">
        <v>45</v>
      </c>
      <c r="P96" s="1096">
        <v>40</v>
      </c>
      <c r="Q96" s="1096">
        <v>40</v>
      </c>
      <c r="R96" s="1096">
        <v>45</v>
      </c>
      <c r="S96" s="1096">
        <v>40</v>
      </c>
      <c r="T96" s="1096">
        <v>45</v>
      </c>
      <c r="U96" s="1096">
        <v>40</v>
      </c>
      <c r="V96" s="1096">
        <v>40</v>
      </c>
      <c r="W96" s="985">
        <f t="shared" si="22"/>
        <v>500</v>
      </c>
      <c r="X96" s="1102" t="s">
        <v>1256</v>
      </c>
      <c r="Y96" s="969">
        <v>500</v>
      </c>
      <c r="Z96" s="969" t="s">
        <v>1144</v>
      </c>
      <c r="AA96" s="1103" t="s">
        <v>1276</v>
      </c>
      <c r="AB96" s="1062" t="s">
        <v>1170</v>
      </c>
      <c r="AC96" s="969">
        <v>11</v>
      </c>
      <c r="AD96" s="1091">
        <f>W96/Y96</f>
        <v>1</v>
      </c>
      <c r="AE96" s="1091">
        <f t="shared" si="30"/>
        <v>500</v>
      </c>
      <c r="AF96" s="1045">
        <f t="shared" si="23"/>
        <v>210</v>
      </c>
      <c r="AG96" s="968">
        <f t="shared" si="24"/>
        <v>165</v>
      </c>
      <c r="AH96" s="968">
        <f t="shared" si="25"/>
        <v>125</v>
      </c>
      <c r="AI96" s="1757"/>
    </row>
    <row r="97" spans="1:35" s="967" customFormat="1" ht="42" customHeight="1" x14ac:dyDescent="0.25">
      <c r="A97" s="126"/>
      <c r="B97" s="127"/>
      <c r="C97" s="127"/>
      <c r="D97" s="127"/>
      <c r="E97" s="127"/>
      <c r="F97" s="127"/>
      <c r="G97" s="1800"/>
      <c r="H97" s="1718"/>
      <c r="I97" s="1019"/>
      <c r="J97" s="963" t="s">
        <v>752</v>
      </c>
      <c r="K97" s="1095">
        <v>1</v>
      </c>
      <c r="L97" s="1096">
        <v>1</v>
      </c>
      <c r="M97" s="1096">
        <v>1</v>
      </c>
      <c r="N97" s="1096">
        <v>1</v>
      </c>
      <c r="O97" s="1096">
        <v>1</v>
      </c>
      <c r="P97" s="1096">
        <v>1</v>
      </c>
      <c r="Q97" s="1096">
        <v>1</v>
      </c>
      <c r="R97" s="1096">
        <v>1</v>
      </c>
      <c r="S97" s="1096">
        <v>1</v>
      </c>
      <c r="T97" s="1096">
        <v>1</v>
      </c>
      <c r="U97" s="1096">
        <v>1</v>
      </c>
      <c r="V97" s="1096">
        <v>1</v>
      </c>
      <c r="W97" s="985">
        <f t="shared" si="22"/>
        <v>12</v>
      </c>
      <c r="X97" s="1097" t="s">
        <v>1252</v>
      </c>
      <c r="Y97" s="1092">
        <v>10</v>
      </c>
      <c r="Z97" s="969" t="s">
        <v>1144</v>
      </c>
      <c r="AA97" s="1103" t="s">
        <v>1276</v>
      </c>
      <c r="AB97" s="1062" t="s">
        <v>1170</v>
      </c>
      <c r="AC97" s="969">
        <v>11</v>
      </c>
      <c r="AD97" s="1091" t="e">
        <f>X98/Y97</f>
        <v>#VALUE!</v>
      </c>
      <c r="AE97" s="1091" t="e">
        <f t="shared" si="30"/>
        <v>#VALUE!</v>
      </c>
      <c r="AF97" s="1045">
        <f t="shared" si="23"/>
        <v>5</v>
      </c>
      <c r="AG97" s="968">
        <f t="shared" si="24"/>
        <v>4</v>
      </c>
      <c r="AH97" s="968">
        <f t="shared" si="25"/>
        <v>3</v>
      </c>
      <c r="AI97" s="1757"/>
    </row>
    <row r="98" spans="1:35" s="967" customFormat="1" ht="68.400000000000006" customHeight="1" x14ac:dyDescent="0.25">
      <c r="A98" s="126"/>
      <c r="B98" s="127"/>
      <c r="C98" s="127"/>
      <c r="D98" s="127"/>
      <c r="E98" s="127"/>
      <c r="F98" s="127"/>
      <c r="G98" s="1800"/>
      <c r="H98" s="1718"/>
      <c r="I98" s="1019"/>
      <c r="J98" s="963" t="s">
        <v>752</v>
      </c>
      <c r="K98" s="1095">
        <v>10</v>
      </c>
      <c r="L98" s="1096">
        <v>10</v>
      </c>
      <c r="M98" s="1096">
        <v>10</v>
      </c>
      <c r="N98" s="1096">
        <v>10</v>
      </c>
      <c r="O98" s="1098">
        <v>10</v>
      </c>
      <c r="P98" s="1096">
        <v>10</v>
      </c>
      <c r="Q98" s="1096">
        <v>10</v>
      </c>
      <c r="R98" s="1096">
        <v>10</v>
      </c>
      <c r="S98" s="1096">
        <v>10</v>
      </c>
      <c r="T98" s="1096">
        <v>10</v>
      </c>
      <c r="U98" s="1096">
        <v>10</v>
      </c>
      <c r="V98" s="1096">
        <v>10</v>
      </c>
      <c r="W98" s="985">
        <f t="shared" si="22"/>
        <v>120</v>
      </c>
      <c r="X98" s="1099" t="s">
        <v>1253</v>
      </c>
      <c r="Y98" s="1092">
        <v>50</v>
      </c>
      <c r="Z98" s="969" t="s">
        <v>1144</v>
      </c>
      <c r="AA98" s="1103" t="s">
        <v>1276</v>
      </c>
      <c r="AB98" s="1062" t="s">
        <v>1170</v>
      </c>
      <c r="AC98" s="969">
        <v>11</v>
      </c>
      <c r="AD98" s="1091">
        <f>W98/Y98</f>
        <v>2.4</v>
      </c>
      <c r="AE98" s="1091">
        <f t="shared" si="30"/>
        <v>120</v>
      </c>
      <c r="AF98" s="1045">
        <f t="shared" si="23"/>
        <v>50</v>
      </c>
      <c r="AG98" s="968">
        <f t="shared" si="24"/>
        <v>40</v>
      </c>
      <c r="AH98" s="968">
        <f t="shared" si="25"/>
        <v>30</v>
      </c>
      <c r="AI98" s="1757"/>
    </row>
    <row r="99" spans="1:35" s="967" customFormat="1" ht="43.5" customHeight="1" x14ac:dyDescent="0.25">
      <c r="A99" s="126"/>
      <c r="B99" s="127"/>
      <c r="C99" s="127"/>
      <c r="D99" s="127"/>
      <c r="E99" s="127"/>
      <c r="F99" s="127"/>
      <c r="G99" s="1800"/>
      <c r="H99" s="1718" t="s">
        <v>1510</v>
      </c>
      <c r="I99" s="1019"/>
      <c r="J99" s="963" t="s">
        <v>752</v>
      </c>
      <c r="K99" s="1089">
        <v>2</v>
      </c>
      <c r="L99" s="1042">
        <v>2</v>
      </c>
      <c r="M99" s="1042">
        <v>2</v>
      </c>
      <c r="N99" s="1042">
        <v>2</v>
      </c>
      <c r="O99" s="1042">
        <v>2</v>
      </c>
      <c r="P99" s="1042">
        <v>2</v>
      </c>
      <c r="Q99" s="1042">
        <v>2</v>
      </c>
      <c r="R99" s="1042">
        <v>2</v>
      </c>
      <c r="S99" s="1042">
        <v>2</v>
      </c>
      <c r="T99" s="1042">
        <v>2</v>
      </c>
      <c r="U99" s="1042">
        <v>2</v>
      </c>
      <c r="V99" s="1042">
        <v>2</v>
      </c>
      <c r="W99" s="985">
        <f t="shared" si="22"/>
        <v>24</v>
      </c>
      <c r="X99" s="1102" t="s">
        <v>1257</v>
      </c>
      <c r="Y99" s="969">
        <v>24</v>
      </c>
      <c r="Z99" s="969" t="s">
        <v>1144</v>
      </c>
      <c r="AA99" s="1103" t="s">
        <v>1276</v>
      </c>
      <c r="AB99" s="969" t="s">
        <v>1205</v>
      </c>
      <c r="AC99" s="969">
        <v>11</v>
      </c>
      <c r="AD99" s="1091">
        <f>W99/Y99</f>
        <v>1</v>
      </c>
      <c r="AE99" s="1091">
        <f t="shared" si="30"/>
        <v>24</v>
      </c>
      <c r="AF99" s="1045">
        <f t="shared" si="23"/>
        <v>10</v>
      </c>
      <c r="AG99" s="968">
        <f t="shared" si="24"/>
        <v>8</v>
      </c>
      <c r="AH99" s="968">
        <f t="shared" si="25"/>
        <v>6</v>
      </c>
      <c r="AI99" s="1757"/>
    </row>
    <row r="100" spans="1:35" s="967" customFormat="1" ht="51" customHeight="1" x14ac:dyDescent="0.25">
      <c r="A100" s="126"/>
      <c r="B100" s="127"/>
      <c r="C100" s="127"/>
      <c r="D100" s="127"/>
      <c r="E100" s="127"/>
      <c r="F100" s="127"/>
      <c r="G100" s="1800"/>
      <c r="H100" s="1718"/>
      <c r="I100" s="1019"/>
      <c r="J100" s="963" t="s">
        <v>752</v>
      </c>
      <c r="K100" s="1089">
        <v>1</v>
      </c>
      <c r="L100" s="1042">
        <v>1</v>
      </c>
      <c r="M100" s="1042">
        <v>1</v>
      </c>
      <c r="N100" s="1042">
        <v>1</v>
      </c>
      <c r="O100" s="1042">
        <v>1</v>
      </c>
      <c r="P100" s="1042">
        <v>1</v>
      </c>
      <c r="Q100" s="1042">
        <v>1</v>
      </c>
      <c r="R100" s="1042">
        <v>1</v>
      </c>
      <c r="S100" s="1042">
        <v>1</v>
      </c>
      <c r="T100" s="1042">
        <v>1</v>
      </c>
      <c r="U100" s="1042">
        <v>1</v>
      </c>
      <c r="V100" s="1042">
        <v>1</v>
      </c>
      <c r="W100" s="985">
        <f t="shared" si="22"/>
        <v>12</v>
      </c>
      <c r="X100" s="1097" t="s">
        <v>1258</v>
      </c>
      <c r="Y100" s="1092">
        <v>12</v>
      </c>
      <c r="Z100" s="969" t="s">
        <v>1144</v>
      </c>
      <c r="AA100" s="1103" t="s">
        <v>1276</v>
      </c>
      <c r="AB100" s="1104" t="s">
        <v>1170</v>
      </c>
      <c r="AC100" s="969">
        <v>11</v>
      </c>
      <c r="AD100" s="1091" t="e">
        <f>X101/Y100</f>
        <v>#VALUE!</v>
      </c>
      <c r="AE100" s="1091" t="e">
        <f t="shared" si="30"/>
        <v>#VALUE!</v>
      </c>
      <c r="AF100" s="1045">
        <f t="shared" si="23"/>
        <v>5</v>
      </c>
      <c r="AG100" s="968">
        <f t="shared" si="24"/>
        <v>4</v>
      </c>
      <c r="AH100" s="968">
        <f t="shared" si="25"/>
        <v>3</v>
      </c>
      <c r="AI100" s="1757"/>
    </row>
    <row r="101" spans="1:35" s="967" customFormat="1" ht="60.6" customHeight="1" x14ac:dyDescent="0.25">
      <c r="A101" s="126"/>
      <c r="B101" s="127"/>
      <c r="C101" s="127"/>
      <c r="D101" s="127"/>
      <c r="E101" s="127"/>
      <c r="F101" s="127"/>
      <c r="G101" s="1800"/>
      <c r="H101" s="1718"/>
      <c r="I101" s="1019"/>
      <c r="J101" s="963" t="s">
        <v>752</v>
      </c>
      <c r="K101" s="1095">
        <v>5</v>
      </c>
      <c r="L101" s="1096">
        <v>5</v>
      </c>
      <c r="M101" s="1096">
        <v>5</v>
      </c>
      <c r="N101" s="1096">
        <v>5</v>
      </c>
      <c r="O101" s="1098">
        <v>5</v>
      </c>
      <c r="P101" s="1096">
        <v>5</v>
      </c>
      <c r="Q101" s="1096">
        <v>5</v>
      </c>
      <c r="R101" s="1096">
        <v>5</v>
      </c>
      <c r="S101" s="1096">
        <v>5</v>
      </c>
      <c r="T101" s="1096">
        <v>5</v>
      </c>
      <c r="U101" s="1096">
        <v>5</v>
      </c>
      <c r="V101" s="1096">
        <v>5</v>
      </c>
      <c r="W101" s="985">
        <f t="shared" si="22"/>
        <v>60</v>
      </c>
      <c r="X101" s="1099" t="s">
        <v>1259</v>
      </c>
      <c r="Y101" s="1092">
        <v>60</v>
      </c>
      <c r="Z101" s="969" t="s">
        <v>1144</v>
      </c>
      <c r="AA101" s="1103" t="s">
        <v>1276</v>
      </c>
      <c r="AB101" s="1104" t="s">
        <v>1170</v>
      </c>
      <c r="AC101" s="969">
        <v>11</v>
      </c>
      <c r="AD101" s="1091">
        <f>W101/Y101</f>
        <v>1</v>
      </c>
      <c r="AE101" s="1091">
        <f t="shared" si="30"/>
        <v>60</v>
      </c>
      <c r="AF101" s="1045">
        <f t="shared" si="23"/>
        <v>25</v>
      </c>
      <c r="AG101" s="968">
        <f t="shared" si="24"/>
        <v>20</v>
      </c>
      <c r="AH101" s="968">
        <f t="shared" si="25"/>
        <v>15</v>
      </c>
      <c r="AI101" s="1757"/>
    </row>
    <row r="102" spans="1:35" s="967" customFormat="1" ht="43.5" customHeight="1" x14ac:dyDescent="0.25">
      <c r="A102" s="126"/>
      <c r="B102" s="127"/>
      <c r="C102" s="127"/>
      <c r="D102" s="127"/>
      <c r="E102" s="127"/>
      <c r="F102" s="127"/>
      <c r="G102" s="1800"/>
      <c r="H102" s="1718" t="s">
        <v>1511</v>
      </c>
      <c r="I102" s="1719"/>
      <c r="J102" s="963" t="s">
        <v>752</v>
      </c>
      <c r="K102" s="1089"/>
      <c r="L102" s="1042"/>
      <c r="M102" s="1042"/>
      <c r="N102" s="1042">
        <v>25</v>
      </c>
      <c r="O102" s="1042">
        <v>25</v>
      </c>
      <c r="P102" s="1042">
        <v>25</v>
      </c>
      <c r="Q102" s="1042">
        <v>25</v>
      </c>
      <c r="R102" s="1042"/>
      <c r="S102" s="1042">
        <v>25</v>
      </c>
      <c r="T102" s="1042">
        <v>25</v>
      </c>
      <c r="U102" s="1042"/>
      <c r="V102" s="1042"/>
      <c r="W102" s="985">
        <f t="shared" si="22"/>
        <v>150</v>
      </c>
      <c r="X102" s="1105" t="s">
        <v>1260</v>
      </c>
      <c r="Y102" s="969">
        <v>150</v>
      </c>
      <c r="Z102" s="969" t="s">
        <v>1144</v>
      </c>
      <c r="AA102" s="1103" t="s">
        <v>1276</v>
      </c>
      <c r="AB102" s="1104" t="s">
        <v>1170</v>
      </c>
      <c r="AC102" s="969">
        <v>11</v>
      </c>
      <c r="AD102" s="1091">
        <f>W102/Y102</f>
        <v>1</v>
      </c>
      <c r="AE102" s="1091">
        <f t="shared" si="30"/>
        <v>150</v>
      </c>
      <c r="AF102" s="1045">
        <f t="shared" si="23"/>
        <v>50</v>
      </c>
      <c r="AG102" s="968">
        <f t="shared" si="24"/>
        <v>75</v>
      </c>
      <c r="AH102" s="968">
        <f t="shared" si="25"/>
        <v>25</v>
      </c>
      <c r="AI102" s="1757"/>
    </row>
    <row r="103" spans="1:35" s="967" customFormat="1" ht="54" customHeight="1" x14ac:dyDescent="0.25">
      <c r="A103" s="126"/>
      <c r="B103" s="127"/>
      <c r="C103" s="127"/>
      <c r="D103" s="127"/>
      <c r="E103" s="127"/>
      <c r="F103" s="127"/>
      <c r="G103" s="1800"/>
      <c r="H103" s="1718"/>
      <c r="I103" s="1719"/>
      <c r="J103" s="963" t="s">
        <v>752</v>
      </c>
      <c r="K103" s="1093">
        <v>1</v>
      </c>
      <c r="L103" s="1094">
        <v>1</v>
      </c>
      <c r="M103" s="1094">
        <v>1</v>
      </c>
      <c r="N103" s="1094">
        <v>1</v>
      </c>
      <c r="O103" s="1094">
        <v>1</v>
      </c>
      <c r="P103" s="1094">
        <v>2</v>
      </c>
      <c r="Q103" s="1094">
        <v>1</v>
      </c>
      <c r="R103" s="1094">
        <v>2</v>
      </c>
      <c r="S103" s="1094">
        <v>1</v>
      </c>
      <c r="T103" s="1094">
        <v>2</v>
      </c>
      <c r="U103" s="1094">
        <v>2</v>
      </c>
      <c r="V103" s="1094">
        <v>1</v>
      </c>
      <c r="W103" s="985">
        <f t="shared" si="22"/>
        <v>16</v>
      </c>
      <c r="X103" s="1097" t="s">
        <v>1261</v>
      </c>
      <c r="Y103" s="1092">
        <v>16</v>
      </c>
      <c r="Z103" s="969" t="s">
        <v>1144</v>
      </c>
      <c r="AA103" s="1103" t="s">
        <v>1276</v>
      </c>
      <c r="AB103" s="1104" t="s">
        <v>1170</v>
      </c>
      <c r="AC103" s="969">
        <v>11</v>
      </c>
      <c r="AD103" s="1091" t="e">
        <f>X104/Y103</f>
        <v>#VALUE!</v>
      </c>
      <c r="AE103" s="1091" t="e">
        <f t="shared" si="30"/>
        <v>#VALUE!</v>
      </c>
      <c r="AF103" s="1045">
        <f t="shared" ref="AF103:AF112" si="31">SUM($K103:$O103)</f>
        <v>5</v>
      </c>
      <c r="AG103" s="968">
        <f t="shared" ref="AG103:AG112" si="32">SUM($P103:$S103)</f>
        <v>6</v>
      </c>
      <c r="AH103" s="968">
        <f t="shared" ref="AH103:AH112" si="33">SUM($T103:$V103)</f>
        <v>5</v>
      </c>
      <c r="AI103" s="1757"/>
    </row>
    <row r="104" spans="1:35" s="967" customFormat="1" ht="44.4" customHeight="1" x14ac:dyDescent="0.25">
      <c r="A104" s="126"/>
      <c r="B104" s="127"/>
      <c r="C104" s="127"/>
      <c r="D104" s="127"/>
      <c r="E104" s="127"/>
      <c r="F104" s="127"/>
      <c r="G104" s="1800"/>
      <c r="H104" s="1718"/>
      <c r="I104" s="1719"/>
      <c r="J104" s="963" t="s">
        <v>752</v>
      </c>
      <c r="K104" s="1095">
        <v>2</v>
      </c>
      <c r="L104" s="1096">
        <v>2</v>
      </c>
      <c r="M104" s="1096">
        <v>2</v>
      </c>
      <c r="N104" s="1096">
        <v>2</v>
      </c>
      <c r="O104" s="1096">
        <v>2</v>
      </c>
      <c r="P104" s="1096">
        <v>2</v>
      </c>
      <c r="Q104" s="1096">
        <v>2</v>
      </c>
      <c r="R104" s="1096">
        <v>2</v>
      </c>
      <c r="S104" s="1096">
        <v>2</v>
      </c>
      <c r="T104" s="1096">
        <v>2</v>
      </c>
      <c r="U104" s="1096">
        <v>2</v>
      </c>
      <c r="V104" s="1096">
        <v>2</v>
      </c>
      <c r="W104" s="985">
        <f t="shared" si="22"/>
        <v>24</v>
      </c>
      <c r="X104" s="1099" t="s">
        <v>1262</v>
      </c>
      <c r="Y104" s="1092">
        <v>60</v>
      </c>
      <c r="Z104" s="969" t="s">
        <v>1144</v>
      </c>
      <c r="AA104" s="1103" t="s">
        <v>1276</v>
      </c>
      <c r="AB104" s="1104" t="s">
        <v>1170</v>
      </c>
      <c r="AC104" s="969">
        <v>11</v>
      </c>
      <c r="AD104" s="1091">
        <f t="shared" ref="AD104:AD112" si="34">W104/Y104</f>
        <v>0.4</v>
      </c>
      <c r="AE104" s="1091">
        <f t="shared" si="30"/>
        <v>24</v>
      </c>
      <c r="AF104" s="1045">
        <f t="shared" si="31"/>
        <v>10</v>
      </c>
      <c r="AG104" s="968">
        <f t="shared" si="32"/>
        <v>8</v>
      </c>
      <c r="AH104" s="968">
        <f t="shared" si="33"/>
        <v>6</v>
      </c>
      <c r="AI104" s="1757"/>
    </row>
    <row r="105" spans="1:35" s="967" customFormat="1" ht="43.5" customHeight="1" x14ac:dyDescent="0.25">
      <c r="A105" s="126"/>
      <c r="B105" s="127"/>
      <c r="C105" s="127"/>
      <c r="D105" s="127"/>
      <c r="E105" s="127"/>
      <c r="F105" s="127"/>
      <c r="G105" s="1800"/>
      <c r="H105" s="1718" t="s">
        <v>1512</v>
      </c>
      <c r="I105" s="1719"/>
      <c r="J105" s="963" t="s">
        <v>752</v>
      </c>
      <c r="K105" s="1089">
        <v>0</v>
      </c>
      <c r="L105" s="1042">
        <v>0</v>
      </c>
      <c r="M105" s="1042">
        <v>150</v>
      </c>
      <c r="N105" s="1042">
        <v>150</v>
      </c>
      <c r="O105" s="1042">
        <v>150</v>
      </c>
      <c r="P105" s="1042">
        <v>250</v>
      </c>
      <c r="Q105" s="1042">
        <v>100</v>
      </c>
      <c r="R105" s="1042">
        <v>150</v>
      </c>
      <c r="S105" s="1042">
        <v>250</v>
      </c>
      <c r="T105" s="1042">
        <v>150</v>
      </c>
      <c r="U105" s="1042">
        <v>175</v>
      </c>
      <c r="V105" s="1042">
        <v>0</v>
      </c>
      <c r="W105" s="985">
        <f t="shared" ref="W105:W111" si="35">SUM(K105:V105)</f>
        <v>1525</v>
      </c>
      <c r="X105" s="1105" t="s">
        <v>1260</v>
      </c>
      <c r="Y105" s="969">
        <v>1525</v>
      </c>
      <c r="Z105" s="969" t="s">
        <v>1144</v>
      </c>
      <c r="AA105" s="1103" t="s">
        <v>1276</v>
      </c>
      <c r="AB105" s="1104" t="s">
        <v>1147</v>
      </c>
      <c r="AC105" s="969">
        <v>11</v>
      </c>
      <c r="AD105" s="1091">
        <f t="shared" si="34"/>
        <v>1</v>
      </c>
      <c r="AE105" s="1091">
        <f t="shared" si="30"/>
        <v>1525</v>
      </c>
      <c r="AF105" s="1045">
        <f t="shared" si="31"/>
        <v>450</v>
      </c>
      <c r="AG105" s="968">
        <f t="shared" si="32"/>
        <v>750</v>
      </c>
      <c r="AH105" s="968">
        <f t="shared" si="33"/>
        <v>325</v>
      </c>
      <c r="AI105" s="1756" t="s">
        <v>1263</v>
      </c>
    </row>
    <row r="106" spans="1:35" s="967" customFormat="1" ht="60.6" customHeight="1" x14ac:dyDescent="0.25">
      <c r="A106" s="126"/>
      <c r="B106" s="127"/>
      <c r="C106" s="127"/>
      <c r="D106" s="127"/>
      <c r="E106" s="127"/>
      <c r="F106" s="127"/>
      <c r="G106" s="1800"/>
      <c r="H106" s="1718"/>
      <c r="I106" s="1719"/>
      <c r="J106" s="963" t="s">
        <v>752</v>
      </c>
      <c r="K106" s="1093"/>
      <c r="L106" s="1094"/>
      <c r="M106" s="1094">
        <v>20</v>
      </c>
      <c r="N106" s="1094"/>
      <c r="O106" s="1094"/>
      <c r="P106" s="1094"/>
      <c r="Q106" s="1094">
        <v>20</v>
      </c>
      <c r="R106" s="1094"/>
      <c r="S106" s="1094"/>
      <c r="T106" s="1094"/>
      <c r="U106" s="1094">
        <v>25</v>
      </c>
      <c r="V106" s="1094"/>
      <c r="W106" s="985">
        <f t="shared" si="35"/>
        <v>65</v>
      </c>
      <c r="X106" s="1097" t="s">
        <v>1261</v>
      </c>
      <c r="Y106" s="1092">
        <v>65</v>
      </c>
      <c r="Z106" s="969" t="s">
        <v>1144</v>
      </c>
      <c r="AA106" s="1103" t="s">
        <v>1276</v>
      </c>
      <c r="AB106" s="1104" t="s">
        <v>1147</v>
      </c>
      <c r="AC106" s="969">
        <v>11</v>
      </c>
      <c r="AD106" s="1091">
        <f t="shared" si="34"/>
        <v>1</v>
      </c>
      <c r="AE106" s="1091">
        <f t="shared" si="30"/>
        <v>65</v>
      </c>
      <c r="AF106" s="1045">
        <f t="shared" si="31"/>
        <v>20</v>
      </c>
      <c r="AG106" s="968">
        <f t="shared" si="32"/>
        <v>20</v>
      </c>
      <c r="AH106" s="968">
        <f t="shared" si="33"/>
        <v>25</v>
      </c>
      <c r="AI106" s="1757"/>
    </row>
    <row r="107" spans="1:35" s="967" customFormat="1" ht="54" customHeight="1" x14ac:dyDescent="0.25">
      <c r="A107" s="126"/>
      <c r="B107" s="127"/>
      <c r="C107" s="127"/>
      <c r="D107" s="127"/>
      <c r="E107" s="127"/>
      <c r="F107" s="127"/>
      <c r="G107" s="1800"/>
      <c r="H107" s="1718"/>
      <c r="I107" s="1719"/>
      <c r="J107" s="963" t="s">
        <v>752</v>
      </c>
      <c r="K107" s="1095">
        <v>3</v>
      </c>
      <c r="L107" s="1096">
        <v>3</v>
      </c>
      <c r="M107" s="1096">
        <v>4</v>
      </c>
      <c r="N107" s="1096">
        <v>3</v>
      </c>
      <c r="O107" s="1096">
        <v>3</v>
      </c>
      <c r="P107" s="1096">
        <v>4</v>
      </c>
      <c r="Q107" s="1096">
        <v>3</v>
      </c>
      <c r="R107" s="1096">
        <v>3</v>
      </c>
      <c r="S107" s="1096">
        <v>4</v>
      </c>
      <c r="T107" s="1096">
        <v>3</v>
      </c>
      <c r="U107" s="1096">
        <v>3</v>
      </c>
      <c r="V107" s="1096">
        <v>4</v>
      </c>
      <c r="W107" s="985">
        <f t="shared" si="35"/>
        <v>40</v>
      </c>
      <c r="X107" s="1099" t="s">
        <v>1262</v>
      </c>
      <c r="Y107" s="1092">
        <v>40</v>
      </c>
      <c r="Z107" s="969" t="s">
        <v>1144</v>
      </c>
      <c r="AA107" s="1051"/>
      <c r="AB107" s="1104" t="s">
        <v>1147</v>
      </c>
      <c r="AC107" s="969">
        <v>11</v>
      </c>
      <c r="AD107" s="1091">
        <f t="shared" si="34"/>
        <v>1</v>
      </c>
      <c r="AE107" s="1091">
        <f t="shared" si="30"/>
        <v>40</v>
      </c>
      <c r="AF107" s="1045">
        <f t="shared" si="31"/>
        <v>16</v>
      </c>
      <c r="AG107" s="968">
        <f t="shared" si="32"/>
        <v>14</v>
      </c>
      <c r="AH107" s="968">
        <f t="shared" si="33"/>
        <v>10</v>
      </c>
      <c r="AI107" s="1757"/>
    </row>
    <row r="108" spans="1:35" s="967" customFormat="1" ht="61.2" customHeight="1" x14ac:dyDescent="0.25">
      <c r="A108" s="126"/>
      <c r="B108" s="127"/>
      <c r="C108" s="127"/>
      <c r="D108" s="127"/>
      <c r="E108" s="127"/>
      <c r="F108" s="127"/>
      <c r="G108" s="1800"/>
      <c r="H108" s="1106" t="s">
        <v>1513</v>
      </c>
      <c r="I108" s="1019"/>
      <c r="J108" s="963" t="s">
        <v>752</v>
      </c>
      <c r="K108" s="1107"/>
      <c r="L108" s="1108"/>
      <c r="M108" s="1108">
        <v>1</v>
      </c>
      <c r="N108" s="1108"/>
      <c r="O108" s="1108">
        <v>1</v>
      </c>
      <c r="P108" s="1108">
        <v>1</v>
      </c>
      <c r="Q108" s="1108">
        <v>1</v>
      </c>
      <c r="R108" s="1108"/>
      <c r="S108" s="1108">
        <v>1</v>
      </c>
      <c r="T108" s="1108"/>
      <c r="U108" s="1108">
        <v>1</v>
      </c>
      <c r="V108" s="1108"/>
      <c r="W108" s="985">
        <f t="shared" si="35"/>
        <v>6</v>
      </c>
      <c r="X108" s="1105" t="s">
        <v>1264</v>
      </c>
      <c r="Y108" s="969">
        <v>6</v>
      </c>
      <c r="Z108" s="1030" t="s">
        <v>1128</v>
      </c>
      <c r="AA108" s="1103" t="s">
        <v>1277</v>
      </c>
      <c r="AB108" s="1030" t="s">
        <v>1147</v>
      </c>
      <c r="AC108" s="969">
        <v>11</v>
      </c>
      <c r="AD108" s="966">
        <f t="shared" si="34"/>
        <v>1</v>
      </c>
      <c r="AE108" s="966">
        <f t="shared" si="30"/>
        <v>6</v>
      </c>
      <c r="AF108" s="1045">
        <f t="shared" si="31"/>
        <v>2</v>
      </c>
      <c r="AG108" s="968">
        <f t="shared" si="32"/>
        <v>3</v>
      </c>
      <c r="AH108" s="968">
        <f t="shared" si="33"/>
        <v>1</v>
      </c>
      <c r="AI108" s="1109"/>
    </row>
    <row r="109" spans="1:35" s="967" customFormat="1" ht="43.2" x14ac:dyDescent="0.25">
      <c r="A109" s="126"/>
      <c r="B109" s="127"/>
      <c r="C109" s="127"/>
      <c r="D109" s="127"/>
      <c r="E109" s="127"/>
      <c r="F109" s="127"/>
      <c r="G109" s="1800"/>
      <c r="H109" s="1153" t="s">
        <v>1514</v>
      </c>
      <c r="I109" s="1019"/>
      <c r="J109" s="963" t="s">
        <v>753</v>
      </c>
      <c r="K109" s="1110"/>
      <c r="L109" s="1111"/>
      <c r="M109" s="1111"/>
      <c r="N109" s="1112"/>
      <c r="O109" s="1111">
        <v>534277</v>
      </c>
      <c r="P109" s="1111"/>
      <c r="Q109" s="1111"/>
      <c r="R109" s="1111"/>
      <c r="S109" s="1111"/>
      <c r="T109" s="1111"/>
      <c r="U109" s="1111"/>
      <c r="V109" s="1111"/>
      <c r="W109" s="1016">
        <f t="shared" si="35"/>
        <v>534277</v>
      </c>
      <c r="X109" s="1113" t="s">
        <v>1416</v>
      </c>
      <c r="Y109" s="968">
        <v>6</v>
      </c>
      <c r="Z109" s="1114" t="s">
        <v>1128</v>
      </c>
      <c r="AA109" s="1115" t="s">
        <v>1278</v>
      </c>
      <c r="AB109" s="1114" t="s">
        <v>1147</v>
      </c>
      <c r="AC109" s="969">
        <v>11</v>
      </c>
      <c r="AD109" s="966">
        <f t="shared" si="34"/>
        <v>89046.166666666672</v>
      </c>
      <c r="AE109" s="966">
        <f t="shared" si="30"/>
        <v>534277</v>
      </c>
      <c r="AF109" s="1038">
        <f t="shared" si="31"/>
        <v>534277</v>
      </c>
      <c r="AG109" s="966">
        <f t="shared" si="32"/>
        <v>0</v>
      </c>
      <c r="AH109" s="966">
        <f t="shared" si="33"/>
        <v>0</v>
      </c>
      <c r="AI109" s="1109"/>
    </row>
    <row r="110" spans="1:35" s="967" customFormat="1" ht="114" customHeight="1" x14ac:dyDescent="0.25">
      <c r="A110" s="126"/>
      <c r="B110" s="127"/>
      <c r="C110" s="127"/>
      <c r="D110" s="127"/>
      <c r="E110" s="127"/>
      <c r="F110" s="127"/>
      <c r="G110" s="1800"/>
      <c r="H110" s="1153" t="s">
        <v>1515</v>
      </c>
      <c r="I110" s="1019"/>
      <c r="J110" s="963" t="s">
        <v>753</v>
      </c>
      <c r="K110" s="1110"/>
      <c r="L110" s="1111"/>
      <c r="M110" s="1111"/>
      <c r="N110" s="1112"/>
      <c r="O110" s="1111"/>
      <c r="P110" s="1111"/>
      <c r="Q110" s="1111"/>
      <c r="R110" s="1111"/>
      <c r="S110" s="1111"/>
      <c r="T110" s="1111"/>
      <c r="U110" s="1111"/>
      <c r="V110" s="1111"/>
      <c r="W110" s="1016">
        <f t="shared" ref="W110" si="36">SUM(K110:V110)</f>
        <v>0</v>
      </c>
      <c r="X110" s="1113" t="s">
        <v>1416</v>
      </c>
      <c r="Y110" s="968">
        <v>6</v>
      </c>
      <c r="Z110" s="1114" t="s">
        <v>1128</v>
      </c>
      <c r="AA110" s="1115" t="s">
        <v>1278</v>
      </c>
      <c r="AB110" s="1114" t="s">
        <v>1147</v>
      </c>
      <c r="AC110" s="969">
        <v>11</v>
      </c>
      <c r="AD110" s="966">
        <f t="shared" ref="AD110" si="37">W110/Y110</f>
        <v>0</v>
      </c>
      <c r="AE110" s="966">
        <f t="shared" ref="AE110" si="38">Y110*AD110</f>
        <v>0</v>
      </c>
      <c r="AF110" s="1038">
        <f t="shared" si="31"/>
        <v>0</v>
      </c>
      <c r="AG110" s="966">
        <f t="shared" si="32"/>
        <v>0</v>
      </c>
      <c r="AH110" s="966">
        <f t="shared" si="33"/>
        <v>0</v>
      </c>
      <c r="AI110" s="1109"/>
    </row>
    <row r="111" spans="1:35" s="967" customFormat="1" ht="114" customHeight="1" thickBot="1" x14ac:dyDescent="0.3">
      <c r="A111" s="126"/>
      <c r="B111" s="127"/>
      <c r="C111" s="127"/>
      <c r="D111" s="127"/>
      <c r="E111" s="127"/>
      <c r="F111" s="127"/>
      <c r="G111" s="1800"/>
      <c r="H111" s="1116" t="s">
        <v>1516</v>
      </c>
      <c r="I111" s="1117"/>
      <c r="J111" s="963" t="s">
        <v>753</v>
      </c>
      <c r="K111" s="1110"/>
      <c r="L111" s="1111"/>
      <c r="M111" s="1111"/>
      <c r="N111" s="1118"/>
      <c r="O111" s="1111"/>
      <c r="P111" s="1111"/>
      <c r="Q111" s="1111"/>
      <c r="R111" s="1111"/>
      <c r="S111" s="1111"/>
      <c r="T111" s="1111"/>
      <c r="U111" s="1111"/>
      <c r="V111" s="1111"/>
      <c r="W111" s="1016">
        <f t="shared" si="35"/>
        <v>0</v>
      </c>
      <c r="X111" s="1113" t="s">
        <v>1417</v>
      </c>
      <c r="Y111" s="968">
        <v>6</v>
      </c>
      <c r="Z111" s="1114" t="s">
        <v>1128</v>
      </c>
      <c r="AA111" s="1115" t="s">
        <v>1278</v>
      </c>
      <c r="AB111" s="1114" t="s">
        <v>1147</v>
      </c>
      <c r="AC111" s="969">
        <v>11</v>
      </c>
      <c r="AD111" s="966">
        <f t="shared" si="34"/>
        <v>0</v>
      </c>
      <c r="AE111" s="966">
        <f t="shared" si="30"/>
        <v>0</v>
      </c>
      <c r="AF111" s="1038">
        <f t="shared" si="31"/>
        <v>0</v>
      </c>
      <c r="AG111" s="966">
        <f t="shared" si="32"/>
        <v>0</v>
      </c>
      <c r="AH111" s="966">
        <f t="shared" si="33"/>
        <v>0</v>
      </c>
      <c r="AI111" s="1109"/>
    </row>
    <row r="112" spans="1:35" s="967" customFormat="1" ht="114" customHeight="1" thickBot="1" x14ac:dyDescent="0.3">
      <c r="A112" s="126"/>
      <c r="B112" s="127"/>
      <c r="C112" s="127"/>
      <c r="D112" s="127"/>
      <c r="E112" s="127"/>
      <c r="F112" s="127"/>
      <c r="G112" s="1801"/>
      <c r="H112" s="1116" t="s">
        <v>1517</v>
      </c>
      <c r="I112" s="1117"/>
      <c r="J112" s="963" t="s">
        <v>753</v>
      </c>
      <c r="K112" s="1110"/>
      <c r="L112" s="1111"/>
      <c r="M112" s="1111"/>
      <c r="N112" s="1118"/>
      <c r="O112" s="1111"/>
      <c r="P112" s="1111"/>
      <c r="Q112" s="1111"/>
      <c r="R112" s="1111"/>
      <c r="S112" s="1111"/>
      <c r="T112" s="1111"/>
      <c r="U112" s="1111"/>
      <c r="V112" s="1111"/>
      <c r="W112" s="1016">
        <f>SUM(K112:V112)</f>
        <v>0</v>
      </c>
      <c r="X112" s="1055" t="s">
        <v>1427</v>
      </c>
      <c r="Y112" s="968">
        <v>6</v>
      </c>
      <c r="Z112" s="1114" t="s">
        <v>1128</v>
      </c>
      <c r="AA112" s="1115" t="s">
        <v>1278</v>
      </c>
      <c r="AB112" s="1114" t="s">
        <v>1147</v>
      </c>
      <c r="AC112" s="969">
        <v>11</v>
      </c>
      <c r="AD112" s="966">
        <f t="shared" si="34"/>
        <v>0</v>
      </c>
      <c r="AE112" s="966">
        <f t="shared" si="30"/>
        <v>0</v>
      </c>
      <c r="AF112" s="1038">
        <f t="shared" si="31"/>
        <v>0</v>
      </c>
      <c r="AG112" s="966">
        <f t="shared" si="32"/>
        <v>0</v>
      </c>
      <c r="AH112" s="966">
        <f t="shared" si="33"/>
        <v>0</v>
      </c>
      <c r="AI112" s="1109"/>
    </row>
    <row r="113" spans="1:36" ht="36" customHeight="1" thickBot="1" x14ac:dyDescent="0.35">
      <c r="A113" s="678">
        <v>60</v>
      </c>
      <c r="B113" s="679">
        <v>0</v>
      </c>
      <c r="C113" s="680">
        <v>0</v>
      </c>
      <c r="D113" s="680">
        <v>1</v>
      </c>
      <c r="E113" s="680">
        <v>0</v>
      </c>
      <c r="F113" s="704">
        <v>0</v>
      </c>
      <c r="G113" s="1818" t="s">
        <v>1173</v>
      </c>
      <c r="H113" s="1818"/>
      <c r="I113" s="1820" t="s">
        <v>1174</v>
      </c>
      <c r="J113" s="795" t="s">
        <v>752</v>
      </c>
      <c r="K113" s="712">
        <f>K115+K133+K146+K161</f>
        <v>849</v>
      </c>
      <c r="L113" s="712">
        <f t="shared" ref="L113:V113" si="39">L115+L133+L146+L161</f>
        <v>897</v>
      </c>
      <c r="M113" s="712">
        <f t="shared" si="39"/>
        <v>1567</v>
      </c>
      <c r="N113" s="712">
        <f t="shared" si="39"/>
        <v>1614</v>
      </c>
      <c r="O113" s="712">
        <f t="shared" si="39"/>
        <v>1729</v>
      </c>
      <c r="P113" s="712">
        <f t="shared" si="39"/>
        <v>1763</v>
      </c>
      <c r="Q113" s="712">
        <f t="shared" si="39"/>
        <v>1331</v>
      </c>
      <c r="R113" s="712">
        <f t="shared" si="39"/>
        <v>1600</v>
      </c>
      <c r="S113" s="712">
        <f t="shared" si="39"/>
        <v>2964</v>
      </c>
      <c r="T113" s="712">
        <f t="shared" si="39"/>
        <v>1384</v>
      </c>
      <c r="U113" s="712">
        <f t="shared" si="39"/>
        <v>1244</v>
      </c>
      <c r="V113" s="712">
        <f t="shared" si="39"/>
        <v>826</v>
      </c>
      <c r="W113" s="761">
        <f>SUM(K113:V113)</f>
        <v>17768</v>
      </c>
      <c r="X113" s="729"/>
      <c r="Y113" s="683"/>
      <c r="Z113" s="683"/>
      <c r="AA113" s="786"/>
      <c r="AB113" s="786"/>
      <c r="AC113" s="786"/>
      <c r="AD113" s="683"/>
      <c r="AE113" s="683"/>
      <c r="AF113" s="765"/>
      <c r="AG113" s="765"/>
      <c r="AH113" s="765"/>
      <c r="AI113" s="684"/>
      <c r="AJ113" s="688"/>
    </row>
    <row r="114" spans="1:36" ht="30.75" customHeight="1" thickBot="1" x14ac:dyDescent="0.35">
      <c r="A114" s="681"/>
      <c r="B114" s="682"/>
      <c r="C114" s="682"/>
      <c r="D114" s="682"/>
      <c r="E114" s="682"/>
      <c r="F114" s="682"/>
      <c r="G114" s="1819"/>
      <c r="H114" s="1819"/>
      <c r="I114" s="1821"/>
      <c r="J114" s="796" t="s">
        <v>753</v>
      </c>
      <c r="K114" s="772">
        <f t="shared" ref="K114:V114" si="40">K116+K134+K147+K162</f>
        <v>730147</v>
      </c>
      <c r="L114" s="773">
        <f t="shared" si="40"/>
        <v>574088</v>
      </c>
      <c r="M114" s="773">
        <f t="shared" si="40"/>
        <v>649058</v>
      </c>
      <c r="N114" s="773">
        <f t="shared" si="40"/>
        <v>642308</v>
      </c>
      <c r="O114" s="773">
        <f t="shared" si="40"/>
        <v>851948</v>
      </c>
      <c r="P114" s="773">
        <f t="shared" si="40"/>
        <v>667858</v>
      </c>
      <c r="Q114" s="773">
        <f t="shared" si="40"/>
        <v>874668</v>
      </c>
      <c r="R114" s="773">
        <f t="shared" si="40"/>
        <v>575848</v>
      </c>
      <c r="S114" s="773">
        <f t="shared" si="40"/>
        <v>576348</v>
      </c>
      <c r="T114" s="773">
        <f t="shared" si="40"/>
        <v>575848</v>
      </c>
      <c r="U114" s="773">
        <f t="shared" si="40"/>
        <v>671448</v>
      </c>
      <c r="V114" s="773">
        <f t="shared" si="40"/>
        <v>727070</v>
      </c>
      <c r="W114" s="774">
        <f>SUM(K114:V114)</f>
        <v>8116637</v>
      </c>
      <c r="X114" s="729"/>
      <c r="Y114" s="790"/>
      <c r="Z114" s="786"/>
      <c r="AA114" s="786"/>
      <c r="AB114" s="786"/>
      <c r="AC114" s="786"/>
      <c r="AD114" s="778"/>
      <c r="AE114" s="778"/>
      <c r="AF114" s="778"/>
      <c r="AG114" s="778"/>
      <c r="AH114" s="778"/>
      <c r="AI114" s="684"/>
      <c r="AJ114" s="688"/>
    </row>
    <row r="115" spans="1:36" ht="48.75" customHeight="1" x14ac:dyDescent="0.3">
      <c r="A115" s="126"/>
      <c r="B115" s="127"/>
      <c r="C115" s="127"/>
      <c r="D115" s="127"/>
      <c r="E115" s="127"/>
      <c r="F115" s="127"/>
      <c r="G115" s="1829"/>
      <c r="H115" s="1822" t="s">
        <v>1175</v>
      </c>
      <c r="I115" s="1753" t="s">
        <v>1174</v>
      </c>
      <c r="J115" s="797" t="s">
        <v>752</v>
      </c>
      <c r="K115" s="746">
        <f t="shared" ref="K115:V115" si="41">SUMIF($J117:$J129,$J$115,K117:K129)</f>
        <v>334</v>
      </c>
      <c r="L115" s="747">
        <f t="shared" si="41"/>
        <v>350</v>
      </c>
      <c r="M115" s="747">
        <f t="shared" si="41"/>
        <v>500</v>
      </c>
      <c r="N115" s="747">
        <f t="shared" si="41"/>
        <v>492</v>
      </c>
      <c r="O115" s="747">
        <f t="shared" si="41"/>
        <v>497</v>
      </c>
      <c r="P115" s="747">
        <f t="shared" si="41"/>
        <v>501</v>
      </c>
      <c r="Q115" s="747">
        <f t="shared" si="41"/>
        <v>519</v>
      </c>
      <c r="R115" s="747">
        <f t="shared" si="41"/>
        <v>643</v>
      </c>
      <c r="S115" s="747">
        <f t="shared" si="41"/>
        <v>517</v>
      </c>
      <c r="T115" s="747">
        <f t="shared" si="41"/>
        <v>517</v>
      </c>
      <c r="U115" s="747">
        <f t="shared" si="41"/>
        <v>517</v>
      </c>
      <c r="V115" s="747">
        <f t="shared" si="41"/>
        <v>289</v>
      </c>
      <c r="W115" s="755">
        <f t="shared" ref="W115:W121" si="42">SUM(K115:V115)</f>
        <v>5676</v>
      </c>
      <c r="X115" s="730"/>
      <c r="Y115" s="691"/>
      <c r="Z115" s="691"/>
      <c r="AA115" s="706"/>
      <c r="AB115" s="706"/>
      <c r="AC115" s="706"/>
      <c r="AD115" s="691"/>
      <c r="AE115" s="691"/>
      <c r="AF115" s="766">
        <f ca="1">SUMIF($J117:$J200,$J$115,AF117:AF200)</f>
        <v>4927</v>
      </c>
      <c r="AG115" s="766">
        <f ca="1">SUMIF($J117:$J200,$J$115,AG117:AG200)</f>
        <v>6423</v>
      </c>
      <c r="AH115" s="766">
        <f ca="1">SUMIF($J117:$J200,$J$115,AH117:AH200)</f>
        <v>6418</v>
      </c>
      <c r="AI115" s="1823" t="s">
        <v>1176</v>
      </c>
    </row>
    <row r="116" spans="1:36" ht="44.25" customHeight="1" x14ac:dyDescent="0.3">
      <c r="A116" s="126"/>
      <c r="B116" s="127"/>
      <c r="C116" s="127"/>
      <c r="D116" s="127"/>
      <c r="E116" s="127"/>
      <c r="F116" s="127"/>
      <c r="G116" s="1601"/>
      <c r="H116" s="1752"/>
      <c r="I116" s="1753"/>
      <c r="J116" s="798" t="s">
        <v>753</v>
      </c>
      <c r="K116" s="993">
        <f t="shared" ref="K116:V116" si="43">SUMIF($J117:$J132,$J$116,K117:K132)</f>
        <v>323629</v>
      </c>
      <c r="L116" s="979">
        <f t="shared" si="43"/>
        <v>256324</v>
      </c>
      <c r="M116" s="979">
        <f t="shared" si="43"/>
        <v>258324</v>
      </c>
      <c r="N116" s="979">
        <f t="shared" si="43"/>
        <v>258324</v>
      </c>
      <c r="O116" s="979">
        <f t="shared" si="43"/>
        <v>358324</v>
      </c>
      <c r="P116" s="979">
        <f t="shared" si="43"/>
        <v>258324</v>
      </c>
      <c r="Q116" s="979">
        <f t="shared" si="43"/>
        <v>379432</v>
      </c>
      <c r="R116" s="979">
        <f t="shared" si="43"/>
        <v>258324</v>
      </c>
      <c r="S116" s="979">
        <f t="shared" si="43"/>
        <v>258324</v>
      </c>
      <c r="T116" s="979">
        <f t="shared" si="43"/>
        <v>258324</v>
      </c>
      <c r="U116" s="979">
        <f t="shared" si="43"/>
        <v>258324</v>
      </c>
      <c r="V116" s="979">
        <f t="shared" si="43"/>
        <v>325029</v>
      </c>
      <c r="W116" s="775">
        <f>SUM(K116:V116)</f>
        <v>3451006</v>
      </c>
      <c r="X116" s="730"/>
      <c r="Y116" s="791"/>
      <c r="Z116" s="706"/>
      <c r="AA116" s="706"/>
      <c r="AB116" s="706"/>
      <c r="AC116" s="706"/>
      <c r="AD116" s="779"/>
      <c r="AE116" s="779"/>
      <c r="AF116" s="780">
        <f ca="1">SUMIF($J117:$J200,$J$116,AF117:AF200)</f>
        <v>2595601</v>
      </c>
      <c r="AG116" s="780">
        <f ca="1">SUMIF($J117:$J200,$J$116,AG117:AG200)</f>
        <v>2970322</v>
      </c>
      <c r="AH116" s="780">
        <f ca="1">SUMIF($J117:$J200,$J$116,AH117:AH200)</f>
        <v>2550714</v>
      </c>
      <c r="AI116" s="1823"/>
    </row>
    <row r="117" spans="1:36" s="676" customFormat="1" ht="33" customHeight="1" x14ac:dyDescent="0.3">
      <c r="A117" s="685"/>
      <c r="B117" s="686"/>
      <c r="C117" s="686"/>
      <c r="D117" s="686"/>
      <c r="E117" s="686"/>
      <c r="F117" s="686"/>
      <c r="G117" s="1601"/>
      <c r="H117" s="1808" t="s">
        <v>1461</v>
      </c>
      <c r="I117" s="1711" t="s">
        <v>1174</v>
      </c>
      <c r="J117" s="901" t="s">
        <v>752</v>
      </c>
      <c r="K117" s="692">
        <v>286</v>
      </c>
      <c r="L117" s="692">
        <v>285</v>
      </c>
      <c r="M117" s="692">
        <v>435</v>
      </c>
      <c r="N117" s="692">
        <v>435</v>
      </c>
      <c r="O117" s="692">
        <v>435</v>
      </c>
      <c r="P117" s="692">
        <v>435</v>
      </c>
      <c r="Q117" s="692">
        <v>455</v>
      </c>
      <c r="R117" s="692">
        <v>579</v>
      </c>
      <c r="S117" s="692">
        <v>455</v>
      </c>
      <c r="T117" s="692">
        <v>455</v>
      </c>
      <c r="U117" s="692">
        <v>455</v>
      </c>
      <c r="V117" s="692">
        <v>243</v>
      </c>
      <c r="W117" s="753">
        <f t="shared" si="42"/>
        <v>4953</v>
      </c>
      <c r="X117" s="737"/>
      <c r="Y117" s="700"/>
      <c r="Z117" s="700"/>
      <c r="AA117" s="700"/>
      <c r="AB117" s="700"/>
      <c r="AC117" s="700"/>
      <c r="AD117" s="700"/>
      <c r="AE117" s="700"/>
      <c r="AF117" s="764">
        <f>SUM($K117:$N117)</f>
        <v>1441</v>
      </c>
      <c r="AG117" s="764">
        <f>SUM($O117:$R117)</f>
        <v>1904</v>
      </c>
      <c r="AH117" s="764">
        <f>SUM($S117:$V117)</f>
        <v>1608</v>
      </c>
      <c r="AI117" s="941"/>
    </row>
    <row r="118" spans="1:36" s="676" customFormat="1" ht="73.5" customHeight="1" x14ac:dyDescent="0.3">
      <c r="A118" s="685"/>
      <c r="B118" s="686"/>
      <c r="C118" s="686"/>
      <c r="D118" s="686"/>
      <c r="E118" s="686"/>
      <c r="F118" s="686"/>
      <c r="G118" s="1601"/>
      <c r="H118" s="1809"/>
      <c r="I118" s="1711"/>
      <c r="J118" s="901" t="s">
        <v>753</v>
      </c>
      <c r="K118" s="949">
        <f>138860+67305</f>
        <v>206165</v>
      </c>
      <c r="L118" s="949">
        <v>138860</v>
      </c>
      <c r="M118" s="949">
        <v>140860</v>
      </c>
      <c r="N118" s="949">
        <v>140860</v>
      </c>
      <c r="O118" s="949">
        <v>140860</v>
      </c>
      <c r="P118" s="949">
        <v>140860</v>
      </c>
      <c r="Q118" s="949">
        <f>140860+121108</f>
        <v>261968</v>
      </c>
      <c r="R118" s="949">
        <v>140860</v>
      </c>
      <c r="S118" s="949">
        <v>140860</v>
      </c>
      <c r="T118" s="949">
        <v>140860</v>
      </c>
      <c r="U118" s="949">
        <v>140860</v>
      </c>
      <c r="V118" s="949">
        <f>140860+63305+3400</f>
        <v>207565</v>
      </c>
      <c r="W118" s="776">
        <f>SUM(K118:V118)</f>
        <v>1941438</v>
      </c>
      <c r="X118" s="731" t="s">
        <v>1146</v>
      </c>
      <c r="Y118" s="764">
        <v>15</v>
      </c>
      <c r="Z118" s="687" t="s">
        <v>1128</v>
      </c>
      <c r="AA118" s="698" t="s">
        <v>1177</v>
      </c>
      <c r="AB118" s="687" t="s">
        <v>1147</v>
      </c>
      <c r="AC118" s="700">
        <v>11</v>
      </c>
      <c r="AD118" s="702">
        <f>W118/Y118</f>
        <v>129429.2</v>
      </c>
      <c r="AE118" s="702">
        <f>Y118*AD118</f>
        <v>1941438</v>
      </c>
      <c r="AF118" s="702">
        <f>SUM($K118:$N118)</f>
        <v>626745</v>
      </c>
      <c r="AG118" s="702">
        <f>SUM($O118:$R118)</f>
        <v>684548</v>
      </c>
      <c r="AH118" s="702">
        <f>SUM($S118:$V118)</f>
        <v>630145</v>
      </c>
      <c r="AI118" s="1009" t="s">
        <v>1145</v>
      </c>
    </row>
    <row r="119" spans="1:36" s="676" customFormat="1" ht="45.6" customHeight="1" x14ac:dyDescent="0.3">
      <c r="A119" s="685"/>
      <c r="B119" s="686"/>
      <c r="C119" s="686"/>
      <c r="D119" s="686"/>
      <c r="E119" s="686"/>
      <c r="F119" s="686"/>
      <c r="G119" s="1601"/>
      <c r="H119" s="1808" t="s">
        <v>1440</v>
      </c>
      <c r="I119" s="1711"/>
      <c r="J119" s="901" t="s">
        <v>753</v>
      </c>
      <c r="K119" s="1154">
        <v>332</v>
      </c>
      <c r="L119" s="920">
        <v>332</v>
      </c>
      <c r="M119" s="920">
        <v>332</v>
      </c>
      <c r="N119" s="920">
        <v>332</v>
      </c>
      <c r="O119" s="920">
        <v>332</v>
      </c>
      <c r="P119" s="920">
        <v>332</v>
      </c>
      <c r="Q119" s="920">
        <v>332</v>
      </c>
      <c r="R119" s="920">
        <v>332</v>
      </c>
      <c r="S119" s="920">
        <v>332</v>
      </c>
      <c r="T119" s="920">
        <v>332</v>
      </c>
      <c r="U119" s="920">
        <v>332</v>
      </c>
      <c r="V119" s="1155">
        <v>332</v>
      </c>
      <c r="W119" s="776">
        <f>SUM(K119:V119)</f>
        <v>3984</v>
      </c>
      <c r="X119" s="1156" t="s">
        <v>1188</v>
      </c>
      <c r="Y119" s="764">
        <v>36</v>
      </c>
      <c r="Z119" s="1157" t="s">
        <v>1154</v>
      </c>
      <c r="AA119" s="698">
        <v>133</v>
      </c>
      <c r="AB119" s="687" t="s">
        <v>1147</v>
      </c>
      <c r="AC119" s="700">
        <v>11</v>
      </c>
      <c r="AD119" s="702">
        <f>W119/Y119</f>
        <v>110.66666666666667</v>
      </c>
      <c r="AE119" s="702">
        <f>Y119*AD119</f>
        <v>3984</v>
      </c>
      <c r="AF119" s="702">
        <f t="shared" ref="AF119:AF132" si="44">SUM($K119:$N119)</f>
        <v>1328</v>
      </c>
      <c r="AG119" s="702">
        <f t="shared" ref="AG119:AG132" si="45">SUM($O119:$R119)</f>
        <v>1328</v>
      </c>
      <c r="AH119" s="702">
        <f t="shared" ref="AH119:AH132" si="46">SUM($S119:$V119)</f>
        <v>1328</v>
      </c>
      <c r="AI119" s="1758" t="s">
        <v>1190</v>
      </c>
    </row>
    <row r="120" spans="1:36" s="676" customFormat="1" ht="28.8" x14ac:dyDescent="0.3">
      <c r="A120" s="685"/>
      <c r="B120" s="686"/>
      <c r="C120" s="686"/>
      <c r="D120" s="686"/>
      <c r="E120" s="686"/>
      <c r="F120" s="686"/>
      <c r="G120" s="1601"/>
      <c r="H120" s="1812"/>
      <c r="I120" s="1711"/>
      <c r="J120" s="901" t="s">
        <v>753</v>
      </c>
      <c r="K120" s="1154">
        <v>332</v>
      </c>
      <c r="L120" s="920">
        <v>332</v>
      </c>
      <c r="M120" s="920">
        <v>332</v>
      </c>
      <c r="N120" s="920">
        <v>332</v>
      </c>
      <c r="O120" s="920">
        <v>332</v>
      </c>
      <c r="P120" s="920">
        <v>332</v>
      </c>
      <c r="Q120" s="920">
        <v>332</v>
      </c>
      <c r="R120" s="920">
        <v>332</v>
      </c>
      <c r="S120" s="920">
        <v>332</v>
      </c>
      <c r="T120" s="920">
        <v>332</v>
      </c>
      <c r="U120" s="920">
        <v>332</v>
      </c>
      <c r="V120" s="1155">
        <v>332</v>
      </c>
      <c r="W120" s="776">
        <f>SUM(K120:V120)</f>
        <v>3984</v>
      </c>
      <c r="X120" s="1156" t="s">
        <v>1187</v>
      </c>
      <c r="Y120" s="764">
        <v>36</v>
      </c>
      <c r="Z120" s="1157" t="s">
        <v>1154</v>
      </c>
      <c r="AA120" s="698">
        <v>133</v>
      </c>
      <c r="AB120" s="687" t="s">
        <v>1147</v>
      </c>
      <c r="AC120" s="700">
        <v>11</v>
      </c>
      <c r="AD120" s="702">
        <f>W120/Y120</f>
        <v>110.66666666666667</v>
      </c>
      <c r="AE120" s="702">
        <f>Y120*AD120</f>
        <v>3984</v>
      </c>
      <c r="AF120" s="702">
        <f t="shared" si="44"/>
        <v>1328</v>
      </c>
      <c r="AG120" s="702">
        <f t="shared" si="45"/>
        <v>1328</v>
      </c>
      <c r="AH120" s="702">
        <f t="shared" si="46"/>
        <v>1328</v>
      </c>
      <c r="AI120" s="1759"/>
    </row>
    <row r="121" spans="1:36" s="676" customFormat="1" ht="21" customHeight="1" x14ac:dyDescent="0.3">
      <c r="A121" s="685"/>
      <c r="B121" s="686"/>
      <c r="C121" s="686"/>
      <c r="D121" s="686"/>
      <c r="E121" s="686"/>
      <c r="F121" s="686"/>
      <c r="G121" s="1601"/>
      <c r="H121" s="1809"/>
      <c r="I121" s="1711"/>
      <c r="J121" s="901" t="s">
        <v>753</v>
      </c>
      <c r="K121" s="919">
        <v>300</v>
      </c>
      <c r="L121" s="920">
        <v>300</v>
      </c>
      <c r="M121" s="920">
        <v>300</v>
      </c>
      <c r="N121" s="920">
        <v>300</v>
      </c>
      <c r="O121" s="920">
        <v>300</v>
      </c>
      <c r="P121" s="920">
        <v>300</v>
      </c>
      <c r="Q121" s="920">
        <v>300</v>
      </c>
      <c r="R121" s="920">
        <v>300</v>
      </c>
      <c r="S121" s="920">
        <v>300</v>
      </c>
      <c r="T121" s="920">
        <v>300</v>
      </c>
      <c r="U121" s="920">
        <v>300</v>
      </c>
      <c r="V121" s="920">
        <v>300</v>
      </c>
      <c r="W121" s="776">
        <f t="shared" si="42"/>
        <v>3600</v>
      </c>
      <c r="X121" s="1156" t="s">
        <v>1189</v>
      </c>
      <c r="Y121" s="764">
        <v>36</v>
      </c>
      <c r="Z121" s="1158" t="s">
        <v>1157</v>
      </c>
      <c r="AA121" s="698">
        <v>262</v>
      </c>
      <c r="AB121" s="692">
        <v>33102</v>
      </c>
      <c r="AC121" s="700">
        <v>11</v>
      </c>
      <c r="AD121" s="702">
        <f>W121/Y121</f>
        <v>100</v>
      </c>
      <c r="AE121" s="702">
        <f>Y121*AD121</f>
        <v>3600</v>
      </c>
      <c r="AF121" s="702">
        <f t="shared" si="44"/>
        <v>1200</v>
      </c>
      <c r="AG121" s="702">
        <f t="shared" si="45"/>
        <v>1200</v>
      </c>
      <c r="AH121" s="702">
        <f t="shared" si="46"/>
        <v>1200</v>
      </c>
      <c r="AI121" s="1759"/>
    </row>
    <row r="122" spans="1:36" s="676" customFormat="1" ht="33" customHeight="1" x14ac:dyDescent="0.3">
      <c r="A122" s="685"/>
      <c r="B122" s="686"/>
      <c r="C122" s="686"/>
      <c r="D122" s="686"/>
      <c r="E122" s="686"/>
      <c r="F122" s="686"/>
      <c r="G122" s="1601"/>
      <c r="H122" s="1717" t="s">
        <v>1441</v>
      </c>
      <c r="I122" s="1008"/>
      <c r="J122" s="901" t="s">
        <v>752</v>
      </c>
      <c r="K122" s="749"/>
      <c r="L122" s="750">
        <v>1</v>
      </c>
      <c r="M122" s="750">
        <v>1</v>
      </c>
      <c r="N122" s="750">
        <v>1</v>
      </c>
      <c r="O122" s="750">
        <v>1</v>
      </c>
      <c r="P122" s="750">
        <v>1</v>
      </c>
      <c r="Q122" s="750">
        <v>1</v>
      </c>
      <c r="R122" s="750">
        <v>1</v>
      </c>
      <c r="S122" s="750">
        <v>1</v>
      </c>
      <c r="T122" s="750">
        <v>1</v>
      </c>
      <c r="U122" s="750">
        <v>1</v>
      </c>
      <c r="V122" s="750">
        <v>1</v>
      </c>
      <c r="W122" s="753">
        <f>SUM(K122:V122)</f>
        <v>11</v>
      </c>
      <c r="X122" s="737"/>
      <c r="Y122" s="700"/>
      <c r="Z122" s="700"/>
      <c r="AA122" s="700"/>
      <c r="AB122" s="700"/>
      <c r="AC122" s="700"/>
      <c r="AD122" s="700"/>
      <c r="AE122" s="700"/>
      <c r="AF122" s="764">
        <f t="shared" si="44"/>
        <v>3</v>
      </c>
      <c r="AG122" s="764">
        <f t="shared" si="45"/>
        <v>4</v>
      </c>
      <c r="AH122" s="764">
        <f t="shared" si="46"/>
        <v>4</v>
      </c>
      <c r="AI122" s="1009"/>
    </row>
    <row r="123" spans="1:36" s="676" customFormat="1" ht="73.5" customHeight="1" x14ac:dyDescent="0.3">
      <c r="A123" s="685"/>
      <c r="B123" s="686"/>
      <c r="C123" s="686"/>
      <c r="D123" s="686"/>
      <c r="E123" s="686"/>
      <c r="F123" s="686"/>
      <c r="G123" s="1601"/>
      <c r="H123" s="1717"/>
      <c r="I123" s="1008"/>
      <c r="J123" s="922" t="s">
        <v>753</v>
      </c>
      <c r="K123" s="938">
        <v>116500</v>
      </c>
      <c r="L123" s="938">
        <v>116500</v>
      </c>
      <c r="M123" s="938">
        <v>116500</v>
      </c>
      <c r="N123" s="938">
        <v>116500</v>
      </c>
      <c r="O123" s="938">
        <v>116500</v>
      </c>
      <c r="P123" s="938">
        <v>116500</v>
      </c>
      <c r="Q123" s="938">
        <v>116500</v>
      </c>
      <c r="R123" s="938">
        <v>116500</v>
      </c>
      <c r="S123" s="938">
        <v>116500</v>
      </c>
      <c r="T123" s="938">
        <v>116500</v>
      </c>
      <c r="U123" s="938">
        <v>116500</v>
      </c>
      <c r="V123" s="938">
        <v>116500</v>
      </c>
      <c r="W123" s="924">
        <f>SUM(K123:V123)</f>
        <v>1398000</v>
      </c>
      <c r="X123" s="923" t="s">
        <v>1146</v>
      </c>
      <c r="Y123" s="764">
        <v>11</v>
      </c>
      <c r="Z123" s="687" t="s">
        <v>1128</v>
      </c>
      <c r="AA123" s="698">
        <v>183</v>
      </c>
      <c r="AB123" s="687" t="s">
        <v>1147</v>
      </c>
      <c r="AC123" s="700">
        <v>11</v>
      </c>
      <c r="AD123" s="702">
        <f>W123/Y123</f>
        <v>127090.90909090909</v>
      </c>
      <c r="AE123" s="702">
        <f>Y123*AD123</f>
        <v>1398000</v>
      </c>
      <c r="AF123" s="702">
        <f>SUM($K123:$N123)</f>
        <v>466000</v>
      </c>
      <c r="AG123" s="702">
        <f>SUM($O123:$R123)</f>
        <v>466000</v>
      </c>
      <c r="AH123" s="702">
        <f>SUM($S123:$V123)</f>
        <v>466000</v>
      </c>
      <c r="AI123" s="1009" t="s">
        <v>1145</v>
      </c>
    </row>
    <row r="124" spans="1:36" s="676" customFormat="1" ht="33" customHeight="1" x14ac:dyDescent="0.3">
      <c r="A124" s="685"/>
      <c r="B124" s="686"/>
      <c r="C124" s="686"/>
      <c r="D124" s="686"/>
      <c r="E124" s="686"/>
      <c r="F124" s="686"/>
      <c r="G124" s="1601"/>
      <c r="H124" s="1717" t="s">
        <v>1442</v>
      </c>
      <c r="I124" s="1008" t="s">
        <v>1186</v>
      </c>
      <c r="J124" s="901" t="s">
        <v>752</v>
      </c>
      <c r="K124" s="713">
        <f>K125+K126+K127+K128</f>
        <v>11</v>
      </c>
      <c r="L124" s="693">
        <v>28</v>
      </c>
      <c r="M124" s="693">
        <v>28</v>
      </c>
      <c r="N124" s="693">
        <v>20</v>
      </c>
      <c r="O124" s="693">
        <v>26</v>
      </c>
      <c r="P124" s="693">
        <v>28</v>
      </c>
      <c r="Q124" s="693">
        <v>28</v>
      </c>
      <c r="R124" s="693">
        <v>26</v>
      </c>
      <c r="S124" s="693">
        <v>26</v>
      </c>
      <c r="T124" s="693">
        <v>26</v>
      </c>
      <c r="U124" s="693">
        <v>26</v>
      </c>
      <c r="V124" s="693">
        <v>10</v>
      </c>
      <c r="W124" s="758">
        <f>SUM(K124:V124)</f>
        <v>283</v>
      </c>
      <c r="X124" s="732" t="s">
        <v>1192</v>
      </c>
      <c r="Y124" s="700"/>
      <c r="Z124" s="703" t="s">
        <v>1128</v>
      </c>
      <c r="AA124" s="703" t="s">
        <v>1276</v>
      </c>
      <c r="AB124" s="687" t="s">
        <v>1147</v>
      </c>
      <c r="AC124" s="700">
        <v>11</v>
      </c>
      <c r="AD124" s="702"/>
      <c r="AE124" s="702"/>
      <c r="AF124" s="764">
        <f t="shared" si="44"/>
        <v>87</v>
      </c>
      <c r="AG124" s="764">
        <f t="shared" si="45"/>
        <v>108</v>
      </c>
      <c r="AH124" s="764">
        <f t="shared" si="46"/>
        <v>88</v>
      </c>
      <c r="AI124" s="1758" t="s">
        <v>1190</v>
      </c>
    </row>
    <row r="125" spans="1:36" s="676" customFormat="1" ht="73.5" customHeight="1" x14ac:dyDescent="0.3">
      <c r="A125" s="685"/>
      <c r="B125" s="686"/>
      <c r="C125" s="686"/>
      <c r="D125" s="686"/>
      <c r="E125" s="686"/>
      <c r="F125" s="686"/>
      <c r="G125" s="1601"/>
      <c r="H125" s="1717"/>
      <c r="I125" s="1008" t="s">
        <v>1186</v>
      </c>
      <c r="J125" s="901" t="s">
        <v>752</v>
      </c>
      <c r="K125" s="713">
        <v>2</v>
      </c>
      <c r="L125" s="693">
        <v>1</v>
      </c>
      <c r="M125" s="693">
        <v>1</v>
      </c>
      <c r="N125" s="693">
        <v>1</v>
      </c>
      <c r="O125" s="693">
        <v>1</v>
      </c>
      <c r="P125" s="693">
        <v>1</v>
      </c>
      <c r="Q125" s="693">
        <v>1</v>
      </c>
      <c r="R125" s="693">
        <v>1</v>
      </c>
      <c r="S125" s="693">
        <v>1</v>
      </c>
      <c r="T125" s="693">
        <v>1</v>
      </c>
      <c r="U125" s="693">
        <v>1</v>
      </c>
      <c r="V125" s="693">
        <v>1</v>
      </c>
      <c r="W125" s="758">
        <f>SUM(K125:V125)</f>
        <v>13</v>
      </c>
      <c r="X125" s="732" t="s">
        <v>1192</v>
      </c>
      <c r="Y125" s="700">
        <v>15</v>
      </c>
      <c r="Z125" s="687" t="s">
        <v>1128</v>
      </c>
      <c r="AA125" s="793" t="s">
        <v>1276</v>
      </c>
      <c r="AB125" s="687" t="s">
        <v>1147</v>
      </c>
      <c r="AC125" s="700">
        <v>11</v>
      </c>
      <c r="AD125" s="702"/>
      <c r="AE125" s="702"/>
      <c r="AF125" s="764">
        <f t="shared" si="44"/>
        <v>5</v>
      </c>
      <c r="AG125" s="764">
        <f t="shared" si="45"/>
        <v>4</v>
      </c>
      <c r="AH125" s="764">
        <f t="shared" si="46"/>
        <v>4</v>
      </c>
      <c r="AI125" s="1758"/>
    </row>
    <row r="126" spans="1:36" s="676" customFormat="1" ht="33.75" customHeight="1" x14ac:dyDescent="0.3">
      <c r="A126" s="685"/>
      <c r="B126" s="686"/>
      <c r="C126" s="686"/>
      <c r="D126" s="686"/>
      <c r="E126" s="686"/>
      <c r="F126" s="686"/>
      <c r="G126" s="1601"/>
      <c r="H126" s="1717"/>
      <c r="I126" s="1008" t="s">
        <v>1186</v>
      </c>
      <c r="J126" s="901" t="s">
        <v>752</v>
      </c>
      <c r="K126" s="713"/>
      <c r="L126" s="693">
        <v>1</v>
      </c>
      <c r="M126" s="693"/>
      <c r="N126" s="693"/>
      <c r="O126" s="693"/>
      <c r="P126" s="693"/>
      <c r="Q126" s="693"/>
      <c r="R126" s="693">
        <v>1</v>
      </c>
      <c r="S126" s="693"/>
      <c r="T126" s="693"/>
      <c r="U126" s="693"/>
      <c r="V126" s="693"/>
      <c r="W126" s="758">
        <f>U126+T126+S126+R126+Q126+P126+O126+N126+M126+L126</f>
        <v>2</v>
      </c>
      <c r="X126" s="732" t="s">
        <v>1191</v>
      </c>
      <c r="Y126" s="700"/>
      <c r="Z126" s="687" t="s">
        <v>1128</v>
      </c>
      <c r="AA126" s="793" t="s">
        <v>1276</v>
      </c>
      <c r="AB126" s="687" t="s">
        <v>1147</v>
      </c>
      <c r="AC126" s="700"/>
      <c r="AD126" s="702"/>
      <c r="AE126" s="702"/>
      <c r="AF126" s="764">
        <f t="shared" si="44"/>
        <v>1</v>
      </c>
      <c r="AG126" s="764">
        <f t="shared" si="45"/>
        <v>1</v>
      </c>
      <c r="AH126" s="764">
        <f t="shared" si="46"/>
        <v>0</v>
      </c>
      <c r="AI126" s="1758"/>
    </row>
    <row r="127" spans="1:36" s="676" customFormat="1" ht="32.4" customHeight="1" x14ac:dyDescent="0.3">
      <c r="A127" s="685"/>
      <c r="B127" s="686"/>
      <c r="C127" s="686"/>
      <c r="D127" s="686"/>
      <c r="E127" s="686"/>
      <c r="F127" s="686"/>
      <c r="G127" s="1601"/>
      <c r="H127" s="1717"/>
      <c r="I127" s="1008" t="s">
        <v>1186</v>
      </c>
      <c r="J127" s="901" t="s">
        <v>752</v>
      </c>
      <c r="K127" s="713">
        <v>7</v>
      </c>
      <c r="L127" s="693">
        <v>7</v>
      </c>
      <c r="M127" s="693">
        <v>7</v>
      </c>
      <c r="N127" s="693">
        <v>7</v>
      </c>
      <c r="O127" s="693">
        <v>7</v>
      </c>
      <c r="P127" s="693">
        <v>7</v>
      </c>
      <c r="Q127" s="693">
        <v>7</v>
      </c>
      <c r="R127" s="693">
        <v>7</v>
      </c>
      <c r="S127" s="693">
        <v>7</v>
      </c>
      <c r="T127" s="693">
        <v>7</v>
      </c>
      <c r="U127" s="693">
        <v>7</v>
      </c>
      <c r="V127" s="693">
        <v>7</v>
      </c>
      <c r="W127" s="758">
        <f t="shared" ref="W127:W146" si="47">SUM(K127:V127)</f>
        <v>84</v>
      </c>
      <c r="X127" s="732" t="s">
        <v>1191</v>
      </c>
      <c r="Y127" s="700">
        <v>10</v>
      </c>
      <c r="Z127" s="687" t="s">
        <v>1128</v>
      </c>
      <c r="AA127" s="698"/>
      <c r="AB127" s="687" t="s">
        <v>1147</v>
      </c>
      <c r="AC127" s="700">
        <v>11</v>
      </c>
      <c r="AD127" s="702"/>
      <c r="AE127" s="702"/>
      <c r="AF127" s="764">
        <f t="shared" si="44"/>
        <v>28</v>
      </c>
      <c r="AG127" s="764">
        <f t="shared" si="45"/>
        <v>28</v>
      </c>
      <c r="AH127" s="764">
        <f t="shared" si="46"/>
        <v>28</v>
      </c>
      <c r="AI127" s="1758"/>
    </row>
    <row r="128" spans="1:36" s="676" customFormat="1" ht="49.2" customHeight="1" x14ac:dyDescent="0.3">
      <c r="A128" s="685"/>
      <c r="B128" s="686"/>
      <c r="C128" s="686"/>
      <c r="D128" s="686"/>
      <c r="E128" s="686"/>
      <c r="F128" s="686"/>
      <c r="G128" s="1601"/>
      <c r="H128" s="1717"/>
      <c r="I128" s="1008" t="s">
        <v>1186</v>
      </c>
      <c r="J128" s="901" t="s">
        <v>752</v>
      </c>
      <c r="K128" s="751">
        <v>2</v>
      </c>
      <c r="L128" s="693">
        <v>1</v>
      </c>
      <c r="M128" s="693">
        <v>1</v>
      </c>
      <c r="N128" s="693">
        <v>2</v>
      </c>
      <c r="O128" s="693">
        <v>1</v>
      </c>
      <c r="P128" s="693">
        <v>2</v>
      </c>
      <c r="Q128" s="693">
        <v>1</v>
      </c>
      <c r="R128" s="693">
        <v>1</v>
      </c>
      <c r="S128" s="693">
        <v>1</v>
      </c>
      <c r="T128" s="693">
        <v>1</v>
      </c>
      <c r="U128" s="693">
        <v>1</v>
      </c>
      <c r="V128" s="693">
        <v>1</v>
      </c>
      <c r="W128" s="758">
        <f t="shared" si="47"/>
        <v>15</v>
      </c>
      <c r="X128" s="732" t="s">
        <v>1191</v>
      </c>
      <c r="Y128" s="700">
        <v>26</v>
      </c>
      <c r="Z128" s="687" t="s">
        <v>1157</v>
      </c>
      <c r="AA128" s="698">
        <v>262</v>
      </c>
      <c r="AB128" s="692">
        <v>33102</v>
      </c>
      <c r="AC128" s="700">
        <v>11</v>
      </c>
      <c r="AD128" s="702"/>
      <c r="AE128" s="702"/>
      <c r="AF128" s="764">
        <f t="shared" si="44"/>
        <v>6</v>
      </c>
      <c r="AG128" s="764">
        <f t="shared" si="45"/>
        <v>5</v>
      </c>
      <c r="AH128" s="764">
        <f t="shared" si="46"/>
        <v>4</v>
      </c>
      <c r="AI128" s="1758"/>
    </row>
    <row r="129" spans="1:39" s="676" customFormat="1" ht="62.4" customHeight="1" x14ac:dyDescent="0.3">
      <c r="A129" s="685"/>
      <c r="B129" s="686"/>
      <c r="C129" s="686"/>
      <c r="D129" s="686"/>
      <c r="E129" s="686"/>
      <c r="F129" s="686"/>
      <c r="G129" s="1601"/>
      <c r="H129" s="1151" t="s">
        <v>1443</v>
      </c>
      <c r="I129" s="1008" t="s">
        <v>1174</v>
      </c>
      <c r="J129" s="901" t="s">
        <v>752</v>
      </c>
      <c r="K129" s="751">
        <v>26</v>
      </c>
      <c r="L129" s="752">
        <v>26</v>
      </c>
      <c r="M129" s="752">
        <v>27</v>
      </c>
      <c r="N129" s="752">
        <v>26</v>
      </c>
      <c r="O129" s="752">
        <v>26</v>
      </c>
      <c r="P129" s="752">
        <v>27</v>
      </c>
      <c r="Q129" s="752">
        <v>26</v>
      </c>
      <c r="R129" s="752">
        <v>27</v>
      </c>
      <c r="S129" s="752">
        <v>26</v>
      </c>
      <c r="T129" s="752">
        <v>26</v>
      </c>
      <c r="U129" s="752">
        <v>26</v>
      </c>
      <c r="V129" s="752">
        <v>26</v>
      </c>
      <c r="W129" s="753">
        <f t="shared" si="47"/>
        <v>315</v>
      </c>
      <c r="X129" s="732" t="s">
        <v>1191</v>
      </c>
      <c r="Y129" s="700"/>
      <c r="Z129" s="687" t="s">
        <v>1128</v>
      </c>
      <c r="AA129" s="793" t="s">
        <v>1276</v>
      </c>
      <c r="AB129" s="687" t="s">
        <v>1147</v>
      </c>
      <c r="AC129" s="700"/>
      <c r="AD129" s="702"/>
      <c r="AE129" s="702"/>
      <c r="AF129" s="764">
        <f t="shared" si="44"/>
        <v>105</v>
      </c>
      <c r="AG129" s="764">
        <f t="shared" si="45"/>
        <v>106</v>
      </c>
      <c r="AH129" s="764">
        <f t="shared" si="46"/>
        <v>104</v>
      </c>
      <c r="AI129" s="1009" t="s">
        <v>1190</v>
      </c>
    </row>
    <row r="130" spans="1:39" s="676" customFormat="1" ht="49.2" customHeight="1" x14ac:dyDescent="0.3">
      <c r="A130" s="685"/>
      <c r="B130" s="686"/>
      <c r="C130" s="686"/>
      <c r="D130" s="686"/>
      <c r="E130" s="686"/>
      <c r="F130" s="686"/>
      <c r="G130" s="1601"/>
      <c r="H130" s="1184" t="s">
        <v>1518</v>
      </c>
      <c r="I130" s="1008" t="s">
        <v>1186</v>
      </c>
      <c r="J130" s="922" t="s">
        <v>753</v>
      </c>
      <c r="K130" s="751"/>
      <c r="L130" s="693"/>
      <c r="M130" s="693"/>
      <c r="N130" s="693"/>
      <c r="O130" s="911">
        <v>100000</v>
      </c>
      <c r="P130" s="911"/>
      <c r="Q130" s="911"/>
      <c r="R130" s="911"/>
      <c r="S130" s="911"/>
      <c r="T130" s="911"/>
      <c r="U130" s="911"/>
      <c r="V130" s="911"/>
      <c r="W130" s="914">
        <f t="shared" ref="W130" si="48">SUM(K130:V130)</f>
        <v>100000</v>
      </c>
      <c r="X130" s="912" t="s">
        <v>1420</v>
      </c>
      <c r="Y130" s="700">
        <v>2</v>
      </c>
      <c r="Z130" s="913" t="s">
        <v>1421</v>
      </c>
      <c r="AA130" s="698">
        <v>11</v>
      </c>
      <c r="AB130" s="692">
        <v>33102</v>
      </c>
      <c r="AC130" s="700">
        <v>11</v>
      </c>
      <c r="AD130" s="702"/>
      <c r="AE130" s="702"/>
      <c r="AF130" s="764">
        <f t="shared" si="44"/>
        <v>0</v>
      </c>
      <c r="AG130" s="764">
        <f t="shared" si="45"/>
        <v>100000</v>
      </c>
      <c r="AH130" s="764">
        <f t="shared" si="46"/>
        <v>0</v>
      </c>
      <c r="AI130" s="1009"/>
    </row>
    <row r="131" spans="1:39" s="676" customFormat="1" ht="32.4" customHeight="1" x14ac:dyDescent="0.3">
      <c r="A131" s="685"/>
      <c r="B131" s="686"/>
      <c r="C131" s="686"/>
      <c r="D131" s="686"/>
      <c r="E131" s="686"/>
      <c r="F131" s="686"/>
      <c r="G131" s="1601"/>
      <c r="H131" s="1808" t="s">
        <v>1519</v>
      </c>
      <c r="I131" s="1008" t="s">
        <v>1186</v>
      </c>
      <c r="J131" s="901" t="s">
        <v>752</v>
      </c>
      <c r="K131" s="713"/>
      <c r="L131" s="693"/>
      <c r="M131" s="693"/>
      <c r="N131" s="693"/>
      <c r="O131" s="693"/>
      <c r="P131" s="693"/>
      <c r="Q131" s="693"/>
      <c r="R131" s="693"/>
      <c r="S131" s="693"/>
      <c r="T131" s="693"/>
      <c r="U131" s="693"/>
      <c r="V131" s="693"/>
      <c r="W131" s="758">
        <f t="shared" si="47"/>
        <v>0</v>
      </c>
      <c r="X131" s="732" t="s">
        <v>1191</v>
      </c>
      <c r="Y131" s="700">
        <v>10</v>
      </c>
      <c r="Z131" s="687" t="s">
        <v>1128</v>
      </c>
      <c r="AA131" s="698"/>
      <c r="AB131" s="687" t="s">
        <v>1147</v>
      </c>
      <c r="AC131" s="700">
        <v>11</v>
      </c>
      <c r="AD131" s="702"/>
      <c r="AE131" s="702"/>
      <c r="AF131" s="764">
        <f t="shared" si="44"/>
        <v>0</v>
      </c>
      <c r="AG131" s="764">
        <f t="shared" si="45"/>
        <v>0</v>
      </c>
      <c r="AH131" s="764">
        <f t="shared" si="46"/>
        <v>0</v>
      </c>
      <c r="AI131" s="1009"/>
    </row>
    <row r="132" spans="1:39" s="676" customFormat="1" ht="49.2" customHeight="1" x14ac:dyDescent="0.3">
      <c r="A132" s="685"/>
      <c r="B132" s="686"/>
      <c r="C132" s="686"/>
      <c r="D132" s="686"/>
      <c r="E132" s="686"/>
      <c r="F132" s="686"/>
      <c r="G132" s="1601"/>
      <c r="H132" s="1809"/>
      <c r="I132" s="1008" t="s">
        <v>1186</v>
      </c>
      <c r="J132" s="922" t="s">
        <v>753</v>
      </c>
      <c r="K132" s="751"/>
      <c r="L132" s="693"/>
      <c r="M132" s="693"/>
      <c r="N132" s="693"/>
      <c r="O132" s="911"/>
      <c r="P132" s="911"/>
      <c r="Q132" s="911"/>
      <c r="R132" s="911"/>
      <c r="S132" s="911"/>
      <c r="T132" s="911"/>
      <c r="U132" s="911"/>
      <c r="V132" s="911"/>
      <c r="W132" s="914">
        <f t="shared" si="47"/>
        <v>0</v>
      </c>
      <c r="X132" s="912" t="s">
        <v>1420</v>
      </c>
      <c r="Y132" s="700">
        <v>2</v>
      </c>
      <c r="Z132" s="913" t="s">
        <v>1421</v>
      </c>
      <c r="AA132" s="698">
        <v>11</v>
      </c>
      <c r="AB132" s="692">
        <v>33102</v>
      </c>
      <c r="AC132" s="700">
        <v>11</v>
      </c>
      <c r="AD132" s="702"/>
      <c r="AE132" s="702"/>
      <c r="AF132" s="764">
        <f t="shared" si="44"/>
        <v>0</v>
      </c>
      <c r="AG132" s="764">
        <f t="shared" si="45"/>
        <v>0</v>
      </c>
      <c r="AH132" s="764">
        <f t="shared" si="46"/>
        <v>0</v>
      </c>
      <c r="AI132" s="1009"/>
    </row>
    <row r="133" spans="1:39" ht="44.25" customHeight="1" x14ac:dyDescent="0.3">
      <c r="A133" s="126"/>
      <c r="B133" s="127"/>
      <c r="C133" s="127"/>
      <c r="D133" s="127"/>
      <c r="E133" s="127"/>
      <c r="F133" s="127"/>
      <c r="G133" s="1601"/>
      <c r="H133" s="1752" t="s">
        <v>1265</v>
      </c>
      <c r="I133" s="1753" t="s">
        <v>1174</v>
      </c>
      <c r="J133" s="799" t="s">
        <v>752</v>
      </c>
      <c r="K133" s="994">
        <f t="shared" ref="K133:V133" si="49">SUMIF($J135:$J143,$J$133,K135:K143)</f>
        <v>290</v>
      </c>
      <c r="L133" s="996">
        <f t="shared" si="49"/>
        <v>321</v>
      </c>
      <c r="M133" s="996">
        <f t="shared" si="49"/>
        <v>371</v>
      </c>
      <c r="N133" s="996">
        <f t="shared" si="49"/>
        <v>366</v>
      </c>
      <c r="O133" s="996">
        <f t="shared" si="49"/>
        <v>366</v>
      </c>
      <c r="P133" s="996">
        <f t="shared" si="49"/>
        <v>366</v>
      </c>
      <c r="Q133" s="996">
        <f t="shared" si="49"/>
        <v>366</v>
      </c>
      <c r="R133" s="996">
        <f t="shared" si="49"/>
        <v>431</v>
      </c>
      <c r="S133" s="996">
        <f t="shared" si="49"/>
        <v>371</v>
      </c>
      <c r="T133" s="996">
        <f t="shared" si="49"/>
        <v>371</v>
      </c>
      <c r="U133" s="996">
        <f t="shared" si="49"/>
        <v>371</v>
      </c>
      <c r="V133" s="996">
        <f t="shared" si="49"/>
        <v>251</v>
      </c>
      <c r="W133" s="755">
        <f t="shared" si="47"/>
        <v>4241</v>
      </c>
      <c r="X133" s="730"/>
      <c r="Y133" s="691"/>
      <c r="Z133" s="706"/>
      <c r="AA133" s="706"/>
      <c r="AB133" s="706"/>
      <c r="AC133" s="706"/>
      <c r="AD133" s="691"/>
      <c r="AE133" s="691"/>
      <c r="AF133" s="754">
        <f ca="1">SUMIF($J146:$J211,$J$200,AG146:AG207)</f>
        <v>0</v>
      </c>
      <c r="AG133" s="754">
        <f ca="1">SUMIF($J146:$J211,$J$200,AH146:AH207)</f>
        <v>0</v>
      </c>
      <c r="AH133" s="754">
        <f ca="1">SUMIF($J146:$J211,$J$200,AI146:AI207)</f>
        <v>0</v>
      </c>
      <c r="AI133" s="733"/>
    </row>
    <row r="134" spans="1:39" ht="44.25" customHeight="1" x14ac:dyDescent="0.3">
      <c r="A134" s="126"/>
      <c r="B134" s="127"/>
      <c r="C134" s="127"/>
      <c r="D134" s="127"/>
      <c r="E134" s="127"/>
      <c r="F134" s="127"/>
      <c r="G134" s="1601"/>
      <c r="H134" s="1752"/>
      <c r="I134" s="1753"/>
      <c r="J134" s="801" t="s">
        <v>753</v>
      </c>
      <c r="K134" s="995">
        <f>SUMIF($J135:$J145,$J$134,K135:K145)</f>
        <v>232019</v>
      </c>
      <c r="L134" s="997">
        <f t="shared" ref="L134:V134" si="50">SUMIF($J135:$J145,$J$134,L135:L145)</f>
        <v>171780</v>
      </c>
      <c r="M134" s="997">
        <f t="shared" si="50"/>
        <v>171780</v>
      </c>
      <c r="N134" s="997">
        <f t="shared" si="50"/>
        <v>171780</v>
      </c>
      <c r="O134" s="997">
        <f t="shared" si="50"/>
        <v>171780</v>
      </c>
      <c r="P134" s="997">
        <f t="shared" si="50"/>
        <v>171780</v>
      </c>
      <c r="Q134" s="997">
        <f t="shared" si="50"/>
        <v>291946</v>
      </c>
      <c r="R134" s="997">
        <f t="shared" si="50"/>
        <v>171780</v>
      </c>
      <c r="S134" s="997">
        <f t="shared" si="50"/>
        <v>171780</v>
      </c>
      <c r="T134" s="997">
        <f t="shared" si="50"/>
        <v>171780</v>
      </c>
      <c r="U134" s="997">
        <f t="shared" si="50"/>
        <v>163280</v>
      </c>
      <c r="V134" s="997">
        <f t="shared" si="50"/>
        <v>226474</v>
      </c>
      <c r="W134" s="775">
        <f t="shared" si="47"/>
        <v>2287959</v>
      </c>
      <c r="X134" s="730"/>
      <c r="Y134" s="791"/>
      <c r="Z134" s="706"/>
      <c r="AA134" s="706"/>
      <c r="AB134" s="706"/>
      <c r="AC134" s="706"/>
      <c r="AD134" s="779"/>
      <c r="AE134" s="779"/>
      <c r="AF134" s="781">
        <f ca="1">SUMIF($J146:$J211,$J$201,AG146:AG207)</f>
        <v>0</v>
      </c>
      <c r="AG134" s="781">
        <f ca="1">SUMIF($J146:$J211,$J$201,AH146:AH207)</f>
        <v>0</v>
      </c>
      <c r="AH134" s="781">
        <f ca="1">SUMIF($J146:$J211,$J$201,AI146:AI207)</f>
        <v>0</v>
      </c>
      <c r="AI134" s="733"/>
    </row>
    <row r="135" spans="1:39" s="676" customFormat="1" ht="91.5" customHeight="1" x14ac:dyDescent="0.3">
      <c r="A135" s="685"/>
      <c r="B135" s="686"/>
      <c r="C135" s="686"/>
      <c r="D135" s="686"/>
      <c r="E135" s="686"/>
      <c r="F135" s="686"/>
      <c r="G135" s="1601"/>
      <c r="H135" s="1717" t="s">
        <v>1178</v>
      </c>
      <c r="I135" s="1711" t="s">
        <v>1174</v>
      </c>
      <c r="J135" s="901" t="s">
        <v>752</v>
      </c>
      <c r="K135" s="749">
        <v>290</v>
      </c>
      <c r="L135" s="750">
        <v>320</v>
      </c>
      <c r="M135" s="750">
        <v>370</v>
      </c>
      <c r="N135" s="750">
        <v>365</v>
      </c>
      <c r="O135" s="750">
        <v>365</v>
      </c>
      <c r="P135" s="750">
        <v>365</v>
      </c>
      <c r="Q135" s="750">
        <v>365</v>
      </c>
      <c r="R135" s="750">
        <v>430</v>
      </c>
      <c r="S135" s="750">
        <v>370</v>
      </c>
      <c r="T135" s="750">
        <v>370</v>
      </c>
      <c r="U135" s="750">
        <v>370</v>
      </c>
      <c r="V135" s="750">
        <v>250</v>
      </c>
      <c r="W135" s="753">
        <f t="shared" si="47"/>
        <v>4230</v>
      </c>
      <c r="X135" s="737"/>
      <c r="Y135" s="700"/>
      <c r="Z135" s="700"/>
      <c r="AA135" s="700"/>
      <c r="AB135" s="700"/>
      <c r="AC135" s="700"/>
      <c r="AD135" s="700"/>
      <c r="AE135" s="700"/>
      <c r="AF135" s="764">
        <f t="shared" ref="AF135:AF145" si="51">SUM($K135:$N135)</f>
        <v>1345</v>
      </c>
      <c r="AG135" s="764">
        <f t="shared" ref="AG135:AG145" si="52">SUM($O135:$R135)</f>
        <v>1525</v>
      </c>
      <c r="AH135" s="764">
        <f t="shared" ref="AH135:AH145" si="53">SUM($S135:$V135)</f>
        <v>1360</v>
      </c>
      <c r="AI135" s="959"/>
    </row>
    <row r="136" spans="1:39" s="676" customFormat="1" ht="91.5" customHeight="1" x14ac:dyDescent="0.3">
      <c r="A136" s="685"/>
      <c r="B136" s="686"/>
      <c r="C136" s="686"/>
      <c r="D136" s="686"/>
      <c r="E136" s="686"/>
      <c r="F136" s="686"/>
      <c r="G136" s="1601"/>
      <c r="H136" s="1717"/>
      <c r="I136" s="1711"/>
      <c r="J136" s="901" t="s">
        <v>753</v>
      </c>
      <c r="K136" s="953">
        <f>123916+60083</f>
        <v>183999</v>
      </c>
      <c r="L136" s="953">
        <v>123916</v>
      </c>
      <c r="M136" s="953">
        <v>123916</v>
      </c>
      <c r="N136" s="953">
        <v>123916</v>
      </c>
      <c r="O136" s="953">
        <v>123916</v>
      </c>
      <c r="P136" s="953">
        <v>123916</v>
      </c>
      <c r="Q136" s="953">
        <f>123916+120166</f>
        <v>244082</v>
      </c>
      <c r="R136" s="953">
        <v>123916</v>
      </c>
      <c r="S136" s="953">
        <v>123916</v>
      </c>
      <c r="T136" s="953">
        <v>123916</v>
      </c>
      <c r="U136" s="953">
        <v>123916</v>
      </c>
      <c r="V136" s="953">
        <f>123916+60083+3000</f>
        <v>186999</v>
      </c>
      <c r="W136" s="776">
        <f t="shared" si="47"/>
        <v>1730324</v>
      </c>
      <c r="X136" s="734" t="s">
        <v>1146</v>
      </c>
      <c r="Y136" s="764">
        <v>15</v>
      </c>
      <c r="Z136" s="694" t="s">
        <v>1128</v>
      </c>
      <c r="AA136" s="695" t="s">
        <v>1177</v>
      </c>
      <c r="AB136" s="694" t="s">
        <v>1147</v>
      </c>
      <c r="AC136" s="700">
        <v>11</v>
      </c>
      <c r="AD136" s="702">
        <f>W136/Y136</f>
        <v>115354.93333333333</v>
      </c>
      <c r="AE136" s="702">
        <f>Y136*AD136</f>
        <v>1730324</v>
      </c>
      <c r="AF136" s="702">
        <f t="shared" si="51"/>
        <v>555747</v>
      </c>
      <c r="AG136" s="702">
        <f t="shared" si="52"/>
        <v>615830</v>
      </c>
      <c r="AH136" s="702">
        <f t="shared" si="53"/>
        <v>558747</v>
      </c>
      <c r="AI136" s="735" t="s">
        <v>1145</v>
      </c>
    </row>
    <row r="137" spans="1:39" s="676" customFormat="1" ht="99.75" customHeight="1" x14ac:dyDescent="0.3">
      <c r="A137" s="685"/>
      <c r="B137" s="686"/>
      <c r="C137" s="686"/>
      <c r="D137" s="686"/>
      <c r="E137" s="686"/>
      <c r="F137" s="686"/>
      <c r="G137" s="1601"/>
      <c r="H137" s="1716" t="s">
        <v>1266</v>
      </c>
      <c r="I137" s="1711" t="s">
        <v>1174</v>
      </c>
      <c r="J137" s="672" t="s">
        <v>752</v>
      </c>
      <c r="K137" s="750"/>
      <c r="L137" s="750">
        <v>1</v>
      </c>
      <c r="M137" s="750">
        <v>1</v>
      </c>
      <c r="N137" s="750">
        <v>1</v>
      </c>
      <c r="O137" s="750">
        <v>1</v>
      </c>
      <c r="P137" s="750">
        <v>1</v>
      </c>
      <c r="Q137" s="750">
        <v>1</v>
      </c>
      <c r="R137" s="750">
        <v>1</v>
      </c>
      <c r="S137" s="750">
        <v>1</v>
      </c>
      <c r="T137" s="750">
        <v>1</v>
      </c>
      <c r="U137" s="750">
        <v>1</v>
      </c>
      <c r="V137" s="750">
        <v>1</v>
      </c>
      <c r="W137" s="918">
        <f t="shared" si="47"/>
        <v>11</v>
      </c>
      <c r="X137" s="954"/>
      <c r="Y137" s="700"/>
      <c r="Z137" s="700"/>
      <c r="AA137" s="700"/>
      <c r="AB137" s="700"/>
      <c r="AC137" s="700"/>
      <c r="AD137" s="700"/>
      <c r="AE137" s="700"/>
      <c r="AF137" s="764">
        <f t="shared" si="51"/>
        <v>3</v>
      </c>
      <c r="AG137" s="764">
        <f t="shared" si="52"/>
        <v>4</v>
      </c>
      <c r="AH137" s="764">
        <f t="shared" si="53"/>
        <v>4</v>
      </c>
      <c r="AI137" s="959"/>
    </row>
    <row r="138" spans="1:39" s="676" customFormat="1" ht="99.75" customHeight="1" x14ac:dyDescent="0.3">
      <c r="A138" s="685"/>
      <c r="B138" s="686"/>
      <c r="C138" s="686"/>
      <c r="D138" s="686"/>
      <c r="E138" s="686"/>
      <c r="F138" s="686"/>
      <c r="G138" s="1601"/>
      <c r="H138" s="1716"/>
      <c r="I138" s="1711"/>
      <c r="J138" s="672" t="s">
        <v>753</v>
      </c>
      <c r="K138" s="955">
        <v>47000</v>
      </c>
      <c r="L138" s="955">
        <v>47000</v>
      </c>
      <c r="M138" s="955">
        <v>47000</v>
      </c>
      <c r="N138" s="955">
        <v>47000</v>
      </c>
      <c r="O138" s="955">
        <v>47000</v>
      </c>
      <c r="P138" s="955">
        <v>47000</v>
      </c>
      <c r="Q138" s="955">
        <v>47000</v>
      </c>
      <c r="R138" s="955">
        <v>47000</v>
      </c>
      <c r="S138" s="955">
        <v>47000</v>
      </c>
      <c r="T138" s="955">
        <v>47000</v>
      </c>
      <c r="U138" s="955">
        <v>38500</v>
      </c>
      <c r="V138" s="955">
        <v>38500</v>
      </c>
      <c r="W138" s="910">
        <f t="shared" si="47"/>
        <v>547000</v>
      </c>
      <c r="X138" s="917" t="s">
        <v>1146</v>
      </c>
      <c r="Y138" s="764">
        <v>12</v>
      </c>
      <c r="Z138" s="694" t="s">
        <v>1128</v>
      </c>
      <c r="AA138" s="695">
        <v>29</v>
      </c>
      <c r="AB138" s="694" t="s">
        <v>1147</v>
      </c>
      <c r="AC138" s="700">
        <v>11</v>
      </c>
      <c r="AD138" s="702">
        <f>W138/Y138</f>
        <v>45583.333333333336</v>
      </c>
      <c r="AE138" s="702">
        <f>Y138*AD138</f>
        <v>547000</v>
      </c>
      <c r="AF138" s="702">
        <f t="shared" si="51"/>
        <v>188000</v>
      </c>
      <c r="AG138" s="702">
        <f t="shared" si="52"/>
        <v>188000</v>
      </c>
      <c r="AH138" s="702">
        <f t="shared" si="53"/>
        <v>171000</v>
      </c>
      <c r="AI138" s="735" t="s">
        <v>1145</v>
      </c>
    </row>
    <row r="139" spans="1:39" s="1126" customFormat="1" ht="37.5" customHeight="1" x14ac:dyDescent="0.3">
      <c r="A139" s="126"/>
      <c r="B139" s="127"/>
      <c r="C139" s="127"/>
      <c r="D139" s="127"/>
      <c r="E139" s="127"/>
      <c r="F139" s="127"/>
      <c r="G139" s="1601"/>
      <c r="H139" s="1808" t="s">
        <v>1444</v>
      </c>
      <c r="I139" s="1712" t="s">
        <v>1174</v>
      </c>
      <c r="J139" s="1026" t="s">
        <v>753</v>
      </c>
      <c r="K139" s="1015">
        <v>520</v>
      </c>
      <c r="L139" s="1015">
        <v>332</v>
      </c>
      <c r="M139" s="1015">
        <v>332</v>
      </c>
      <c r="N139" s="1015">
        <v>332</v>
      </c>
      <c r="O139" s="1015">
        <v>332</v>
      </c>
      <c r="P139" s="1015">
        <v>332</v>
      </c>
      <c r="Q139" s="1015">
        <v>332</v>
      </c>
      <c r="R139" s="1015">
        <v>332</v>
      </c>
      <c r="S139" s="1015">
        <v>332</v>
      </c>
      <c r="T139" s="1015">
        <v>332</v>
      </c>
      <c r="U139" s="1015">
        <v>332</v>
      </c>
      <c r="V139" s="1015">
        <v>332</v>
      </c>
      <c r="W139" s="1016">
        <f t="shared" si="47"/>
        <v>4172</v>
      </c>
      <c r="X139" s="1119" t="s">
        <v>1269</v>
      </c>
      <c r="Y139" s="1120">
        <f>12*2</f>
        <v>24</v>
      </c>
      <c r="Z139" s="1028" t="s">
        <v>1154</v>
      </c>
      <c r="AA139" s="969">
        <v>136</v>
      </c>
      <c r="AB139" s="1121" t="s">
        <v>1147</v>
      </c>
      <c r="AC139" s="969">
        <v>11</v>
      </c>
      <c r="AD139" s="966">
        <f>W139/Y139</f>
        <v>173.83333333333334</v>
      </c>
      <c r="AE139" s="966">
        <f>Y139*AD139</f>
        <v>4172</v>
      </c>
      <c r="AF139" s="966">
        <f t="shared" si="51"/>
        <v>1516</v>
      </c>
      <c r="AG139" s="966">
        <f t="shared" si="52"/>
        <v>1328</v>
      </c>
      <c r="AH139" s="966">
        <f t="shared" si="53"/>
        <v>1328</v>
      </c>
      <c r="AI139" s="1828" t="s">
        <v>1268</v>
      </c>
      <c r="AJ139" s="1122"/>
      <c r="AK139" s="1123"/>
      <c r="AL139" s="1124"/>
      <c r="AM139" s="1125"/>
    </row>
    <row r="140" spans="1:39" s="1126" customFormat="1" ht="37.5" customHeight="1" x14ac:dyDescent="0.3">
      <c r="A140" s="126"/>
      <c r="B140" s="127"/>
      <c r="C140" s="127"/>
      <c r="D140" s="127"/>
      <c r="E140" s="127"/>
      <c r="F140" s="127"/>
      <c r="G140" s="1601"/>
      <c r="H140" s="1812"/>
      <c r="I140" s="1712"/>
      <c r="J140" s="1026" t="s">
        <v>753</v>
      </c>
      <c r="K140" s="1015">
        <v>300</v>
      </c>
      <c r="L140" s="1015">
        <v>332</v>
      </c>
      <c r="M140" s="1015">
        <v>332</v>
      </c>
      <c r="N140" s="1015">
        <v>332</v>
      </c>
      <c r="O140" s="1015">
        <v>332</v>
      </c>
      <c r="P140" s="1015">
        <v>332</v>
      </c>
      <c r="Q140" s="1015">
        <v>332</v>
      </c>
      <c r="R140" s="1015">
        <v>332</v>
      </c>
      <c r="S140" s="1015">
        <v>332</v>
      </c>
      <c r="T140" s="1015">
        <v>332</v>
      </c>
      <c r="U140" s="1015">
        <v>332</v>
      </c>
      <c r="V140" s="1015">
        <f>332+11</f>
        <v>343</v>
      </c>
      <c r="W140" s="1016">
        <f t="shared" si="47"/>
        <v>3963</v>
      </c>
      <c r="X140" s="1119" t="s">
        <v>1267</v>
      </c>
      <c r="Y140" s="968">
        <v>12</v>
      </c>
      <c r="Z140" s="1028" t="s">
        <v>1154</v>
      </c>
      <c r="AA140" s="969">
        <v>133</v>
      </c>
      <c r="AB140" s="1121" t="s">
        <v>1147</v>
      </c>
      <c r="AC140" s="969">
        <v>11</v>
      </c>
      <c r="AD140" s="966">
        <f>W140/Y140</f>
        <v>330.25</v>
      </c>
      <c r="AE140" s="966">
        <f>Y140*AD140</f>
        <v>3963</v>
      </c>
      <c r="AF140" s="966">
        <f t="shared" si="51"/>
        <v>1296</v>
      </c>
      <c r="AG140" s="966">
        <f t="shared" si="52"/>
        <v>1328</v>
      </c>
      <c r="AH140" s="966">
        <f t="shared" si="53"/>
        <v>1339</v>
      </c>
      <c r="AI140" s="1828"/>
      <c r="AJ140" s="1122"/>
      <c r="AK140" s="1123"/>
      <c r="AL140" s="1124"/>
      <c r="AM140" s="1125"/>
    </row>
    <row r="141" spans="1:39" s="1126" customFormat="1" ht="37.5" customHeight="1" x14ac:dyDescent="0.3">
      <c r="A141" s="126"/>
      <c r="B141" s="127"/>
      <c r="C141" s="127"/>
      <c r="D141" s="127"/>
      <c r="E141" s="127"/>
      <c r="F141" s="127"/>
      <c r="G141" s="1601"/>
      <c r="H141" s="1809"/>
      <c r="I141" s="1127"/>
      <c r="J141" s="1026" t="s">
        <v>753</v>
      </c>
      <c r="K141" s="1015">
        <v>200</v>
      </c>
      <c r="L141" s="1015">
        <v>200</v>
      </c>
      <c r="M141" s="1015">
        <v>200</v>
      </c>
      <c r="N141" s="1015">
        <v>200</v>
      </c>
      <c r="O141" s="1015">
        <v>200</v>
      </c>
      <c r="P141" s="1015">
        <v>200</v>
      </c>
      <c r="Q141" s="1015">
        <v>200</v>
      </c>
      <c r="R141" s="1015">
        <v>200</v>
      </c>
      <c r="S141" s="1015">
        <v>200</v>
      </c>
      <c r="T141" s="1015">
        <v>200</v>
      </c>
      <c r="U141" s="1015">
        <v>200</v>
      </c>
      <c r="V141" s="1015">
        <v>300</v>
      </c>
      <c r="W141" s="1016">
        <f t="shared" si="47"/>
        <v>2500</v>
      </c>
      <c r="X141" s="1128" t="s">
        <v>1156</v>
      </c>
      <c r="Y141" s="968">
        <v>25</v>
      </c>
      <c r="Z141" s="1022" t="s">
        <v>1157</v>
      </c>
      <c r="AA141" s="1129">
        <v>262</v>
      </c>
      <c r="AB141" s="1033">
        <v>33102</v>
      </c>
      <c r="AC141" s="969">
        <v>11</v>
      </c>
      <c r="AD141" s="966">
        <f>W141/Y141</f>
        <v>100</v>
      </c>
      <c r="AE141" s="966">
        <f>Y141*AD141</f>
        <v>2500</v>
      </c>
      <c r="AF141" s="966">
        <f t="shared" si="51"/>
        <v>800</v>
      </c>
      <c r="AG141" s="966">
        <f t="shared" si="52"/>
        <v>800</v>
      </c>
      <c r="AH141" s="966">
        <f t="shared" si="53"/>
        <v>900</v>
      </c>
      <c r="AI141" s="1130"/>
      <c r="AJ141" s="1122"/>
      <c r="AK141" s="1123"/>
      <c r="AL141" s="1124"/>
      <c r="AM141" s="1125"/>
    </row>
    <row r="142" spans="1:39" s="676" customFormat="1" ht="102.75" customHeight="1" x14ac:dyDescent="0.3">
      <c r="A142" s="685"/>
      <c r="B142" s="686"/>
      <c r="C142" s="686"/>
      <c r="D142" s="686"/>
      <c r="E142" s="686"/>
      <c r="F142" s="686"/>
      <c r="G142" s="1601"/>
      <c r="H142" s="1717" t="s">
        <v>1445</v>
      </c>
      <c r="I142" s="1711" t="s">
        <v>1174</v>
      </c>
      <c r="J142" s="901" t="s">
        <v>752</v>
      </c>
      <c r="K142" s="749"/>
      <c r="L142" s="750"/>
      <c r="M142" s="750"/>
      <c r="N142" s="750"/>
      <c r="O142" s="750"/>
      <c r="P142" s="750"/>
      <c r="Q142" s="750"/>
      <c r="R142" s="750"/>
      <c r="S142" s="902"/>
      <c r="T142" s="750"/>
      <c r="U142" s="750"/>
      <c r="V142" s="750"/>
      <c r="W142" s="753">
        <f t="shared" si="47"/>
        <v>0</v>
      </c>
      <c r="X142" s="737"/>
      <c r="Y142" s="700"/>
      <c r="Z142" s="700"/>
      <c r="AA142" s="700"/>
      <c r="AB142" s="700"/>
      <c r="AC142" s="700"/>
      <c r="AD142" s="700"/>
      <c r="AE142" s="700"/>
      <c r="AF142" s="764">
        <f t="shared" si="51"/>
        <v>0</v>
      </c>
      <c r="AG142" s="764">
        <f t="shared" si="52"/>
        <v>0</v>
      </c>
      <c r="AH142" s="764">
        <f t="shared" si="53"/>
        <v>0</v>
      </c>
      <c r="AI142" s="736"/>
    </row>
    <row r="143" spans="1:39" s="676" customFormat="1" ht="102.75" customHeight="1" x14ac:dyDescent="0.3">
      <c r="A143" s="685"/>
      <c r="B143" s="686"/>
      <c r="C143" s="686"/>
      <c r="D143" s="686"/>
      <c r="E143" s="686"/>
      <c r="F143" s="686"/>
      <c r="G143" s="1601"/>
      <c r="H143" s="1717"/>
      <c r="I143" s="1711"/>
      <c r="J143" s="901" t="s">
        <v>753</v>
      </c>
      <c r="K143" s="919"/>
      <c r="L143" s="920"/>
      <c r="M143" s="920"/>
      <c r="N143" s="920"/>
      <c r="O143" s="911"/>
      <c r="P143" s="911"/>
      <c r="Q143" s="911"/>
      <c r="R143" s="911"/>
      <c r="S143" s="911"/>
      <c r="T143" s="911"/>
      <c r="U143" s="911"/>
      <c r="V143" s="911"/>
      <c r="W143" s="776">
        <f t="shared" si="47"/>
        <v>0</v>
      </c>
      <c r="X143" s="734" t="s">
        <v>1146</v>
      </c>
      <c r="Y143" s="764">
        <v>11</v>
      </c>
      <c r="Z143" s="694" t="s">
        <v>1128</v>
      </c>
      <c r="AA143" s="695" t="s">
        <v>1177</v>
      </c>
      <c r="AB143" s="694" t="s">
        <v>1147</v>
      </c>
      <c r="AC143" s="700">
        <v>11</v>
      </c>
      <c r="AD143" s="702">
        <f>W143/Y143</f>
        <v>0</v>
      </c>
      <c r="AE143" s="702">
        <f>Y143*AD143</f>
        <v>0</v>
      </c>
      <c r="AF143" s="702">
        <f t="shared" si="51"/>
        <v>0</v>
      </c>
      <c r="AG143" s="702">
        <f t="shared" si="52"/>
        <v>0</v>
      </c>
      <c r="AH143" s="702">
        <f t="shared" si="53"/>
        <v>0</v>
      </c>
      <c r="AI143" s="736" t="s">
        <v>1145</v>
      </c>
      <c r="AK143" s="929"/>
      <c r="AL143" s="930"/>
      <c r="AM143" s="931"/>
    </row>
    <row r="144" spans="1:39" s="676" customFormat="1" ht="91.5" customHeight="1" x14ac:dyDescent="0.3">
      <c r="A144" s="685"/>
      <c r="B144" s="686"/>
      <c r="C144" s="686"/>
      <c r="D144" s="686"/>
      <c r="E144" s="686"/>
      <c r="F144" s="686"/>
      <c r="G144" s="1601"/>
      <c r="H144" s="1717" t="s">
        <v>1446</v>
      </c>
      <c r="I144" s="1711" t="s">
        <v>1174</v>
      </c>
      <c r="J144" s="901" t="s">
        <v>752</v>
      </c>
      <c r="K144" s="749"/>
      <c r="L144" s="750"/>
      <c r="M144" s="750"/>
      <c r="N144" s="750"/>
      <c r="O144" s="750"/>
      <c r="P144" s="750"/>
      <c r="Q144" s="750"/>
      <c r="R144" s="750"/>
      <c r="S144" s="750"/>
      <c r="T144" s="750"/>
      <c r="U144" s="750"/>
      <c r="V144" s="750"/>
      <c r="W144" s="753">
        <f t="shared" si="47"/>
        <v>0</v>
      </c>
      <c r="X144" s="737"/>
      <c r="Y144" s="700"/>
      <c r="Z144" s="700"/>
      <c r="AA144" s="700"/>
      <c r="AB144" s="700"/>
      <c r="AC144" s="700"/>
      <c r="AD144" s="700"/>
      <c r="AE144" s="700"/>
      <c r="AF144" s="764">
        <f t="shared" si="51"/>
        <v>0</v>
      </c>
      <c r="AG144" s="764">
        <f t="shared" si="52"/>
        <v>0</v>
      </c>
      <c r="AH144" s="764">
        <f t="shared" si="53"/>
        <v>0</v>
      </c>
      <c r="AI144" s="959"/>
    </row>
    <row r="145" spans="1:35" s="676" customFormat="1" ht="91.5" customHeight="1" x14ac:dyDescent="0.3">
      <c r="A145" s="685"/>
      <c r="B145" s="686"/>
      <c r="C145" s="686"/>
      <c r="D145" s="686"/>
      <c r="E145" s="686"/>
      <c r="F145" s="686"/>
      <c r="G145" s="1601"/>
      <c r="H145" s="1717"/>
      <c r="I145" s="1711"/>
      <c r="J145" s="901" t="s">
        <v>753</v>
      </c>
      <c r="K145" s="953"/>
      <c r="L145" s="953"/>
      <c r="M145" s="953"/>
      <c r="N145" s="953"/>
      <c r="O145" s="911"/>
      <c r="P145" s="911"/>
      <c r="Q145" s="911"/>
      <c r="R145" s="911"/>
      <c r="S145" s="911"/>
      <c r="T145" s="911"/>
      <c r="U145" s="911"/>
      <c r="V145" s="911"/>
      <c r="W145" s="776">
        <f t="shared" si="47"/>
        <v>0</v>
      </c>
      <c r="X145" s="734" t="s">
        <v>1146</v>
      </c>
      <c r="Y145" s="764">
        <v>15</v>
      </c>
      <c r="Z145" s="694" t="s">
        <v>1128</v>
      </c>
      <c r="AA145" s="695" t="s">
        <v>1177</v>
      </c>
      <c r="AB145" s="694" t="s">
        <v>1147</v>
      </c>
      <c r="AC145" s="700">
        <v>11</v>
      </c>
      <c r="AD145" s="702">
        <f>W145/Y145</f>
        <v>0</v>
      </c>
      <c r="AE145" s="702">
        <f>Y145*AD145</f>
        <v>0</v>
      </c>
      <c r="AF145" s="702">
        <f t="shared" si="51"/>
        <v>0</v>
      </c>
      <c r="AG145" s="702">
        <f t="shared" si="52"/>
        <v>0</v>
      </c>
      <c r="AH145" s="702">
        <f t="shared" si="53"/>
        <v>0</v>
      </c>
      <c r="AI145" s="735" t="s">
        <v>1145</v>
      </c>
    </row>
    <row r="146" spans="1:35" ht="48.75" customHeight="1" x14ac:dyDescent="0.3">
      <c r="A146" s="126"/>
      <c r="B146" s="127"/>
      <c r="C146" s="127"/>
      <c r="D146" s="127"/>
      <c r="E146" s="127"/>
      <c r="F146" s="127"/>
      <c r="G146" s="1601"/>
      <c r="H146" s="1752" t="s">
        <v>1179</v>
      </c>
      <c r="I146" s="1753" t="s">
        <v>1174</v>
      </c>
      <c r="J146" s="989" t="s">
        <v>752</v>
      </c>
      <c r="K146" s="991">
        <f t="shared" ref="K146:V146" si="54">SUMIF($J148:$J160,$J$146,K148:K160)</f>
        <v>225</v>
      </c>
      <c r="L146" s="991">
        <f t="shared" si="54"/>
        <v>226</v>
      </c>
      <c r="M146" s="991">
        <f t="shared" si="54"/>
        <v>226</v>
      </c>
      <c r="N146" s="991">
        <f t="shared" si="54"/>
        <v>226</v>
      </c>
      <c r="O146" s="991">
        <f t="shared" si="54"/>
        <v>246</v>
      </c>
      <c r="P146" s="991">
        <f t="shared" si="54"/>
        <v>246</v>
      </c>
      <c r="Q146" s="991">
        <f t="shared" si="54"/>
        <v>246</v>
      </c>
      <c r="R146" s="991">
        <f t="shared" si="54"/>
        <v>226</v>
      </c>
      <c r="S146" s="991">
        <f t="shared" si="54"/>
        <v>246</v>
      </c>
      <c r="T146" s="991">
        <f t="shared" si="54"/>
        <v>226</v>
      </c>
      <c r="U146" s="991">
        <f t="shared" si="54"/>
        <v>226</v>
      </c>
      <c r="V146" s="991">
        <f t="shared" si="54"/>
        <v>226</v>
      </c>
      <c r="W146" s="755">
        <f t="shared" si="47"/>
        <v>2791</v>
      </c>
      <c r="X146" s="730"/>
      <c r="Y146" s="691"/>
      <c r="Z146" s="691"/>
      <c r="AA146" s="706"/>
      <c r="AB146" s="706"/>
      <c r="AC146" s="706"/>
      <c r="AD146" s="691"/>
      <c r="AE146" s="691"/>
      <c r="AF146" s="767">
        <f>SUMIF($J148:$J201,#REF!,AG148:AG201)</f>
        <v>0</v>
      </c>
      <c r="AG146" s="767">
        <f>SUMIF($J148:$J201,#REF!,AH148:AH201)</f>
        <v>0</v>
      </c>
      <c r="AH146" s="767">
        <f>SUMIF($J148:$J201,#REF!,AI148:AI201)</f>
        <v>0</v>
      </c>
      <c r="AI146" s="733"/>
    </row>
    <row r="147" spans="1:35" ht="48.75" customHeight="1" x14ac:dyDescent="0.3">
      <c r="A147" s="126"/>
      <c r="B147" s="127"/>
      <c r="C147" s="127"/>
      <c r="D147" s="127"/>
      <c r="E147" s="127"/>
      <c r="F147" s="127"/>
      <c r="G147" s="1601"/>
      <c r="H147" s="1752"/>
      <c r="I147" s="1753"/>
      <c r="J147" s="990" t="s">
        <v>753</v>
      </c>
      <c r="K147" s="979">
        <f>SUMIF($J148:$J160,$J$147,K148:K160)</f>
        <v>151290</v>
      </c>
      <c r="L147" s="979">
        <f t="shared" ref="L147:V147" si="55">SUMIF($J148:$J160,$J$147,L148:L160)</f>
        <v>129878</v>
      </c>
      <c r="M147" s="979">
        <f t="shared" si="55"/>
        <v>129878</v>
      </c>
      <c r="N147" s="979">
        <f t="shared" si="55"/>
        <v>129878</v>
      </c>
      <c r="O147" s="979">
        <f t="shared" si="55"/>
        <v>129878</v>
      </c>
      <c r="P147" s="979">
        <f t="shared" si="55"/>
        <v>129878</v>
      </c>
      <c r="Q147" s="979">
        <f t="shared" si="55"/>
        <v>173238</v>
      </c>
      <c r="R147" s="979">
        <f t="shared" si="55"/>
        <v>129878</v>
      </c>
      <c r="S147" s="979">
        <f t="shared" si="55"/>
        <v>129878</v>
      </c>
      <c r="T147" s="979">
        <f t="shared" si="55"/>
        <v>129878</v>
      </c>
      <c r="U147" s="979">
        <f t="shared" si="55"/>
        <v>129878</v>
      </c>
      <c r="V147" s="979">
        <f t="shared" si="55"/>
        <v>152458</v>
      </c>
      <c r="W147" s="775">
        <f>SUM(K147:V147)</f>
        <v>1645888</v>
      </c>
      <c r="X147" s="730"/>
      <c r="Y147" s="791"/>
      <c r="Z147" s="706"/>
      <c r="AA147" s="706"/>
      <c r="AB147" s="706"/>
      <c r="AC147" s="706"/>
      <c r="AD147" s="779"/>
      <c r="AE147" s="779"/>
      <c r="AF147" s="782">
        <f>SUMIF($J148:$J201,#REF!,AG148:AG201)</f>
        <v>0</v>
      </c>
      <c r="AG147" s="782">
        <f>SUMIF($J148:$J201,#REF!,AH148:AH201)</f>
        <v>0</v>
      </c>
      <c r="AH147" s="782">
        <f>SUMIF($J148:$J201,#REF!,AI148:AI201)</f>
        <v>0</v>
      </c>
      <c r="AI147" s="733"/>
    </row>
    <row r="148" spans="1:35" s="676" customFormat="1" ht="36.6" customHeight="1" x14ac:dyDescent="0.3">
      <c r="A148" s="685"/>
      <c r="B148" s="686"/>
      <c r="C148" s="686"/>
      <c r="D148" s="686"/>
      <c r="E148" s="686"/>
      <c r="F148" s="686"/>
      <c r="G148" s="1601"/>
      <c r="H148" s="1717" t="s">
        <v>1180</v>
      </c>
      <c r="I148" s="1711" t="s">
        <v>1174</v>
      </c>
      <c r="J148" s="970" t="s">
        <v>752</v>
      </c>
      <c r="K148" s="1173">
        <f>15*14</f>
        <v>210</v>
      </c>
      <c r="L148" s="1173">
        <f t="shared" ref="L148:V148" si="56">15*14</f>
        <v>210</v>
      </c>
      <c r="M148" s="1173">
        <f t="shared" si="56"/>
        <v>210</v>
      </c>
      <c r="N148" s="1173">
        <f t="shared" si="56"/>
        <v>210</v>
      </c>
      <c r="O148" s="1173">
        <f t="shared" si="56"/>
        <v>210</v>
      </c>
      <c r="P148" s="1173">
        <f t="shared" si="56"/>
        <v>210</v>
      </c>
      <c r="Q148" s="1173">
        <f t="shared" si="56"/>
        <v>210</v>
      </c>
      <c r="R148" s="1173">
        <f t="shared" si="56"/>
        <v>210</v>
      </c>
      <c r="S148" s="1173">
        <f t="shared" si="56"/>
        <v>210</v>
      </c>
      <c r="T148" s="1173">
        <f t="shared" si="56"/>
        <v>210</v>
      </c>
      <c r="U148" s="1173">
        <f t="shared" si="56"/>
        <v>210</v>
      </c>
      <c r="V148" s="1173">
        <f t="shared" si="56"/>
        <v>210</v>
      </c>
      <c r="W148" s="758">
        <v>2791</v>
      </c>
      <c r="X148" s="737"/>
      <c r="Y148" s="700"/>
      <c r="Z148" s="700"/>
      <c r="AA148" s="700"/>
      <c r="AB148" s="700"/>
      <c r="AC148" s="700"/>
      <c r="AD148" s="700"/>
      <c r="AE148" s="700"/>
      <c r="AF148" s="764">
        <f>SUM($K148:$N148)</f>
        <v>840</v>
      </c>
      <c r="AG148" s="764">
        <f>SUM($O148:$R148)</f>
        <v>840</v>
      </c>
      <c r="AH148" s="764">
        <f>SUM($S148:$V148)</f>
        <v>840</v>
      </c>
      <c r="AI148" s="940" t="s">
        <v>1181</v>
      </c>
    </row>
    <row r="149" spans="1:35" s="676" customFormat="1" ht="54" customHeight="1" x14ac:dyDescent="0.3">
      <c r="A149" s="685"/>
      <c r="B149" s="686"/>
      <c r="C149" s="686"/>
      <c r="D149" s="686"/>
      <c r="E149" s="686"/>
      <c r="F149" s="686"/>
      <c r="G149" s="1601"/>
      <c r="H149" s="1717"/>
      <c r="I149" s="1711"/>
      <c r="J149" s="901" t="s">
        <v>753</v>
      </c>
      <c r="K149" s="949">
        <f>44610+21680</f>
        <v>66290</v>
      </c>
      <c r="L149" s="949">
        <v>44610</v>
      </c>
      <c r="M149" s="949">
        <v>44610</v>
      </c>
      <c r="N149" s="949">
        <v>44610</v>
      </c>
      <c r="O149" s="949">
        <v>44610</v>
      </c>
      <c r="P149" s="949">
        <v>44610</v>
      </c>
      <c r="Q149" s="949">
        <f>44610+43360</f>
        <v>87970</v>
      </c>
      <c r="R149" s="949">
        <v>44610</v>
      </c>
      <c r="S149" s="949">
        <v>44610</v>
      </c>
      <c r="T149" s="949">
        <v>44610</v>
      </c>
      <c r="U149" s="949">
        <v>44610</v>
      </c>
      <c r="V149" s="949">
        <f>44610+21680+1000</f>
        <v>67290</v>
      </c>
      <c r="W149" s="776">
        <f>SUM(K149:V149)</f>
        <v>623040</v>
      </c>
      <c r="X149" s="731" t="s">
        <v>1146</v>
      </c>
      <c r="Y149" s="764">
        <v>15</v>
      </c>
      <c r="Z149" s="687" t="s">
        <v>1128</v>
      </c>
      <c r="AA149" s="698" t="s">
        <v>1177</v>
      </c>
      <c r="AB149" s="687" t="s">
        <v>1147</v>
      </c>
      <c r="AC149" s="700">
        <v>11</v>
      </c>
      <c r="AD149" s="702">
        <f>W149/Y149</f>
        <v>41536</v>
      </c>
      <c r="AE149" s="702">
        <f>Y149*AD149</f>
        <v>623040</v>
      </c>
      <c r="AF149" s="702">
        <f>SUM($K149:$N149)</f>
        <v>200120</v>
      </c>
      <c r="AG149" s="702">
        <f>SUM($O149:$R149)</f>
        <v>221800</v>
      </c>
      <c r="AH149" s="702">
        <f>SUM($S149:$V149)</f>
        <v>201120</v>
      </c>
      <c r="AI149" s="941" t="s">
        <v>1145</v>
      </c>
    </row>
    <row r="150" spans="1:35" s="1126" customFormat="1" ht="45" customHeight="1" x14ac:dyDescent="0.3">
      <c r="A150" s="126"/>
      <c r="B150" s="127"/>
      <c r="C150" s="127"/>
      <c r="D150" s="127"/>
      <c r="E150" s="127"/>
      <c r="F150" s="127"/>
      <c r="G150" s="1601"/>
      <c r="H150" s="1717"/>
      <c r="I150" s="1711"/>
      <c r="J150" s="963" t="s">
        <v>753</v>
      </c>
      <c r="K150" s="1014"/>
      <c r="L150" s="1015">
        <v>168</v>
      </c>
      <c r="M150" s="1015">
        <v>168</v>
      </c>
      <c r="N150" s="1015">
        <v>168</v>
      </c>
      <c r="O150" s="1015">
        <v>168</v>
      </c>
      <c r="P150" s="1015">
        <v>168</v>
      </c>
      <c r="Q150" s="1015">
        <v>168</v>
      </c>
      <c r="R150" s="1015">
        <v>168</v>
      </c>
      <c r="S150" s="1015">
        <v>168</v>
      </c>
      <c r="T150" s="1015">
        <v>168</v>
      </c>
      <c r="U150" s="1015">
        <v>168</v>
      </c>
      <c r="V150" s="1015">
        <v>168</v>
      </c>
      <c r="W150" s="1016">
        <f>SUM(K150:V150)</f>
        <v>1848</v>
      </c>
      <c r="X150" s="1131" t="s">
        <v>1185</v>
      </c>
      <c r="Y150" s="968">
        <v>12</v>
      </c>
      <c r="Z150" s="1132" t="s">
        <v>1154</v>
      </c>
      <c r="AA150" s="1129">
        <v>133</v>
      </c>
      <c r="AB150" s="1133" t="s">
        <v>1147</v>
      </c>
      <c r="AC150" s="969">
        <v>11</v>
      </c>
      <c r="AD150" s="966">
        <f t="shared" ref="AD150:AD160" si="57">W150/Y150</f>
        <v>154</v>
      </c>
      <c r="AE150" s="966">
        <f t="shared" ref="AE150:AE160" si="58">Y150*AD150</f>
        <v>1848</v>
      </c>
      <c r="AF150" s="966">
        <f t="shared" ref="AF150:AF160" si="59">SUM($K150:$N150)</f>
        <v>504</v>
      </c>
      <c r="AG150" s="966">
        <f t="shared" ref="AG150:AG160" si="60">SUM($O150:$R150)</f>
        <v>672</v>
      </c>
      <c r="AH150" s="966">
        <f t="shared" ref="AH150:AH160" si="61">SUM($S150:$V150)</f>
        <v>672</v>
      </c>
      <c r="AI150" s="1816" t="s">
        <v>1181</v>
      </c>
    </row>
    <row r="151" spans="1:35" s="1126" customFormat="1" ht="45" customHeight="1" x14ac:dyDescent="0.3">
      <c r="A151" s="126"/>
      <c r="B151" s="127"/>
      <c r="C151" s="127"/>
      <c r="D151" s="127"/>
      <c r="E151" s="127"/>
      <c r="F151" s="127"/>
      <c r="G151" s="1601"/>
      <c r="H151" s="1717"/>
      <c r="I151" s="1711"/>
      <c r="J151" s="963" t="s">
        <v>753</v>
      </c>
      <c r="K151" s="1014"/>
      <c r="L151" s="1015">
        <v>100</v>
      </c>
      <c r="M151" s="1015">
        <v>100</v>
      </c>
      <c r="N151" s="1015">
        <v>100</v>
      </c>
      <c r="O151" s="1015">
        <v>100</v>
      </c>
      <c r="P151" s="1015">
        <v>100</v>
      </c>
      <c r="Q151" s="1015">
        <v>100</v>
      </c>
      <c r="R151" s="1015">
        <v>100</v>
      </c>
      <c r="S151" s="1015">
        <v>100</v>
      </c>
      <c r="T151" s="1015">
        <v>100</v>
      </c>
      <c r="U151" s="1015">
        <v>100</v>
      </c>
      <c r="V151" s="1015"/>
      <c r="W151" s="1016">
        <f>SUM(K151:V151)</f>
        <v>1000</v>
      </c>
      <c r="X151" s="1134" t="s">
        <v>1184</v>
      </c>
      <c r="Y151" s="968">
        <v>10</v>
      </c>
      <c r="Z151" s="1032" t="s">
        <v>1157</v>
      </c>
      <c r="AA151" s="969">
        <v>262</v>
      </c>
      <c r="AB151" s="1047">
        <v>33102</v>
      </c>
      <c r="AC151" s="969">
        <v>11</v>
      </c>
      <c r="AD151" s="966">
        <f t="shared" si="57"/>
        <v>100</v>
      </c>
      <c r="AE151" s="966">
        <f t="shared" si="58"/>
        <v>1000</v>
      </c>
      <c r="AF151" s="966">
        <f t="shared" si="59"/>
        <v>300</v>
      </c>
      <c r="AG151" s="966">
        <f t="shared" si="60"/>
        <v>400</v>
      </c>
      <c r="AH151" s="966">
        <f t="shared" si="61"/>
        <v>300</v>
      </c>
      <c r="AI151" s="1816"/>
    </row>
    <row r="152" spans="1:35" s="1126" customFormat="1" ht="36.6" customHeight="1" x14ac:dyDescent="0.3">
      <c r="A152" s="126"/>
      <c r="B152" s="127"/>
      <c r="C152" s="127"/>
      <c r="D152" s="127"/>
      <c r="E152" s="127"/>
      <c r="F152" s="127"/>
      <c r="G152" s="1601"/>
      <c r="H152" s="1717" t="s">
        <v>1284</v>
      </c>
      <c r="I152" s="1711" t="s">
        <v>1174</v>
      </c>
      <c r="J152" s="963" t="s">
        <v>752</v>
      </c>
      <c r="K152" s="1095">
        <v>15</v>
      </c>
      <c r="L152" s="1096">
        <v>15</v>
      </c>
      <c r="M152" s="1096">
        <v>15</v>
      </c>
      <c r="N152" s="1096">
        <v>15</v>
      </c>
      <c r="O152" s="1096">
        <v>15</v>
      </c>
      <c r="P152" s="1096">
        <v>15</v>
      </c>
      <c r="Q152" s="1096">
        <v>15</v>
      </c>
      <c r="R152" s="1096">
        <v>15</v>
      </c>
      <c r="S152" s="1096">
        <v>15</v>
      </c>
      <c r="T152" s="1096">
        <v>15</v>
      </c>
      <c r="U152" s="1096">
        <v>15</v>
      </c>
      <c r="V152" s="1096">
        <v>15</v>
      </c>
      <c r="W152" s="1135">
        <v>1704</v>
      </c>
      <c r="X152" s="1058"/>
      <c r="Y152" s="969"/>
      <c r="Z152" s="969"/>
      <c r="AA152" s="969"/>
      <c r="AB152" s="969"/>
      <c r="AC152" s="969"/>
      <c r="AD152" s="969"/>
      <c r="AE152" s="969"/>
      <c r="AF152" s="968">
        <f t="shared" si="59"/>
        <v>60</v>
      </c>
      <c r="AG152" s="968">
        <f t="shared" si="60"/>
        <v>60</v>
      </c>
      <c r="AH152" s="968">
        <f t="shared" si="61"/>
        <v>60</v>
      </c>
      <c r="AI152" s="1136" t="s">
        <v>1181</v>
      </c>
    </row>
    <row r="153" spans="1:35" s="676" customFormat="1" ht="54" customHeight="1" x14ac:dyDescent="0.3">
      <c r="A153" s="685"/>
      <c r="B153" s="686"/>
      <c r="C153" s="686"/>
      <c r="D153" s="686"/>
      <c r="E153" s="686"/>
      <c r="F153" s="686"/>
      <c r="G153" s="1601"/>
      <c r="H153" s="1717"/>
      <c r="I153" s="1711"/>
      <c r="J153" s="901" t="s">
        <v>753</v>
      </c>
      <c r="K153" s="951"/>
      <c r="L153" s="927"/>
      <c r="M153" s="927"/>
      <c r="N153" s="927"/>
      <c r="O153" s="927"/>
      <c r="P153" s="927"/>
      <c r="Q153" s="927"/>
      <c r="R153" s="927"/>
      <c r="S153" s="927"/>
      <c r="T153" s="927"/>
      <c r="U153" s="927"/>
      <c r="V153" s="927"/>
      <c r="W153" s="776">
        <f t="shared" ref="W153:W163" si="62">SUM(K153:V153)</f>
        <v>0</v>
      </c>
      <c r="X153" s="731" t="s">
        <v>1146</v>
      </c>
      <c r="Y153" s="764">
        <v>9</v>
      </c>
      <c r="Z153" s="687" t="s">
        <v>1128</v>
      </c>
      <c r="AA153" s="698" t="s">
        <v>1177</v>
      </c>
      <c r="AB153" s="687" t="s">
        <v>1147</v>
      </c>
      <c r="AC153" s="700">
        <v>11</v>
      </c>
      <c r="AD153" s="702">
        <f>W153/Y153</f>
        <v>0</v>
      </c>
      <c r="AE153" s="702">
        <f>Y153*AD153</f>
        <v>0</v>
      </c>
      <c r="AF153" s="702">
        <f>SUM($K153:$N153)</f>
        <v>0</v>
      </c>
      <c r="AG153" s="702">
        <f>SUM($O153:$R153)</f>
        <v>0</v>
      </c>
      <c r="AH153" s="702">
        <f>SUM($S153:$V153)</f>
        <v>0</v>
      </c>
      <c r="AI153" s="941" t="s">
        <v>1145</v>
      </c>
    </row>
    <row r="154" spans="1:35" s="676" customFormat="1" ht="36.6" customHeight="1" x14ac:dyDescent="0.3">
      <c r="A154" s="685"/>
      <c r="B154" s="686"/>
      <c r="C154" s="686"/>
      <c r="D154" s="686"/>
      <c r="E154" s="686"/>
      <c r="F154" s="686"/>
      <c r="G154" s="1601"/>
      <c r="H154" s="1717" t="s">
        <v>1285</v>
      </c>
      <c r="I154" s="939"/>
      <c r="J154" s="901" t="s">
        <v>752</v>
      </c>
      <c r="K154" s="756"/>
      <c r="L154" s="757">
        <v>1</v>
      </c>
      <c r="M154" s="757">
        <v>1</v>
      </c>
      <c r="N154" s="757">
        <v>1</v>
      </c>
      <c r="O154" s="757">
        <v>1</v>
      </c>
      <c r="P154" s="757">
        <v>1</v>
      </c>
      <c r="Q154" s="757">
        <v>1</v>
      </c>
      <c r="R154" s="757">
        <v>1</v>
      </c>
      <c r="S154" s="757">
        <v>1</v>
      </c>
      <c r="T154" s="757">
        <v>1</v>
      </c>
      <c r="U154" s="757">
        <v>1</v>
      </c>
      <c r="V154" s="757">
        <v>1</v>
      </c>
      <c r="W154" s="776">
        <f t="shared" si="62"/>
        <v>11</v>
      </c>
      <c r="X154" s="737"/>
      <c r="Y154" s="700"/>
      <c r="Z154" s="700"/>
      <c r="AA154" s="700"/>
      <c r="AB154" s="700"/>
      <c r="AC154" s="700"/>
      <c r="AD154" s="700"/>
      <c r="AE154" s="700"/>
      <c r="AF154" s="764">
        <f t="shared" si="59"/>
        <v>3</v>
      </c>
      <c r="AG154" s="764">
        <f t="shared" si="60"/>
        <v>4</v>
      </c>
      <c r="AH154" s="764">
        <f t="shared" si="61"/>
        <v>4</v>
      </c>
      <c r="AI154" s="940" t="s">
        <v>1181</v>
      </c>
    </row>
    <row r="155" spans="1:35" s="676" customFormat="1" ht="54" customHeight="1" x14ac:dyDescent="0.3">
      <c r="A155" s="685"/>
      <c r="B155" s="686"/>
      <c r="C155" s="686"/>
      <c r="D155" s="686"/>
      <c r="E155" s="686"/>
      <c r="F155" s="686"/>
      <c r="G155" s="1601"/>
      <c r="H155" s="1791"/>
      <c r="I155" s="672"/>
      <c r="J155" s="901" t="s">
        <v>753</v>
      </c>
      <c r="K155" s="921">
        <v>85000</v>
      </c>
      <c r="L155" s="921">
        <v>85000</v>
      </c>
      <c r="M155" s="921">
        <v>85000</v>
      </c>
      <c r="N155" s="921">
        <v>85000</v>
      </c>
      <c r="O155" s="921">
        <v>85000</v>
      </c>
      <c r="P155" s="921">
        <v>85000</v>
      </c>
      <c r="Q155" s="921">
        <v>85000</v>
      </c>
      <c r="R155" s="921">
        <v>85000</v>
      </c>
      <c r="S155" s="921">
        <v>85000</v>
      </c>
      <c r="T155" s="921">
        <v>85000</v>
      </c>
      <c r="U155" s="921">
        <v>85000</v>
      </c>
      <c r="V155" s="921">
        <v>85000</v>
      </c>
      <c r="W155" s="915">
        <f t="shared" si="62"/>
        <v>1020000</v>
      </c>
      <c r="X155" s="916" t="s">
        <v>1420</v>
      </c>
      <c r="Y155" s="764"/>
      <c r="Z155" s="913" t="s">
        <v>1128</v>
      </c>
      <c r="AA155" s="698">
        <v>29</v>
      </c>
      <c r="AB155" s="687" t="s">
        <v>1147</v>
      </c>
      <c r="AC155" s="700">
        <v>11</v>
      </c>
      <c r="AD155" s="702" t="e">
        <f>W155/Y155</f>
        <v>#DIV/0!</v>
      </c>
      <c r="AE155" s="702" t="e">
        <f>Y155*AD155</f>
        <v>#DIV/0!</v>
      </c>
      <c r="AF155" s="702">
        <f>SUM($K155:$N155)</f>
        <v>340000</v>
      </c>
      <c r="AG155" s="702">
        <f>SUM($O155:$R155)</f>
        <v>340000</v>
      </c>
      <c r="AH155" s="702">
        <f>SUM($S155:$V155)</f>
        <v>340000</v>
      </c>
      <c r="AI155" s="941" t="s">
        <v>1145</v>
      </c>
    </row>
    <row r="156" spans="1:35" s="676" customFormat="1" ht="43.95" customHeight="1" x14ac:dyDescent="0.3">
      <c r="A156" s="685"/>
      <c r="B156" s="686"/>
      <c r="C156" s="686"/>
      <c r="D156" s="686"/>
      <c r="E156" s="686"/>
      <c r="F156" s="686"/>
      <c r="G156" s="1601"/>
      <c r="H156" s="1717" t="s">
        <v>1447</v>
      </c>
      <c r="I156" s="1711" t="s">
        <v>1174</v>
      </c>
      <c r="J156" s="901" t="s">
        <v>752</v>
      </c>
      <c r="K156" s="759"/>
      <c r="L156" s="760"/>
      <c r="M156" s="760"/>
      <c r="N156" s="760"/>
      <c r="O156" s="760">
        <v>20</v>
      </c>
      <c r="P156" s="760">
        <v>20</v>
      </c>
      <c r="Q156" s="760">
        <v>20</v>
      </c>
      <c r="R156" s="760"/>
      <c r="S156" s="760"/>
      <c r="T156" s="760"/>
      <c r="U156" s="760"/>
      <c r="V156" s="760"/>
      <c r="W156" s="758">
        <f t="shared" si="62"/>
        <v>60</v>
      </c>
      <c r="X156" s="950"/>
      <c r="Y156" s="700">
        <v>12</v>
      </c>
      <c r="Z156" s="699" t="s">
        <v>1157</v>
      </c>
      <c r="AA156" s="700">
        <v>262</v>
      </c>
      <c r="AB156" s="696">
        <v>33102</v>
      </c>
      <c r="AC156" s="700">
        <v>11</v>
      </c>
      <c r="AD156" s="702">
        <f t="shared" si="57"/>
        <v>5</v>
      </c>
      <c r="AE156" s="702">
        <f t="shared" si="58"/>
        <v>60</v>
      </c>
      <c r="AF156" s="764">
        <f t="shared" si="59"/>
        <v>0</v>
      </c>
      <c r="AG156" s="764">
        <f t="shared" si="60"/>
        <v>60</v>
      </c>
      <c r="AH156" s="764">
        <f t="shared" si="61"/>
        <v>0</v>
      </c>
      <c r="AI156" s="1759" t="s">
        <v>1181</v>
      </c>
    </row>
    <row r="157" spans="1:35" s="676" customFormat="1" ht="40.200000000000003" customHeight="1" x14ac:dyDescent="0.3">
      <c r="A157" s="685"/>
      <c r="B157" s="686"/>
      <c r="C157" s="686"/>
      <c r="D157" s="686"/>
      <c r="E157" s="686"/>
      <c r="F157" s="686"/>
      <c r="G157" s="1601"/>
      <c r="H157" s="1717"/>
      <c r="I157" s="1711"/>
      <c r="J157" s="901" t="s">
        <v>753</v>
      </c>
      <c r="K157" s="919"/>
      <c r="L157" s="920"/>
      <c r="M157" s="920"/>
      <c r="N157" s="920"/>
      <c r="O157" s="920"/>
      <c r="P157" s="920"/>
      <c r="Q157" s="920"/>
      <c r="R157" s="920"/>
      <c r="S157" s="920"/>
      <c r="T157" s="920"/>
      <c r="U157" s="920"/>
      <c r="V157" s="920"/>
      <c r="W157" s="776">
        <f t="shared" si="62"/>
        <v>0</v>
      </c>
      <c r="X157" s="731"/>
      <c r="Y157" s="764">
        <v>12</v>
      </c>
      <c r="Z157" s="699" t="s">
        <v>1157</v>
      </c>
      <c r="AA157" s="700">
        <v>262</v>
      </c>
      <c r="AB157" s="696">
        <v>33102</v>
      </c>
      <c r="AC157" s="700">
        <v>11</v>
      </c>
      <c r="AD157" s="702">
        <f t="shared" si="57"/>
        <v>0</v>
      </c>
      <c r="AE157" s="702">
        <f t="shared" si="58"/>
        <v>0</v>
      </c>
      <c r="AF157" s="702">
        <f t="shared" si="59"/>
        <v>0</v>
      </c>
      <c r="AG157" s="702">
        <f t="shared" si="60"/>
        <v>0</v>
      </c>
      <c r="AH157" s="702">
        <f t="shared" si="61"/>
        <v>0</v>
      </c>
      <c r="AI157" s="1759"/>
    </row>
    <row r="158" spans="1:35" s="676" customFormat="1" ht="40.200000000000003" customHeight="1" x14ac:dyDescent="0.3">
      <c r="A158" s="685"/>
      <c r="B158" s="686"/>
      <c r="C158" s="686"/>
      <c r="D158" s="686"/>
      <c r="E158" s="686"/>
      <c r="F158" s="686"/>
      <c r="G158" s="1601"/>
      <c r="H158" s="1717"/>
      <c r="I158" s="1711"/>
      <c r="J158" s="901" t="s">
        <v>753</v>
      </c>
      <c r="K158" s="919"/>
      <c r="L158" s="920"/>
      <c r="M158" s="920"/>
      <c r="N158" s="920"/>
      <c r="O158" s="920"/>
      <c r="P158" s="920"/>
      <c r="Q158" s="920"/>
      <c r="R158" s="920"/>
      <c r="S158" s="920"/>
      <c r="T158" s="920"/>
      <c r="U158" s="920"/>
      <c r="V158" s="920"/>
      <c r="W158" s="776">
        <f t="shared" si="62"/>
        <v>0</v>
      </c>
      <c r="X158" s="731"/>
      <c r="Y158" s="764">
        <v>12</v>
      </c>
      <c r="Z158" s="699" t="s">
        <v>1157</v>
      </c>
      <c r="AA158" s="700">
        <v>262</v>
      </c>
      <c r="AB158" s="696">
        <v>33102</v>
      </c>
      <c r="AC158" s="700">
        <v>11</v>
      </c>
      <c r="AD158" s="702">
        <f t="shared" si="57"/>
        <v>0</v>
      </c>
      <c r="AE158" s="702">
        <f t="shared" si="58"/>
        <v>0</v>
      </c>
      <c r="AF158" s="702">
        <f t="shared" si="59"/>
        <v>0</v>
      </c>
      <c r="AG158" s="702">
        <f t="shared" si="60"/>
        <v>0</v>
      </c>
      <c r="AH158" s="702">
        <f t="shared" si="61"/>
        <v>0</v>
      </c>
      <c r="AI158" s="1759"/>
    </row>
    <row r="159" spans="1:35" s="676" customFormat="1" ht="45" customHeight="1" x14ac:dyDescent="0.3">
      <c r="A159" s="685"/>
      <c r="B159" s="686"/>
      <c r="C159" s="686"/>
      <c r="D159" s="686"/>
      <c r="E159" s="686"/>
      <c r="F159" s="686"/>
      <c r="G159" s="1601"/>
      <c r="H159" s="1717" t="s">
        <v>1448</v>
      </c>
      <c r="I159" s="1711" t="s">
        <v>1183</v>
      </c>
      <c r="J159" s="901" t="s">
        <v>752</v>
      </c>
      <c r="K159" s="762"/>
      <c r="L159" s="763"/>
      <c r="M159" s="763"/>
      <c r="N159" s="763"/>
      <c r="O159" s="763"/>
      <c r="P159" s="763"/>
      <c r="Q159" s="763"/>
      <c r="R159" s="763"/>
      <c r="S159" s="763">
        <v>20</v>
      </c>
      <c r="T159" s="763"/>
      <c r="U159" s="763"/>
      <c r="V159" s="763"/>
      <c r="W159" s="758">
        <f t="shared" si="62"/>
        <v>20</v>
      </c>
      <c r="X159" s="731"/>
      <c r="Y159" s="700">
        <v>12</v>
      </c>
      <c r="Z159" s="699" t="s">
        <v>1157</v>
      </c>
      <c r="AA159" s="700">
        <v>262</v>
      </c>
      <c r="AB159" s="696">
        <v>33102</v>
      </c>
      <c r="AC159" s="700">
        <v>11</v>
      </c>
      <c r="AD159" s="702">
        <f t="shared" si="57"/>
        <v>1.6666666666666667</v>
      </c>
      <c r="AE159" s="702">
        <f t="shared" si="58"/>
        <v>20</v>
      </c>
      <c r="AF159" s="764">
        <f t="shared" si="59"/>
        <v>0</v>
      </c>
      <c r="AG159" s="764">
        <f t="shared" si="60"/>
        <v>0</v>
      </c>
      <c r="AH159" s="764">
        <f t="shared" si="61"/>
        <v>20</v>
      </c>
      <c r="AI159" s="1748" t="s">
        <v>1181</v>
      </c>
    </row>
    <row r="160" spans="1:35" s="676" customFormat="1" ht="45" customHeight="1" x14ac:dyDescent="0.3">
      <c r="A160" s="685"/>
      <c r="B160" s="686"/>
      <c r="C160" s="686"/>
      <c r="D160" s="686"/>
      <c r="E160" s="686"/>
      <c r="F160" s="686"/>
      <c r="G160" s="1601"/>
      <c r="H160" s="1717"/>
      <c r="I160" s="1711"/>
      <c r="J160" s="901" t="s">
        <v>753</v>
      </c>
      <c r="K160" s="919"/>
      <c r="L160" s="920"/>
      <c r="M160" s="920"/>
      <c r="N160" s="920"/>
      <c r="O160" s="920"/>
      <c r="P160" s="920"/>
      <c r="Q160" s="920"/>
      <c r="R160" s="920"/>
      <c r="S160" s="920"/>
      <c r="T160" s="920"/>
      <c r="U160" s="920"/>
      <c r="V160" s="920"/>
      <c r="W160" s="952">
        <f t="shared" si="62"/>
        <v>0</v>
      </c>
      <c r="X160" s="731"/>
      <c r="Y160" s="764">
        <v>12</v>
      </c>
      <c r="Z160" s="699" t="s">
        <v>1157</v>
      </c>
      <c r="AA160" s="700">
        <v>262</v>
      </c>
      <c r="AB160" s="696">
        <v>33102</v>
      </c>
      <c r="AC160" s="700">
        <v>11</v>
      </c>
      <c r="AD160" s="702">
        <f t="shared" si="57"/>
        <v>0</v>
      </c>
      <c r="AE160" s="702">
        <f t="shared" si="58"/>
        <v>0</v>
      </c>
      <c r="AF160" s="702">
        <f t="shared" si="59"/>
        <v>0</v>
      </c>
      <c r="AG160" s="702">
        <f t="shared" si="60"/>
        <v>0</v>
      </c>
      <c r="AH160" s="702">
        <f t="shared" si="61"/>
        <v>0</v>
      </c>
      <c r="AI160" s="1748"/>
    </row>
    <row r="161" spans="1:35" ht="56.25" customHeight="1" x14ac:dyDescent="0.3">
      <c r="A161" s="126"/>
      <c r="B161" s="127"/>
      <c r="C161" s="127"/>
      <c r="D161" s="127"/>
      <c r="E161" s="127"/>
      <c r="F161" s="127"/>
      <c r="G161" s="1601"/>
      <c r="H161" s="1752" t="s">
        <v>1182</v>
      </c>
      <c r="I161" s="1753" t="s">
        <v>1174</v>
      </c>
      <c r="J161" s="802" t="s">
        <v>752</v>
      </c>
      <c r="K161" s="976">
        <f t="shared" ref="K161:V161" si="63">SUMIF($J$165:$J$199,$J$161,K165:K199)</f>
        <v>0</v>
      </c>
      <c r="L161" s="977">
        <f t="shared" si="63"/>
        <v>0</v>
      </c>
      <c r="M161" s="977">
        <f t="shared" si="63"/>
        <v>470</v>
      </c>
      <c r="N161" s="977">
        <f t="shared" si="63"/>
        <v>530</v>
      </c>
      <c r="O161" s="977">
        <f t="shared" si="63"/>
        <v>620</v>
      </c>
      <c r="P161" s="977">
        <f t="shared" si="63"/>
        <v>650</v>
      </c>
      <c r="Q161" s="977">
        <f t="shared" si="63"/>
        <v>200</v>
      </c>
      <c r="R161" s="977">
        <f t="shared" si="63"/>
        <v>300</v>
      </c>
      <c r="S161" s="977">
        <f t="shared" si="63"/>
        <v>1830</v>
      </c>
      <c r="T161" s="977">
        <f t="shared" si="63"/>
        <v>270</v>
      </c>
      <c r="U161" s="977">
        <f t="shared" si="63"/>
        <v>130</v>
      </c>
      <c r="V161" s="977">
        <f t="shared" si="63"/>
        <v>60</v>
      </c>
      <c r="W161" s="748">
        <f t="shared" si="62"/>
        <v>5060</v>
      </c>
      <c r="X161" s="730"/>
      <c r="Y161" s="691"/>
      <c r="Z161" s="691"/>
      <c r="AA161" s="706"/>
      <c r="AB161" s="706"/>
      <c r="AC161" s="706"/>
      <c r="AD161" s="691"/>
      <c r="AE161" s="691"/>
      <c r="AF161" s="754">
        <f>SUMIF($J165:$J217,#REF!,AG165:AG217)</f>
        <v>0</v>
      </c>
      <c r="AG161" s="754">
        <f>SUMIF($J165:$J217,#REF!,AH165:AH217)</f>
        <v>0</v>
      </c>
      <c r="AH161" s="754">
        <f>SUMIF($J165:$J217,#REF!,AI165:AI217)</f>
        <v>0</v>
      </c>
      <c r="AI161" s="733"/>
    </row>
    <row r="162" spans="1:35" s="689" customFormat="1" ht="56.25" customHeight="1" x14ac:dyDescent="0.3">
      <c r="A162" s="126"/>
      <c r="B162" s="127"/>
      <c r="C162" s="127"/>
      <c r="D162" s="127"/>
      <c r="E162" s="127"/>
      <c r="F162" s="127"/>
      <c r="G162" s="1601"/>
      <c r="H162" s="1752"/>
      <c r="I162" s="1753"/>
      <c r="J162" s="978" t="s">
        <v>753</v>
      </c>
      <c r="K162" s="979">
        <f>SUMIF($J$163:$J$199,$J$162,K163:K199)</f>
        <v>23209</v>
      </c>
      <c r="L162" s="979">
        <f t="shared" ref="L162:V162" si="64">SUMIF($J$163:$J$199,$J$162,L163:L199)</f>
        <v>16106</v>
      </c>
      <c r="M162" s="979">
        <f t="shared" si="64"/>
        <v>89076</v>
      </c>
      <c r="N162" s="979">
        <f t="shared" si="64"/>
        <v>82326</v>
      </c>
      <c r="O162" s="979">
        <f t="shared" si="64"/>
        <v>191966</v>
      </c>
      <c r="P162" s="979">
        <f t="shared" si="64"/>
        <v>107876</v>
      </c>
      <c r="Q162" s="979">
        <f t="shared" si="64"/>
        <v>30052</v>
      </c>
      <c r="R162" s="979">
        <f t="shared" si="64"/>
        <v>15866</v>
      </c>
      <c r="S162" s="979">
        <f t="shared" si="64"/>
        <v>16366</v>
      </c>
      <c r="T162" s="979">
        <f t="shared" si="64"/>
        <v>15866</v>
      </c>
      <c r="U162" s="979">
        <f t="shared" si="64"/>
        <v>119966</v>
      </c>
      <c r="V162" s="979">
        <f t="shared" si="64"/>
        <v>23109</v>
      </c>
      <c r="W162" s="974">
        <f t="shared" si="62"/>
        <v>731784</v>
      </c>
      <c r="X162" s="730"/>
      <c r="Y162" s="791"/>
      <c r="Z162" s="706"/>
      <c r="AA162" s="706"/>
      <c r="AB162" s="706"/>
      <c r="AC162" s="706"/>
      <c r="AD162" s="779"/>
      <c r="AE162" s="779"/>
      <c r="AF162" s="781">
        <f>SUMIF($J165:$J217,#REF!,AG165:AG217)</f>
        <v>0</v>
      </c>
      <c r="AG162" s="781">
        <f>SUMIF($J165:$J217,#REF!,AH165:AH217)</f>
        <v>0</v>
      </c>
      <c r="AH162" s="781">
        <f>SUMIF($J165:$J217,#REF!,AI165:AI217)</f>
        <v>0</v>
      </c>
      <c r="AI162" s="733"/>
    </row>
    <row r="163" spans="1:35" s="676" customFormat="1" ht="72.75" customHeight="1" x14ac:dyDescent="0.3">
      <c r="A163" s="685"/>
      <c r="B163" s="686"/>
      <c r="C163" s="686"/>
      <c r="D163" s="686"/>
      <c r="E163" s="686"/>
      <c r="F163" s="686"/>
      <c r="G163" s="1601"/>
      <c r="H163" s="1717" t="s">
        <v>1418</v>
      </c>
      <c r="I163" s="1711" t="s">
        <v>1174</v>
      </c>
      <c r="J163" s="970" t="s">
        <v>752</v>
      </c>
      <c r="K163" s="752">
        <v>2</v>
      </c>
      <c r="L163" s="752">
        <v>2</v>
      </c>
      <c r="M163" s="752">
        <v>2</v>
      </c>
      <c r="N163" s="752">
        <v>2</v>
      </c>
      <c r="O163" s="752">
        <v>2</v>
      </c>
      <c r="P163" s="752">
        <v>2</v>
      </c>
      <c r="Q163" s="752">
        <v>2</v>
      </c>
      <c r="R163" s="752">
        <v>2</v>
      </c>
      <c r="S163" s="752">
        <v>2</v>
      </c>
      <c r="T163" s="752">
        <v>2</v>
      </c>
      <c r="U163" s="752">
        <v>2</v>
      </c>
      <c r="V163" s="752">
        <v>2</v>
      </c>
      <c r="W163" s="975">
        <f t="shared" si="62"/>
        <v>24</v>
      </c>
      <c r="X163" s="737"/>
      <c r="Y163" s="700">
        <v>2</v>
      </c>
      <c r="Z163" s="700"/>
      <c r="AA163" s="700"/>
      <c r="AB163" s="700"/>
      <c r="AC163" s="700"/>
      <c r="AD163" s="700"/>
      <c r="AE163" s="700"/>
      <c r="AF163" s="764"/>
      <c r="AG163" s="764"/>
      <c r="AH163" s="764"/>
      <c r="AI163" s="959"/>
    </row>
    <row r="164" spans="1:35" s="676" customFormat="1" ht="72.75" customHeight="1" x14ac:dyDescent="0.3">
      <c r="A164" s="685"/>
      <c r="B164" s="686"/>
      <c r="C164" s="686"/>
      <c r="D164" s="686"/>
      <c r="E164" s="686"/>
      <c r="F164" s="686"/>
      <c r="G164" s="1601"/>
      <c r="H164" s="1717"/>
      <c r="I164" s="1711"/>
      <c r="J164" s="970" t="s">
        <v>753</v>
      </c>
      <c r="K164" s="937">
        <f>14186+6843</f>
        <v>21029</v>
      </c>
      <c r="L164" s="937">
        <v>14186</v>
      </c>
      <c r="M164" s="937">
        <v>14186</v>
      </c>
      <c r="N164" s="937">
        <v>14186</v>
      </c>
      <c r="O164" s="937">
        <v>14186</v>
      </c>
      <c r="P164" s="937">
        <v>14186</v>
      </c>
      <c r="Q164" s="937">
        <f>14186+13686</f>
        <v>27872</v>
      </c>
      <c r="R164" s="937">
        <v>14186</v>
      </c>
      <c r="S164" s="937">
        <v>14186</v>
      </c>
      <c r="T164" s="937">
        <v>14186</v>
      </c>
      <c r="U164" s="937">
        <v>14186</v>
      </c>
      <c r="V164" s="937">
        <f>14186+6843+400</f>
        <v>21429</v>
      </c>
      <c r="W164" s="992">
        <f>SUM(K164:V164)</f>
        <v>198004</v>
      </c>
      <c r="X164" s="731" t="s">
        <v>1146</v>
      </c>
      <c r="Y164" s="764">
        <v>15</v>
      </c>
      <c r="Z164" s="687" t="s">
        <v>1128</v>
      </c>
      <c r="AA164" s="698" t="s">
        <v>1177</v>
      </c>
      <c r="AB164" s="687" t="s">
        <v>1147</v>
      </c>
      <c r="AC164" s="700">
        <v>11</v>
      </c>
      <c r="AD164" s="702">
        <f>W164/Y164</f>
        <v>13200.266666666666</v>
      </c>
      <c r="AE164" s="702">
        <f>Y164*AD164</f>
        <v>198004</v>
      </c>
      <c r="AF164" s="702">
        <f>SUM($K164:$N164)</f>
        <v>63587</v>
      </c>
      <c r="AG164" s="702">
        <f>SUM($O164:$R164)</f>
        <v>70430</v>
      </c>
      <c r="AH164" s="702">
        <f>SUM($S164:$V164)</f>
        <v>63987</v>
      </c>
      <c r="AI164" s="940" t="s">
        <v>1145</v>
      </c>
    </row>
    <row r="165" spans="1:35" s="676" customFormat="1" ht="37.200000000000003" customHeight="1" x14ac:dyDescent="0.3">
      <c r="A165" s="685"/>
      <c r="B165" s="686"/>
      <c r="C165" s="686"/>
      <c r="D165" s="686"/>
      <c r="E165" s="686"/>
      <c r="F165" s="686"/>
      <c r="G165" s="1601"/>
      <c r="H165" s="1717" t="s">
        <v>1449</v>
      </c>
      <c r="I165" s="939" t="s">
        <v>1174</v>
      </c>
      <c r="J165" s="901" t="s">
        <v>752</v>
      </c>
      <c r="K165" s="751"/>
      <c r="L165" s="752"/>
      <c r="M165" s="752"/>
      <c r="N165" s="752">
        <v>150</v>
      </c>
      <c r="O165" s="752">
        <v>150</v>
      </c>
      <c r="P165" s="752">
        <v>150</v>
      </c>
      <c r="Q165" s="752"/>
      <c r="R165" s="752">
        <v>150</v>
      </c>
      <c r="S165" s="752">
        <v>150</v>
      </c>
      <c r="T165" s="752">
        <v>150</v>
      </c>
      <c r="U165" s="752"/>
      <c r="V165" s="752"/>
      <c r="W165" s="1174">
        <f>SUM(K165:V165)</f>
        <v>900</v>
      </c>
      <c r="X165" s="737"/>
      <c r="Y165" s="700"/>
      <c r="Z165" s="700"/>
      <c r="AA165" s="700"/>
      <c r="AB165" s="700"/>
      <c r="AC165" s="700"/>
      <c r="AD165" s="702" t="e">
        <f t="shared" ref="AD165:AD199" si="65">W165/Y165</f>
        <v>#DIV/0!</v>
      </c>
      <c r="AE165" s="702"/>
      <c r="AF165" s="764">
        <f t="shared" ref="AF165:AF199" si="66">SUM($K165:$N165)</f>
        <v>150</v>
      </c>
      <c r="AG165" s="764">
        <f t="shared" ref="AG165:AG199" si="67">SUM($O165:$R165)</f>
        <v>450</v>
      </c>
      <c r="AH165" s="764">
        <f t="shared" ref="AH165:AH199" si="68">SUM($S165:$V165)</f>
        <v>300</v>
      </c>
      <c r="AI165" s="1817" t="s">
        <v>1193</v>
      </c>
    </row>
    <row r="166" spans="1:35" s="676" customFormat="1" ht="39" customHeight="1" x14ac:dyDescent="0.3">
      <c r="A166" s="685"/>
      <c r="B166" s="686"/>
      <c r="C166" s="686"/>
      <c r="D166" s="686"/>
      <c r="E166" s="686"/>
      <c r="F166" s="686"/>
      <c r="G166" s="1601"/>
      <c r="H166" s="1717"/>
      <c r="I166" s="939" t="s">
        <v>1174</v>
      </c>
      <c r="J166" s="901" t="s">
        <v>752</v>
      </c>
      <c r="K166" s="751"/>
      <c r="L166" s="752"/>
      <c r="M166" s="752"/>
      <c r="N166" s="752">
        <v>120</v>
      </c>
      <c r="O166" s="752"/>
      <c r="P166" s="752"/>
      <c r="Q166" s="752">
        <v>80</v>
      </c>
      <c r="R166" s="752">
        <v>150</v>
      </c>
      <c r="S166" s="752"/>
      <c r="T166" s="752"/>
      <c r="U166" s="752"/>
      <c r="V166" s="752"/>
      <c r="W166" s="1174">
        <f>SUM(K166:V166)</f>
        <v>350</v>
      </c>
      <c r="X166" s="737"/>
      <c r="Y166" s="700"/>
      <c r="Z166" s="700"/>
      <c r="AA166" s="700"/>
      <c r="AB166" s="700"/>
      <c r="AC166" s="700"/>
      <c r="AD166" s="702" t="e">
        <f t="shared" si="65"/>
        <v>#DIV/0!</v>
      </c>
      <c r="AE166" s="702"/>
      <c r="AF166" s="764">
        <f t="shared" si="66"/>
        <v>120</v>
      </c>
      <c r="AG166" s="764">
        <f t="shared" si="67"/>
        <v>230</v>
      </c>
      <c r="AH166" s="764">
        <f t="shared" si="68"/>
        <v>0</v>
      </c>
      <c r="AI166" s="1759"/>
    </row>
    <row r="167" spans="1:35" s="676" customFormat="1" ht="41.4" customHeight="1" x14ac:dyDescent="0.3">
      <c r="A167" s="685"/>
      <c r="B167" s="686"/>
      <c r="C167" s="686"/>
      <c r="D167" s="686"/>
      <c r="E167" s="686"/>
      <c r="F167" s="686"/>
      <c r="G167" s="1601"/>
      <c r="H167" s="1717"/>
      <c r="I167" s="939" t="s">
        <v>1174</v>
      </c>
      <c r="J167" s="901" t="s">
        <v>752</v>
      </c>
      <c r="K167" s="751"/>
      <c r="L167" s="752"/>
      <c r="M167" s="752"/>
      <c r="N167" s="764"/>
      <c r="O167" s="752"/>
      <c r="P167" s="752"/>
      <c r="Q167" s="752">
        <v>60</v>
      </c>
      <c r="R167" s="752"/>
      <c r="S167" s="752"/>
      <c r="T167" s="752"/>
      <c r="U167" s="752"/>
      <c r="V167" s="752"/>
      <c r="W167" s="1174">
        <f>SUM(K167:V167)</f>
        <v>60</v>
      </c>
      <c r="X167" s="737"/>
      <c r="Y167" s="700"/>
      <c r="Z167" s="700"/>
      <c r="AA167" s="700"/>
      <c r="AB167" s="700"/>
      <c r="AC167" s="700"/>
      <c r="AD167" s="702" t="e">
        <f t="shared" si="65"/>
        <v>#DIV/0!</v>
      </c>
      <c r="AE167" s="702"/>
      <c r="AF167" s="764">
        <f t="shared" si="66"/>
        <v>0</v>
      </c>
      <c r="AG167" s="764">
        <f t="shared" si="67"/>
        <v>60</v>
      </c>
      <c r="AH167" s="764">
        <f t="shared" si="68"/>
        <v>0</v>
      </c>
      <c r="AI167" s="1759"/>
    </row>
    <row r="168" spans="1:35" s="676" customFormat="1" ht="36" customHeight="1" x14ac:dyDescent="0.3">
      <c r="A168" s="685"/>
      <c r="B168" s="686"/>
      <c r="C168" s="686"/>
      <c r="D168" s="686"/>
      <c r="E168" s="686"/>
      <c r="F168" s="686"/>
      <c r="G168" s="1601"/>
      <c r="H168" s="1717"/>
      <c r="I168" s="1711" t="s">
        <v>1174</v>
      </c>
      <c r="J168" s="901" t="s">
        <v>752</v>
      </c>
      <c r="K168" s="751"/>
      <c r="L168" s="752"/>
      <c r="M168" s="752"/>
      <c r="N168" s="764"/>
      <c r="O168" s="752"/>
      <c r="P168" s="752"/>
      <c r="Q168" s="764"/>
      <c r="R168" s="752"/>
      <c r="S168" s="752"/>
      <c r="T168" s="752">
        <v>120</v>
      </c>
      <c r="U168" s="752"/>
      <c r="V168" s="752"/>
      <c r="W168" s="1174">
        <f t="shared" ref="W168:W169" si="69">SUM(K168:V168)</f>
        <v>120</v>
      </c>
      <c r="X168" s="737"/>
      <c r="Y168" s="700"/>
      <c r="Z168" s="700"/>
      <c r="AA168" s="700"/>
      <c r="AB168" s="700"/>
      <c r="AC168" s="700"/>
      <c r="AD168" s="702" t="e">
        <f t="shared" si="65"/>
        <v>#DIV/0!</v>
      </c>
      <c r="AE168" s="702"/>
      <c r="AF168" s="764">
        <f t="shared" si="66"/>
        <v>0</v>
      </c>
      <c r="AG168" s="764">
        <f t="shared" si="67"/>
        <v>0</v>
      </c>
      <c r="AH168" s="764">
        <f t="shared" si="68"/>
        <v>120</v>
      </c>
      <c r="AI168" s="1759"/>
    </row>
    <row r="169" spans="1:35" s="676" customFormat="1" ht="46.2" customHeight="1" x14ac:dyDescent="0.3">
      <c r="A169" s="685"/>
      <c r="B169" s="686"/>
      <c r="C169" s="686"/>
      <c r="D169" s="686"/>
      <c r="E169" s="686"/>
      <c r="F169" s="686"/>
      <c r="G169" s="1601"/>
      <c r="H169" s="1717"/>
      <c r="I169" s="1711"/>
      <c r="J169" s="901" t="s">
        <v>752</v>
      </c>
      <c r="K169" s="751"/>
      <c r="L169" s="752"/>
      <c r="M169" s="752">
        <v>120</v>
      </c>
      <c r="N169" s="752"/>
      <c r="O169" s="752"/>
      <c r="P169" s="752"/>
      <c r="Q169" s="752"/>
      <c r="R169" s="752"/>
      <c r="S169" s="752"/>
      <c r="T169" s="752"/>
      <c r="U169" s="752"/>
      <c r="V169" s="752"/>
      <c r="W169" s="1174">
        <f t="shared" si="69"/>
        <v>120</v>
      </c>
      <c r="X169" s="731"/>
      <c r="Y169" s="700"/>
      <c r="Z169" s="687"/>
      <c r="AA169" s="698"/>
      <c r="AB169" s="687"/>
      <c r="AC169" s="700"/>
      <c r="AD169" s="702" t="e">
        <f t="shared" si="65"/>
        <v>#DIV/0!</v>
      </c>
      <c r="AE169" s="702"/>
      <c r="AF169" s="764">
        <f t="shared" si="66"/>
        <v>120</v>
      </c>
      <c r="AG169" s="764">
        <f t="shared" si="67"/>
        <v>0</v>
      </c>
      <c r="AH169" s="764">
        <f t="shared" si="68"/>
        <v>0</v>
      </c>
      <c r="AI169" s="1759"/>
    </row>
    <row r="170" spans="1:35" s="676" customFormat="1" ht="79.2" customHeight="1" x14ac:dyDescent="0.3">
      <c r="A170" s="685"/>
      <c r="B170" s="686"/>
      <c r="C170" s="686"/>
      <c r="D170" s="686"/>
      <c r="E170" s="686"/>
      <c r="F170" s="686"/>
      <c r="G170" s="1601"/>
      <c r="H170" s="1716" t="s">
        <v>1450</v>
      </c>
      <c r="I170" s="939" t="s">
        <v>1174</v>
      </c>
      <c r="J170" s="901" t="s">
        <v>752</v>
      </c>
      <c r="K170" s="713"/>
      <c r="L170" s="752"/>
      <c r="M170" s="752"/>
      <c r="N170" s="752"/>
      <c r="O170" s="752"/>
      <c r="P170" s="752"/>
      <c r="Q170" s="752"/>
      <c r="R170" s="752"/>
      <c r="S170" s="752">
        <v>840</v>
      </c>
      <c r="T170" s="752"/>
      <c r="U170" s="752"/>
      <c r="V170" s="752"/>
      <c r="W170" s="758">
        <f t="shared" ref="W170:W174" si="70">SUM(K170:V170)</f>
        <v>840</v>
      </c>
      <c r="X170" s="737"/>
      <c r="Y170" s="700"/>
      <c r="Z170" s="700"/>
      <c r="AA170" s="700"/>
      <c r="AB170" s="700"/>
      <c r="AC170" s="700"/>
      <c r="AD170" s="702" t="e">
        <f t="shared" si="65"/>
        <v>#DIV/0!</v>
      </c>
      <c r="AE170" s="702"/>
      <c r="AF170" s="764">
        <f t="shared" si="66"/>
        <v>0</v>
      </c>
      <c r="AG170" s="764">
        <f t="shared" si="67"/>
        <v>0</v>
      </c>
      <c r="AH170" s="764">
        <f t="shared" si="68"/>
        <v>840</v>
      </c>
      <c r="AI170" s="1803" t="s">
        <v>1210</v>
      </c>
    </row>
    <row r="171" spans="1:35" s="676" customFormat="1" ht="72.75" customHeight="1" x14ac:dyDescent="0.3">
      <c r="A171" s="685"/>
      <c r="B171" s="686"/>
      <c r="C171" s="686"/>
      <c r="D171" s="686"/>
      <c r="E171" s="686"/>
      <c r="F171" s="686"/>
      <c r="G171" s="1601"/>
      <c r="H171" s="1716"/>
      <c r="I171" s="939"/>
      <c r="J171" s="970" t="s">
        <v>753</v>
      </c>
      <c r="K171" s="919"/>
      <c r="L171" s="920"/>
      <c r="M171" s="920"/>
      <c r="N171" s="920"/>
      <c r="O171" s="920"/>
      <c r="P171" s="920"/>
      <c r="Q171" s="920"/>
      <c r="R171" s="920"/>
      <c r="S171" s="702"/>
      <c r="T171" s="920"/>
      <c r="U171" s="920"/>
      <c r="V171" s="920"/>
      <c r="W171" s="776">
        <f>SUM(K171:V171)</f>
        <v>0</v>
      </c>
      <c r="X171" s="906" t="s">
        <v>1274</v>
      </c>
      <c r="Y171" s="764">
        <v>840</v>
      </c>
      <c r="Z171" s="675" t="s">
        <v>1160</v>
      </c>
      <c r="AA171" s="698">
        <v>211</v>
      </c>
      <c r="AB171" s="692">
        <v>3552</v>
      </c>
      <c r="AC171" s="700">
        <v>11</v>
      </c>
      <c r="AD171" s="702">
        <f t="shared" si="65"/>
        <v>0</v>
      </c>
      <c r="AE171" s="702">
        <f t="shared" ref="AE171:AE199" si="71">Y171*AD171</f>
        <v>0</v>
      </c>
      <c r="AF171" s="702">
        <f t="shared" si="66"/>
        <v>0</v>
      </c>
      <c r="AG171" s="702">
        <f t="shared" si="67"/>
        <v>0</v>
      </c>
      <c r="AH171" s="702">
        <f t="shared" si="68"/>
        <v>0</v>
      </c>
      <c r="AI171" s="1803"/>
    </row>
    <row r="172" spans="1:35" s="676" customFormat="1" ht="39" customHeight="1" x14ac:dyDescent="0.3">
      <c r="A172" s="685"/>
      <c r="B172" s="686"/>
      <c r="C172" s="686"/>
      <c r="D172" s="686"/>
      <c r="E172" s="686"/>
      <c r="F172" s="686"/>
      <c r="G172" s="1601"/>
      <c r="H172" s="1717" t="s">
        <v>1451</v>
      </c>
      <c r="I172" s="939" t="s">
        <v>1174</v>
      </c>
      <c r="J172" s="901" t="s">
        <v>752</v>
      </c>
      <c r="K172" s="751"/>
      <c r="L172" s="752"/>
      <c r="M172" s="752"/>
      <c r="N172" s="693"/>
      <c r="O172" s="752"/>
      <c r="P172" s="752"/>
      <c r="Q172" s="752">
        <v>60</v>
      </c>
      <c r="R172" s="693"/>
      <c r="S172" s="752"/>
      <c r="T172" s="752"/>
      <c r="U172" s="752"/>
      <c r="V172" s="752"/>
      <c r="W172" s="758">
        <f t="shared" si="70"/>
        <v>60</v>
      </c>
      <c r="X172" s="737"/>
      <c r="Y172" s="700"/>
      <c r="Z172" s="700"/>
      <c r="AA172" s="700"/>
      <c r="AB172" s="700"/>
      <c r="AC172" s="700"/>
      <c r="AD172" s="702" t="e">
        <f t="shared" si="65"/>
        <v>#DIV/0!</v>
      </c>
      <c r="AE172" s="702"/>
      <c r="AF172" s="764">
        <f t="shared" si="66"/>
        <v>0</v>
      </c>
      <c r="AG172" s="764">
        <f t="shared" si="67"/>
        <v>60</v>
      </c>
      <c r="AH172" s="764">
        <f t="shared" si="68"/>
        <v>0</v>
      </c>
      <c r="AI172" s="1803" t="s">
        <v>1210</v>
      </c>
    </row>
    <row r="173" spans="1:35" s="676" customFormat="1" ht="72.75" customHeight="1" x14ac:dyDescent="0.3">
      <c r="A173" s="685"/>
      <c r="B173" s="686"/>
      <c r="C173" s="686"/>
      <c r="D173" s="686"/>
      <c r="E173" s="686"/>
      <c r="F173" s="686"/>
      <c r="G173" s="1601"/>
      <c r="H173" s="1717"/>
      <c r="I173" s="939"/>
      <c r="J173" s="970" t="s">
        <v>753</v>
      </c>
      <c r="K173" s="919"/>
      <c r="L173" s="920"/>
      <c r="M173" s="920"/>
      <c r="N173" s="920"/>
      <c r="O173" s="920"/>
      <c r="P173" s="920"/>
      <c r="Q173" s="920"/>
      <c r="R173" s="920"/>
      <c r="S173" s="920"/>
      <c r="T173" s="920"/>
      <c r="U173" s="920"/>
      <c r="V173" s="920"/>
      <c r="W173" s="776">
        <f>SUM(K173:V173)</f>
        <v>0</v>
      </c>
      <c r="X173" s="906" t="s">
        <v>1274</v>
      </c>
      <c r="Y173" s="764">
        <v>80</v>
      </c>
      <c r="Z173" s="675" t="s">
        <v>1160</v>
      </c>
      <c r="AA173" s="698">
        <v>211</v>
      </c>
      <c r="AB173" s="692">
        <v>3552</v>
      </c>
      <c r="AC173" s="700">
        <v>11</v>
      </c>
      <c r="AD173" s="702">
        <f t="shared" si="65"/>
        <v>0</v>
      </c>
      <c r="AE173" s="702">
        <f t="shared" si="71"/>
        <v>0</v>
      </c>
      <c r="AF173" s="702">
        <f t="shared" si="66"/>
        <v>0</v>
      </c>
      <c r="AG173" s="702">
        <f t="shared" si="67"/>
        <v>0</v>
      </c>
      <c r="AH173" s="702">
        <f t="shared" si="68"/>
        <v>0</v>
      </c>
      <c r="AI173" s="1759"/>
    </row>
    <row r="174" spans="1:35" s="676" customFormat="1" ht="79.95" customHeight="1" x14ac:dyDescent="0.3">
      <c r="A174" s="685"/>
      <c r="B174" s="686"/>
      <c r="C174" s="686"/>
      <c r="D174" s="686"/>
      <c r="E174" s="686"/>
      <c r="F174" s="686"/>
      <c r="G174" s="1601"/>
      <c r="H174" s="1717" t="s">
        <v>1452</v>
      </c>
      <c r="I174" s="939" t="s">
        <v>1174</v>
      </c>
      <c r="J174" s="901" t="s">
        <v>752</v>
      </c>
      <c r="K174" s="751"/>
      <c r="L174" s="752"/>
      <c r="M174" s="752"/>
      <c r="N174" s="752"/>
      <c r="O174" s="752"/>
      <c r="P174" s="752"/>
      <c r="Q174" s="752"/>
      <c r="R174" s="752"/>
      <c r="S174" s="752">
        <v>840</v>
      </c>
      <c r="T174" s="693"/>
      <c r="U174" s="752"/>
      <c r="V174" s="752"/>
      <c r="W174" s="758">
        <f t="shared" si="70"/>
        <v>840</v>
      </c>
      <c r="X174" s="737"/>
      <c r="Y174" s="700"/>
      <c r="Z174" s="700"/>
      <c r="AA174" s="700"/>
      <c r="AB174" s="700"/>
      <c r="AC174" s="700"/>
      <c r="AD174" s="702" t="e">
        <f t="shared" si="65"/>
        <v>#DIV/0!</v>
      </c>
      <c r="AE174" s="702" t="e">
        <f t="shared" si="71"/>
        <v>#DIV/0!</v>
      </c>
      <c r="AF174" s="764">
        <f t="shared" si="66"/>
        <v>0</v>
      </c>
      <c r="AG174" s="764">
        <f t="shared" si="67"/>
        <v>0</v>
      </c>
      <c r="AH174" s="764">
        <f t="shared" si="68"/>
        <v>840</v>
      </c>
      <c r="AI174" s="1803" t="s">
        <v>1210</v>
      </c>
    </row>
    <row r="175" spans="1:35" s="676" customFormat="1" ht="72.75" customHeight="1" x14ac:dyDescent="0.3">
      <c r="A175" s="685"/>
      <c r="B175" s="686"/>
      <c r="C175" s="686"/>
      <c r="D175" s="686"/>
      <c r="E175" s="686"/>
      <c r="F175" s="686"/>
      <c r="G175" s="1601"/>
      <c r="H175" s="1717"/>
      <c r="I175" s="939"/>
      <c r="J175" s="970" t="s">
        <v>753</v>
      </c>
      <c r="K175" s="919"/>
      <c r="L175" s="920"/>
      <c r="M175" s="920"/>
      <c r="N175" s="920"/>
      <c r="O175" s="920"/>
      <c r="P175" s="920"/>
      <c r="Q175" s="920"/>
      <c r="R175" s="920"/>
      <c r="S175" s="920"/>
      <c r="T175" s="920"/>
      <c r="U175" s="920"/>
      <c r="V175" s="920"/>
      <c r="W175" s="776">
        <f>SUM(K175:V175)</f>
        <v>0</v>
      </c>
      <c r="X175" s="738" t="s">
        <v>1212</v>
      </c>
      <c r="Y175" s="764">
        <v>840</v>
      </c>
      <c r="Z175" s="675" t="s">
        <v>1160</v>
      </c>
      <c r="AA175" s="698">
        <v>211</v>
      </c>
      <c r="AB175" s="692">
        <v>3552</v>
      </c>
      <c r="AC175" s="700">
        <v>11</v>
      </c>
      <c r="AD175" s="702">
        <f t="shared" si="65"/>
        <v>0</v>
      </c>
      <c r="AE175" s="702">
        <f t="shared" si="71"/>
        <v>0</v>
      </c>
      <c r="AF175" s="702">
        <f t="shared" si="66"/>
        <v>0</v>
      </c>
      <c r="AG175" s="702">
        <f t="shared" si="67"/>
        <v>0</v>
      </c>
      <c r="AH175" s="702">
        <f t="shared" si="68"/>
        <v>0</v>
      </c>
      <c r="AI175" s="1759"/>
    </row>
    <row r="176" spans="1:35" s="676" customFormat="1" ht="36" customHeight="1" x14ac:dyDescent="0.3">
      <c r="A176" s="685"/>
      <c r="B176" s="686"/>
      <c r="C176" s="686"/>
      <c r="D176" s="686"/>
      <c r="E176" s="686"/>
      <c r="F176" s="686"/>
      <c r="G176" s="1601"/>
      <c r="H176" s="1717" t="s">
        <v>1453</v>
      </c>
      <c r="I176" s="939" t="s">
        <v>1174</v>
      </c>
      <c r="J176" s="901" t="s">
        <v>752</v>
      </c>
      <c r="K176" s="751"/>
      <c r="L176" s="752"/>
      <c r="M176" s="752"/>
      <c r="N176" s="752"/>
      <c r="O176" s="752"/>
      <c r="P176" s="752"/>
      <c r="Q176" s="752"/>
      <c r="R176" s="752"/>
      <c r="S176" s="693"/>
      <c r="T176" s="752"/>
      <c r="U176" s="752">
        <v>60</v>
      </c>
      <c r="V176" s="752"/>
      <c r="W176" s="758">
        <f t="shared" ref="W176:W181" si="72">SUM(K176:V176)</f>
        <v>60</v>
      </c>
      <c r="X176" s="737"/>
      <c r="Y176" s="700"/>
      <c r="Z176" s="700"/>
      <c r="AA176" s="700"/>
      <c r="AB176" s="700"/>
      <c r="AC176" s="700"/>
      <c r="AD176" s="702" t="e">
        <f t="shared" si="65"/>
        <v>#DIV/0!</v>
      </c>
      <c r="AE176" s="702" t="e">
        <f t="shared" si="71"/>
        <v>#DIV/0!</v>
      </c>
      <c r="AF176" s="764">
        <f t="shared" si="66"/>
        <v>0</v>
      </c>
      <c r="AG176" s="764">
        <f t="shared" si="67"/>
        <v>0</v>
      </c>
      <c r="AH176" s="764">
        <f t="shared" si="68"/>
        <v>60</v>
      </c>
      <c r="AI176" s="1803" t="s">
        <v>1210</v>
      </c>
    </row>
    <row r="177" spans="1:35" s="676" customFormat="1" ht="72.75" customHeight="1" x14ac:dyDescent="0.3">
      <c r="A177" s="685"/>
      <c r="B177" s="686"/>
      <c r="C177" s="686"/>
      <c r="D177" s="686"/>
      <c r="E177" s="686"/>
      <c r="F177" s="686"/>
      <c r="G177" s="1601"/>
      <c r="H177" s="1717"/>
      <c r="I177" s="939"/>
      <c r="J177" s="970" t="s">
        <v>753</v>
      </c>
      <c r="K177" s="919"/>
      <c r="L177" s="920"/>
      <c r="M177" s="920"/>
      <c r="N177" s="920"/>
      <c r="O177" s="920"/>
      <c r="P177" s="920"/>
      <c r="Q177" s="920"/>
      <c r="R177" s="920"/>
      <c r="S177" s="920"/>
      <c r="T177" s="920"/>
      <c r="U177" s="920"/>
      <c r="V177" s="920"/>
      <c r="W177" s="776">
        <f>SUM(K177:V177)</f>
        <v>0</v>
      </c>
      <c r="X177" s="738" t="s">
        <v>1213</v>
      </c>
      <c r="Y177" s="764">
        <v>60</v>
      </c>
      <c r="Z177" s="675" t="s">
        <v>1160</v>
      </c>
      <c r="AA177" s="698">
        <v>211</v>
      </c>
      <c r="AB177" s="692">
        <v>3552</v>
      </c>
      <c r="AC177" s="700">
        <v>11</v>
      </c>
      <c r="AD177" s="702">
        <f t="shared" si="65"/>
        <v>0</v>
      </c>
      <c r="AE177" s="702">
        <f t="shared" si="71"/>
        <v>0</v>
      </c>
      <c r="AF177" s="702">
        <f t="shared" si="66"/>
        <v>0</v>
      </c>
      <c r="AG177" s="702">
        <f t="shared" si="67"/>
        <v>0</v>
      </c>
      <c r="AH177" s="702">
        <f t="shared" si="68"/>
        <v>0</v>
      </c>
      <c r="AI177" s="1759"/>
    </row>
    <row r="178" spans="1:35" s="676" customFormat="1" ht="46.2" customHeight="1" x14ac:dyDescent="0.3">
      <c r="A178" s="685"/>
      <c r="B178" s="686"/>
      <c r="C178" s="686"/>
      <c r="D178" s="686"/>
      <c r="E178" s="686"/>
      <c r="F178" s="686"/>
      <c r="G178" s="1601"/>
      <c r="H178" s="1717" t="s">
        <v>1520</v>
      </c>
      <c r="I178" s="939"/>
      <c r="J178" s="901" t="s">
        <v>752</v>
      </c>
      <c r="K178" s="751"/>
      <c r="L178" s="752"/>
      <c r="M178" s="752"/>
      <c r="N178" s="752"/>
      <c r="O178" s="752"/>
      <c r="P178" s="752"/>
      <c r="Q178" s="693"/>
      <c r="R178" s="752"/>
      <c r="S178" s="752"/>
      <c r="T178" s="752"/>
      <c r="U178" s="752"/>
      <c r="V178" s="752">
        <v>60</v>
      </c>
      <c r="W178" s="758">
        <f t="shared" si="72"/>
        <v>60</v>
      </c>
      <c r="X178" s="731"/>
      <c r="Y178" s="700"/>
      <c r="Z178" s="687"/>
      <c r="AA178" s="698"/>
      <c r="AB178" s="687"/>
      <c r="AC178" s="700"/>
      <c r="AD178" s="702" t="e">
        <f t="shared" si="65"/>
        <v>#DIV/0!</v>
      </c>
      <c r="AE178" s="702" t="e">
        <f t="shared" si="71"/>
        <v>#DIV/0!</v>
      </c>
      <c r="AF178" s="764">
        <f t="shared" si="66"/>
        <v>0</v>
      </c>
      <c r="AG178" s="764">
        <f t="shared" si="67"/>
        <v>0</v>
      </c>
      <c r="AH178" s="764">
        <f t="shared" si="68"/>
        <v>60</v>
      </c>
      <c r="AI178" s="1803" t="s">
        <v>1210</v>
      </c>
    </row>
    <row r="179" spans="1:35" s="676" customFormat="1" ht="72.75" customHeight="1" x14ac:dyDescent="0.3">
      <c r="A179" s="685"/>
      <c r="B179" s="686"/>
      <c r="C179" s="686"/>
      <c r="D179" s="686"/>
      <c r="E179" s="686"/>
      <c r="F179" s="686"/>
      <c r="G179" s="1601"/>
      <c r="H179" s="1717"/>
      <c r="I179" s="939"/>
      <c r="J179" s="970" t="s">
        <v>753</v>
      </c>
      <c r="K179" s="919"/>
      <c r="L179" s="920"/>
      <c r="M179" s="920"/>
      <c r="N179" s="920"/>
      <c r="O179" s="920"/>
      <c r="P179" s="920"/>
      <c r="Q179" s="920"/>
      <c r="R179" s="920"/>
      <c r="S179" s="920"/>
      <c r="T179" s="920"/>
      <c r="U179" s="702"/>
      <c r="V179" s="920"/>
      <c r="W179" s="776">
        <f>SUM(K179:V179)</f>
        <v>0</v>
      </c>
      <c r="X179" s="738" t="s">
        <v>1213</v>
      </c>
      <c r="Y179" s="764">
        <v>60</v>
      </c>
      <c r="Z179" s="675" t="s">
        <v>1160</v>
      </c>
      <c r="AA179" s="698">
        <v>211</v>
      </c>
      <c r="AB179" s="692">
        <v>3552</v>
      </c>
      <c r="AC179" s="700">
        <v>11</v>
      </c>
      <c r="AD179" s="702">
        <f t="shared" si="65"/>
        <v>0</v>
      </c>
      <c r="AE179" s="702">
        <f t="shared" si="71"/>
        <v>0</v>
      </c>
      <c r="AF179" s="702">
        <f t="shared" si="66"/>
        <v>0</v>
      </c>
      <c r="AG179" s="702">
        <f t="shared" si="67"/>
        <v>0</v>
      </c>
      <c r="AH179" s="702">
        <f t="shared" si="68"/>
        <v>0</v>
      </c>
      <c r="AI179" s="1759"/>
    </row>
    <row r="180" spans="1:35" s="1126" customFormat="1" ht="44.4" customHeight="1" x14ac:dyDescent="0.3">
      <c r="A180" s="126"/>
      <c r="B180" s="127"/>
      <c r="C180" s="127"/>
      <c r="D180" s="127"/>
      <c r="E180" s="127"/>
      <c r="F180" s="127"/>
      <c r="G180" s="1601"/>
      <c r="H180" s="1806" t="s">
        <v>1454</v>
      </c>
      <c r="I180" s="1127" t="s">
        <v>1128</v>
      </c>
      <c r="J180" s="1137" t="s">
        <v>753</v>
      </c>
      <c r="K180" s="1015">
        <v>1680</v>
      </c>
      <c r="L180" s="1015">
        <v>1680</v>
      </c>
      <c r="M180" s="1015">
        <v>1680</v>
      </c>
      <c r="N180" s="1015">
        <v>1680</v>
      </c>
      <c r="O180" s="1015">
        <v>1680</v>
      </c>
      <c r="P180" s="1015">
        <v>1680</v>
      </c>
      <c r="Q180" s="1015">
        <v>1680</v>
      </c>
      <c r="R180" s="1015">
        <v>1680</v>
      </c>
      <c r="S180" s="1015">
        <v>1680</v>
      </c>
      <c r="T180" s="1015">
        <v>1680</v>
      </c>
      <c r="U180" s="1015">
        <v>1680</v>
      </c>
      <c r="V180" s="1015">
        <v>1680</v>
      </c>
      <c r="W180" s="1138">
        <f t="shared" si="72"/>
        <v>20160</v>
      </c>
      <c r="X180" s="1139" t="s">
        <v>1211</v>
      </c>
      <c r="Y180" s="968">
        <v>78</v>
      </c>
      <c r="Z180" s="1060" t="s">
        <v>1160</v>
      </c>
      <c r="AA180" s="1051">
        <v>133</v>
      </c>
      <c r="AB180" s="1028" t="s">
        <v>1147</v>
      </c>
      <c r="AC180" s="969">
        <v>11</v>
      </c>
      <c r="AD180" s="966">
        <f t="shared" si="65"/>
        <v>258.46153846153845</v>
      </c>
      <c r="AE180" s="966">
        <f t="shared" si="71"/>
        <v>20160</v>
      </c>
      <c r="AF180" s="966">
        <f t="shared" si="66"/>
        <v>6720</v>
      </c>
      <c r="AG180" s="966">
        <f t="shared" si="67"/>
        <v>6720</v>
      </c>
      <c r="AH180" s="966">
        <f t="shared" si="68"/>
        <v>6720</v>
      </c>
      <c r="AI180" s="1815" t="s">
        <v>1210</v>
      </c>
    </row>
    <row r="181" spans="1:35" s="1126" customFormat="1" ht="87" customHeight="1" x14ac:dyDescent="0.3">
      <c r="A181" s="126"/>
      <c r="B181" s="127"/>
      <c r="C181" s="127"/>
      <c r="D181" s="127"/>
      <c r="E181" s="127"/>
      <c r="F181" s="127"/>
      <c r="G181" s="1601"/>
      <c r="H181" s="1806"/>
      <c r="I181" s="1127" t="s">
        <v>1128</v>
      </c>
      <c r="J181" s="1137" t="s">
        <v>753</v>
      </c>
      <c r="K181" s="1015">
        <v>500</v>
      </c>
      <c r="L181" s="1015"/>
      <c r="M181" s="1015">
        <v>500</v>
      </c>
      <c r="N181" s="1015"/>
      <c r="O181" s="1015">
        <v>500</v>
      </c>
      <c r="P181" s="1015"/>
      <c r="Q181" s="1015">
        <v>500</v>
      </c>
      <c r="R181" s="1015"/>
      <c r="S181" s="1015">
        <v>500</v>
      </c>
      <c r="T181" s="1015"/>
      <c r="U181" s="1015">
        <v>500</v>
      </c>
      <c r="V181" s="1015"/>
      <c r="W181" s="1138">
        <f t="shared" si="72"/>
        <v>3000</v>
      </c>
      <c r="X181" s="1139" t="s">
        <v>1156</v>
      </c>
      <c r="Y181" s="968">
        <v>30</v>
      </c>
      <c r="Z181" s="1062" t="s">
        <v>1157</v>
      </c>
      <c r="AA181" s="1051">
        <v>262</v>
      </c>
      <c r="AB181" s="1047">
        <v>33102</v>
      </c>
      <c r="AC181" s="969">
        <v>11</v>
      </c>
      <c r="AD181" s="966">
        <f t="shared" si="65"/>
        <v>100</v>
      </c>
      <c r="AE181" s="966">
        <f t="shared" si="71"/>
        <v>3000</v>
      </c>
      <c r="AF181" s="966">
        <f t="shared" si="66"/>
        <v>1000</v>
      </c>
      <c r="AG181" s="966">
        <f t="shared" si="67"/>
        <v>1000</v>
      </c>
      <c r="AH181" s="966">
        <f t="shared" si="68"/>
        <v>1000</v>
      </c>
      <c r="AI181" s="1816"/>
    </row>
    <row r="182" spans="1:35" s="1126" customFormat="1" ht="24.6" customHeight="1" x14ac:dyDescent="0.3">
      <c r="A182" s="126"/>
      <c r="B182" s="127"/>
      <c r="C182" s="127"/>
      <c r="D182" s="127"/>
      <c r="E182" s="127"/>
      <c r="F182" s="127"/>
      <c r="G182" s="1601"/>
      <c r="H182" s="1804" t="s">
        <v>1521</v>
      </c>
      <c r="I182" s="1712"/>
      <c r="J182" s="963" t="s">
        <v>752</v>
      </c>
      <c r="K182" s="983"/>
      <c r="L182" s="984"/>
      <c r="M182" s="984"/>
      <c r="N182" s="984"/>
      <c r="O182" s="984">
        <v>70</v>
      </c>
      <c r="P182" s="984"/>
      <c r="Q182" s="984"/>
      <c r="R182" s="984"/>
      <c r="S182" s="984"/>
      <c r="T182" s="984"/>
      <c r="U182" s="984">
        <v>70</v>
      </c>
      <c r="V182" s="984"/>
      <c r="W182" s="985"/>
      <c r="X182" s="1023"/>
      <c r="Y182" s="1140"/>
      <c r="Z182" s="965"/>
      <c r="AA182" s="965"/>
      <c r="AB182" s="1141"/>
      <c r="AC182" s="965"/>
      <c r="AD182" s="966" t="e">
        <f t="shared" si="65"/>
        <v>#DIV/0!</v>
      </c>
      <c r="AE182" s="966"/>
      <c r="AF182" s="968">
        <f t="shared" si="66"/>
        <v>0</v>
      </c>
      <c r="AG182" s="968">
        <f t="shared" si="67"/>
        <v>70</v>
      </c>
      <c r="AH182" s="968">
        <f t="shared" si="68"/>
        <v>70</v>
      </c>
      <c r="AI182" s="1814" t="s">
        <v>1152</v>
      </c>
    </row>
    <row r="183" spans="1:35" s="1126" customFormat="1" ht="69" customHeight="1" x14ac:dyDescent="0.3">
      <c r="A183" s="126"/>
      <c r="B183" s="127"/>
      <c r="C183" s="127"/>
      <c r="D183" s="127"/>
      <c r="E183" s="127"/>
      <c r="F183" s="127"/>
      <c r="G183" s="1601"/>
      <c r="H183" s="1804"/>
      <c r="I183" s="1712"/>
      <c r="J183" s="1137" t="s">
        <v>753</v>
      </c>
      <c r="K183" s="1014"/>
      <c r="L183" s="1015"/>
      <c r="M183" s="1015"/>
      <c r="N183" s="1015"/>
      <c r="O183" s="1015">
        <v>75000</v>
      </c>
      <c r="P183" s="1015"/>
      <c r="Q183" s="1015"/>
      <c r="R183" s="1015"/>
      <c r="S183" s="1015"/>
      <c r="T183" s="1015"/>
      <c r="U183" s="1015">
        <v>75000</v>
      </c>
      <c r="V183" s="1015"/>
      <c r="W183" s="1016">
        <f t="shared" ref="W183:W188" si="73">SUM(K183:V183)</f>
        <v>150000</v>
      </c>
      <c r="X183" s="1142" t="s">
        <v>1275</v>
      </c>
      <c r="Y183" s="1017">
        <v>2</v>
      </c>
      <c r="Z183" s="965" t="s">
        <v>1149</v>
      </c>
      <c r="AA183" s="965">
        <v>185</v>
      </c>
      <c r="AB183" s="1033">
        <v>111910</v>
      </c>
      <c r="AC183" s="965">
        <v>11</v>
      </c>
      <c r="AD183" s="966">
        <f t="shared" si="65"/>
        <v>75000</v>
      </c>
      <c r="AE183" s="966">
        <f t="shared" si="71"/>
        <v>150000</v>
      </c>
      <c r="AF183" s="966">
        <f t="shared" si="66"/>
        <v>0</v>
      </c>
      <c r="AG183" s="966">
        <f t="shared" si="67"/>
        <v>75000</v>
      </c>
      <c r="AH183" s="966">
        <f t="shared" si="68"/>
        <v>75000</v>
      </c>
      <c r="AI183" s="1814"/>
    </row>
    <row r="184" spans="1:35" s="1126" customFormat="1" ht="19.95" customHeight="1" x14ac:dyDescent="0.3">
      <c r="A184" s="126"/>
      <c r="B184" s="127"/>
      <c r="C184" s="127"/>
      <c r="D184" s="127"/>
      <c r="E184" s="127"/>
      <c r="F184" s="127"/>
      <c r="G184" s="1601"/>
      <c r="H184" s="1804"/>
      <c r="I184" s="1127"/>
      <c r="J184" s="1137" t="s">
        <v>753</v>
      </c>
      <c r="K184" s="1014"/>
      <c r="L184" s="1015"/>
      <c r="M184" s="1015"/>
      <c r="N184" s="1015"/>
      <c r="O184" s="1015">
        <v>27500</v>
      </c>
      <c r="P184" s="1015"/>
      <c r="Q184" s="1015"/>
      <c r="R184" s="1015"/>
      <c r="S184" s="1015"/>
      <c r="T184" s="1015"/>
      <c r="U184" s="1015">
        <v>27500</v>
      </c>
      <c r="V184" s="1015"/>
      <c r="W184" s="1016">
        <f t="shared" si="73"/>
        <v>55000</v>
      </c>
      <c r="X184" s="1023" t="s">
        <v>1224</v>
      </c>
      <c r="Y184" s="1017">
        <v>110</v>
      </c>
      <c r="Z184" s="965" t="s">
        <v>1225</v>
      </c>
      <c r="AA184" s="965">
        <v>141</v>
      </c>
      <c r="AB184" s="1132" t="s">
        <v>1147</v>
      </c>
      <c r="AC184" s="965">
        <v>11</v>
      </c>
      <c r="AD184" s="966">
        <f t="shared" si="65"/>
        <v>500</v>
      </c>
      <c r="AE184" s="966">
        <f t="shared" si="71"/>
        <v>55000</v>
      </c>
      <c r="AF184" s="966">
        <f t="shared" si="66"/>
        <v>0</v>
      </c>
      <c r="AG184" s="966">
        <f t="shared" si="67"/>
        <v>27500</v>
      </c>
      <c r="AH184" s="966">
        <f t="shared" si="68"/>
        <v>27500</v>
      </c>
      <c r="AI184" s="1814"/>
    </row>
    <row r="185" spans="1:35" s="1126" customFormat="1" ht="16.95" customHeight="1" x14ac:dyDescent="0.3">
      <c r="A185" s="126"/>
      <c r="B185" s="127"/>
      <c r="C185" s="127"/>
      <c r="D185" s="127"/>
      <c r="E185" s="127"/>
      <c r="F185" s="127"/>
      <c r="G185" s="1601"/>
      <c r="H185" s="1804"/>
      <c r="I185" s="1127"/>
      <c r="J185" s="1137" t="s">
        <v>753</v>
      </c>
      <c r="K185" s="1014"/>
      <c r="L185" s="1015"/>
      <c r="M185" s="1015"/>
      <c r="N185" s="1015"/>
      <c r="O185" s="1015">
        <v>400</v>
      </c>
      <c r="P185" s="1015"/>
      <c r="Q185" s="1015"/>
      <c r="R185" s="1015"/>
      <c r="S185" s="1015"/>
      <c r="T185" s="1015"/>
      <c r="U185" s="1015">
        <v>400</v>
      </c>
      <c r="V185" s="1015"/>
      <c r="W185" s="1016">
        <f t="shared" si="73"/>
        <v>800</v>
      </c>
      <c r="X185" s="964" t="s">
        <v>1226</v>
      </c>
      <c r="Y185" s="1017">
        <v>4</v>
      </c>
      <c r="Z185" s="965" t="s">
        <v>1225</v>
      </c>
      <c r="AA185" s="965">
        <v>196</v>
      </c>
      <c r="AB185" s="1132" t="s">
        <v>1147</v>
      </c>
      <c r="AC185" s="965">
        <v>11</v>
      </c>
      <c r="AD185" s="966">
        <f t="shared" si="65"/>
        <v>200</v>
      </c>
      <c r="AE185" s="966">
        <f t="shared" si="71"/>
        <v>800</v>
      </c>
      <c r="AF185" s="966">
        <f t="shared" si="66"/>
        <v>0</v>
      </c>
      <c r="AG185" s="966">
        <f t="shared" si="67"/>
        <v>400</v>
      </c>
      <c r="AH185" s="966">
        <f t="shared" si="68"/>
        <v>400</v>
      </c>
      <c r="AI185" s="1814"/>
    </row>
    <row r="186" spans="1:35" s="1126" customFormat="1" x14ac:dyDescent="0.3">
      <c r="A186" s="126"/>
      <c r="B186" s="127"/>
      <c r="C186" s="127"/>
      <c r="D186" s="127"/>
      <c r="E186" s="127"/>
      <c r="F186" s="127"/>
      <c r="G186" s="1601"/>
      <c r="H186" s="1804"/>
      <c r="I186" s="1127"/>
      <c r="J186" s="1137" t="s">
        <v>753</v>
      </c>
      <c r="K186" s="1015"/>
      <c r="L186" s="1015">
        <v>120</v>
      </c>
      <c r="M186" s="1015"/>
      <c r="N186" s="1015"/>
      <c r="O186" s="1015"/>
      <c r="P186" s="1015"/>
      <c r="Q186" s="1015"/>
      <c r="R186" s="1015"/>
      <c r="S186" s="1015"/>
      <c r="T186" s="1015"/>
      <c r="U186" s="1015"/>
      <c r="V186" s="1015"/>
      <c r="W186" s="1016">
        <f t="shared" si="73"/>
        <v>120</v>
      </c>
      <c r="X186" s="964" t="s">
        <v>1227</v>
      </c>
      <c r="Y186" s="1017">
        <v>12</v>
      </c>
      <c r="Z186" s="965" t="s">
        <v>1154</v>
      </c>
      <c r="AA186" s="965">
        <v>299</v>
      </c>
      <c r="AB186" s="965">
        <v>33026</v>
      </c>
      <c r="AC186" s="965">
        <v>11</v>
      </c>
      <c r="AD186" s="966">
        <f t="shared" si="65"/>
        <v>10</v>
      </c>
      <c r="AE186" s="966">
        <f t="shared" si="71"/>
        <v>120</v>
      </c>
      <c r="AF186" s="966">
        <f t="shared" si="66"/>
        <v>120</v>
      </c>
      <c r="AG186" s="966">
        <f t="shared" si="67"/>
        <v>0</v>
      </c>
      <c r="AH186" s="966">
        <f t="shared" si="68"/>
        <v>0</v>
      </c>
      <c r="AI186" s="1814"/>
    </row>
    <row r="187" spans="1:35" s="1126" customFormat="1" ht="19.2" customHeight="1" x14ac:dyDescent="0.3">
      <c r="A187" s="126"/>
      <c r="B187" s="127"/>
      <c r="C187" s="127"/>
      <c r="D187" s="127"/>
      <c r="E187" s="127"/>
      <c r="F187" s="127"/>
      <c r="G187" s="1601"/>
      <c r="H187" s="1804"/>
      <c r="I187" s="1127"/>
      <c r="J187" s="1137" t="s">
        <v>753</v>
      </c>
      <c r="K187" s="1015"/>
      <c r="L187" s="1015"/>
      <c r="M187" s="1015">
        <v>3750</v>
      </c>
      <c r="N187" s="1015"/>
      <c r="O187" s="1015"/>
      <c r="P187" s="1015"/>
      <c r="Q187" s="1015"/>
      <c r="R187" s="1015"/>
      <c r="S187" s="1015"/>
      <c r="T187" s="1015"/>
      <c r="U187" s="1015"/>
      <c r="V187" s="1015"/>
      <c r="W187" s="1016">
        <f t="shared" si="73"/>
        <v>3750</v>
      </c>
      <c r="X187" s="964" t="s">
        <v>1228</v>
      </c>
      <c r="Y187" s="1017">
        <v>75</v>
      </c>
      <c r="Z187" s="1132" t="s">
        <v>1154</v>
      </c>
      <c r="AA187" s="965">
        <v>122</v>
      </c>
      <c r="AB187" s="1132" t="s">
        <v>1147</v>
      </c>
      <c r="AC187" s="965">
        <v>11</v>
      </c>
      <c r="AD187" s="966">
        <f t="shared" si="65"/>
        <v>50</v>
      </c>
      <c r="AE187" s="966">
        <f t="shared" si="71"/>
        <v>3750</v>
      </c>
      <c r="AF187" s="966">
        <f t="shared" si="66"/>
        <v>3750</v>
      </c>
      <c r="AG187" s="966">
        <f t="shared" si="67"/>
        <v>0</v>
      </c>
      <c r="AH187" s="966">
        <f t="shared" si="68"/>
        <v>0</v>
      </c>
      <c r="AI187" s="1814"/>
    </row>
    <row r="188" spans="1:35" s="1126" customFormat="1" ht="19.2" customHeight="1" x14ac:dyDescent="0.3">
      <c r="A188" s="126"/>
      <c r="B188" s="127"/>
      <c r="C188" s="127"/>
      <c r="D188" s="127"/>
      <c r="E188" s="127"/>
      <c r="F188" s="127"/>
      <c r="G188" s="1601"/>
      <c r="H188" s="1804"/>
      <c r="I188" s="1127"/>
      <c r="J188" s="1137" t="s">
        <v>753</v>
      </c>
      <c r="K188" s="1015"/>
      <c r="L188" s="1015"/>
      <c r="M188" s="1015"/>
      <c r="N188" s="1015"/>
      <c r="O188" s="1015">
        <v>700</v>
      </c>
      <c r="P188" s="1015"/>
      <c r="Q188" s="1015"/>
      <c r="R188" s="1015"/>
      <c r="S188" s="1015"/>
      <c r="T188" s="1015"/>
      <c r="U188" s="1015">
        <v>700</v>
      </c>
      <c r="V188" s="1015"/>
      <c r="W188" s="1016">
        <f t="shared" si="73"/>
        <v>1400</v>
      </c>
      <c r="X188" s="964" t="s">
        <v>1156</v>
      </c>
      <c r="Y188" s="1017">
        <v>14</v>
      </c>
      <c r="Z188" s="1132" t="s">
        <v>1157</v>
      </c>
      <c r="AA188" s="965">
        <v>262</v>
      </c>
      <c r="AB188" s="1047">
        <v>33102</v>
      </c>
      <c r="AC188" s="965">
        <v>11</v>
      </c>
      <c r="AD188" s="966">
        <f t="shared" si="65"/>
        <v>100</v>
      </c>
      <c r="AE188" s="966">
        <f t="shared" si="71"/>
        <v>1400</v>
      </c>
      <c r="AF188" s="966">
        <f t="shared" si="66"/>
        <v>0</v>
      </c>
      <c r="AG188" s="966">
        <f t="shared" si="67"/>
        <v>700</v>
      </c>
      <c r="AH188" s="966">
        <f t="shared" si="68"/>
        <v>700</v>
      </c>
      <c r="AI188" s="1814"/>
    </row>
    <row r="189" spans="1:35" s="1126" customFormat="1" ht="24.6" customHeight="1" x14ac:dyDescent="0.3">
      <c r="A189" s="126"/>
      <c r="B189" s="127"/>
      <c r="C189" s="127"/>
      <c r="D189" s="127"/>
      <c r="E189" s="127"/>
      <c r="F189" s="127"/>
      <c r="G189" s="1601"/>
      <c r="H189" s="1804" t="s">
        <v>1455</v>
      </c>
      <c r="I189" s="1712"/>
      <c r="J189" s="963" t="s">
        <v>752</v>
      </c>
      <c r="K189" s="1143"/>
      <c r="L189" s="1144"/>
      <c r="M189" s="1144">
        <v>350</v>
      </c>
      <c r="N189" s="1144">
        <v>260</v>
      </c>
      <c r="O189" s="1144">
        <v>400</v>
      </c>
      <c r="P189" s="1144">
        <v>500</v>
      </c>
      <c r="Q189" s="1144"/>
      <c r="R189" s="1144"/>
      <c r="S189" s="1144"/>
      <c r="T189" s="1144"/>
      <c r="U189" s="1144"/>
      <c r="V189" s="1145"/>
      <c r="W189" s="985">
        <f t="shared" ref="W189:W196" si="74">SUM(K189:V189)</f>
        <v>1510</v>
      </c>
      <c r="X189" s="1023"/>
      <c r="Y189" s="965"/>
      <c r="Z189" s="965"/>
      <c r="AA189" s="965"/>
      <c r="AB189" s="965"/>
      <c r="AC189" s="965"/>
      <c r="AD189" s="966" t="e">
        <f t="shared" si="65"/>
        <v>#DIV/0!</v>
      </c>
      <c r="AE189" s="966"/>
      <c r="AF189" s="968">
        <f t="shared" si="66"/>
        <v>610</v>
      </c>
      <c r="AG189" s="968">
        <f t="shared" si="67"/>
        <v>900</v>
      </c>
      <c r="AH189" s="968">
        <f t="shared" si="68"/>
        <v>0</v>
      </c>
      <c r="AI189" s="1814" t="s">
        <v>1152</v>
      </c>
    </row>
    <row r="190" spans="1:35" s="1126" customFormat="1" ht="41.25" customHeight="1" x14ac:dyDescent="0.3">
      <c r="A190" s="126"/>
      <c r="B190" s="127"/>
      <c r="C190" s="127"/>
      <c r="D190" s="127"/>
      <c r="E190" s="127"/>
      <c r="F190" s="127"/>
      <c r="G190" s="1601"/>
      <c r="H190" s="1804"/>
      <c r="I190" s="1712"/>
      <c r="J190" s="1137" t="s">
        <v>753</v>
      </c>
      <c r="K190" s="1146"/>
      <c r="L190" s="1146"/>
      <c r="M190" s="1146">
        <v>10500</v>
      </c>
      <c r="N190" s="1146">
        <v>7840</v>
      </c>
      <c r="O190" s="1146">
        <v>12040</v>
      </c>
      <c r="P190" s="1146">
        <v>15050</v>
      </c>
      <c r="Q190" s="1146"/>
      <c r="R190" s="1146"/>
      <c r="S190" s="1146"/>
      <c r="T190" s="1146"/>
      <c r="U190" s="1146"/>
      <c r="V190" s="1147"/>
      <c r="W190" s="1016">
        <f t="shared" si="74"/>
        <v>45430</v>
      </c>
      <c r="X190" s="1023" t="s">
        <v>1229</v>
      </c>
      <c r="Y190" s="1017">
        <v>1298</v>
      </c>
      <c r="Z190" s="965" t="s">
        <v>1154</v>
      </c>
      <c r="AA190" s="965">
        <v>211</v>
      </c>
      <c r="AB190" s="965">
        <v>3552</v>
      </c>
      <c r="AC190" s="965">
        <v>11</v>
      </c>
      <c r="AD190" s="966">
        <f t="shared" si="65"/>
        <v>35</v>
      </c>
      <c r="AE190" s="966">
        <f t="shared" si="71"/>
        <v>45430</v>
      </c>
      <c r="AF190" s="966">
        <f t="shared" si="66"/>
        <v>18340</v>
      </c>
      <c r="AG190" s="966">
        <f t="shared" si="67"/>
        <v>27090</v>
      </c>
      <c r="AH190" s="966">
        <f t="shared" si="68"/>
        <v>0</v>
      </c>
      <c r="AI190" s="1814"/>
    </row>
    <row r="191" spans="1:35" s="1126" customFormat="1" ht="28.5" customHeight="1" x14ac:dyDescent="0.3">
      <c r="A191" s="126"/>
      <c r="B191" s="127"/>
      <c r="C191" s="127"/>
      <c r="D191" s="127"/>
      <c r="E191" s="127"/>
      <c r="F191" s="127"/>
      <c r="G191" s="1601"/>
      <c r="H191" s="1804"/>
      <c r="I191" s="1127"/>
      <c r="J191" s="1137" t="s">
        <v>753</v>
      </c>
      <c r="K191" s="1146"/>
      <c r="L191" s="1146"/>
      <c r="M191" s="1146">
        <v>16500</v>
      </c>
      <c r="N191" s="1146">
        <v>11700</v>
      </c>
      <c r="O191" s="1146">
        <v>18000</v>
      </c>
      <c r="P191" s="1146">
        <v>22500</v>
      </c>
      <c r="Q191" s="1146"/>
      <c r="R191" s="1146"/>
      <c r="S191" s="1146"/>
      <c r="T191" s="1146"/>
      <c r="U191" s="1146"/>
      <c r="V191" s="1147"/>
      <c r="W191" s="1016">
        <f t="shared" si="74"/>
        <v>68700</v>
      </c>
      <c r="X191" s="1023" t="s">
        <v>1230</v>
      </c>
      <c r="Y191" s="1017">
        <v>1374</v>
      </c>
      <c r="Z191" s="965" t="s">
        <v>1154</v>
      </c>
      <c r="AA191" s="965">
        <v>211</v>
      </c>
      <c r="AB191" s="965">
        <v>3503</v>
      </c>
      <c r="AC191" s="965">
        <v>11</v>
      </c>
      <c r="AD191" s="966">
        <f t="shared" si="65"/>
        <v>50</v>
      </c>
      <c r="AE191" s="966">
        <f t="shared" si="71"/>
        <v>68700</v>
      </c>
      <c r="AF191" s="966">
        <f t="shared" si="66"/>
        <v>28200</v>
      </c>
      <c r="AG191" s="966">
        <f t="shared" si="67"/>
        <v>40500</v>
      </c>
      <c r="AH191" s="966">
        <f t="shared" si="68"/>
        <v>0</v>
      </c>
      <c r="AI191" s="1814"/>
    </row>
    <row r="192" spans="1:35" s="1126" customFormat="1" ht="31.5" customHeight="1" x14ac:dyDescent="0.3">
      <c r="A192" s="126"/>
      <c r="B192" s="127"/>
      <c r="C192" s="127"/>
      <c r="D192" s="127"/>
      <c r="E192" s="127"/>
      <c r="F192" s="127"/>
      <c r="G192" s="1601"/>
      <c r="H192" s="1804"/>
      <c r="I192" s="1127"/>
      <c r="J192" s="1137" t="s">
        <v>753</v>
      </c>
      <c r="K192" s="1146"/>
      <c r="L192" s="1146"/>
      <c r="M192" s="1146">
        <v>17500</v>
      </c>
      <c r="N192" s="1146">
        <v>21600</v>
      </c>
      <c r="O192" s="1146">
        <v>20000</v>
      </c>
      <c r="P192" s="1146">
        <v>32500</v>
      </c>
      <c r="Q192" s="1146"/>
      <c r="R192" s="1146"/>
      <c r="S192" s="1146"/>
      <c r="T192" s="1146"/>
      <c r="U192" s="1146"/>
      <c r="V192" s="1147"/>
      <c r="W192" s="1016">
        <f t="shared" si="74"/>
        <v>91600</v>
      </c>
      <c r="X192" s="1023" t="s">
        <v>1231</v>
      </c>
      <c r="Y192" s="1017">
        <v>1550</v>
      </c>
      <c r="Z192" s="965" t="s">
        <v>1149</v>
      </c>
      <c r="AA192" s="965">
        <v>141</v>
      </c>
      <c r="AB192" s="1132" t="s">
        <v>1147</v>
      </c>
      <c r="AC192" s="965">
        <v>11</v>
      </c>
      <c r="AD192" s="966">
        <f t="shared" si="65"/>
        <v>59.096774193548384</v>
      </c>
      <c r="AE192" s="966">
        <f t="shared" si="71"/>
        <v>91600</v>
      </c>
      <c r="AF192" s="966">
        <f t="shared" si="66"/>
        <v>39100</v>
      </c>
      <c r="AG192" s="966">
        <f t="shared" si="67"/>
        <v>52500</v>
      </c>
      <c r="AH192" s="966">
        <f t="shared" si="68"/>
        <v>0</v>
      </c>
      <c r="AI192" s="1814"/>
    </row>
    <row r="193" spans="1:35" s="1126" customFormat="1" ht="24" customHeight="1" x14ac:dyDescent="0.3">
      <c r="A193" s="126"/>
      <c r="B193" s="127"/>
      <c r="C193" s="127"/>
      <c r="D193" s="127"/>
      <c r="E193" s="127"/>
      <c r="F193" s="127"/>
      <c r="G193" s="1601"/>
      <c r="H193" s="1804"/>
      <c r="I193" s="1127"/>
      <c r="J193" s="1137" t="s">
        <v>753</v>
      </c>
      <c r="K193" s="1146"/>
      <c r="L193" s="1146"/>
      <c r="M193" s="1146">
        <v>1250</v>
      </c>
      <c r="N193" s="1146"/>
      <c r="O193" s="1146"/>
      <c r="P193" s="1146"/>
      <c r="Q193" s="1146"/>
      <c r="R193" s="1146"/>
      <c r="S193" s="1146"/>
      <c r="T193" s="1146"/>
      <c r="U193" s="1146"/>
      <c r="V193" s="1147"/>
      <c r="W193" s="1016">
        <f t="shared" si="74"/>
        <v>1250</v>
      </c>
      <c r="X193" s="1023" t="s">
        <v>1232</v>
      </c>
      <c r="Y193" s="1017">
        <v>250</v>
      </c>
      <c r="Z193" s="965" t="s">
        <v>1154</v>
      </c>
      <c r="AA193" s="965">
        <v>122</v>
      </c>
      <c r="AB193" s="1132" t="s">
        <v>1147</v>
      </c>
      <c r="AC193" s="965">
        <v>11</v>
      </c>
      <c r="AD193" s="966">
        <f t="shared" si="65"/>
        <v>5</v>
      </c>
      <c r="AE193" s="966">
        <f t="shared" si="71"/>
        <v>1250</v>
      </c>
      <c r="AF193" s="966">
        <f t="shared" si="66"/>
        <v>1250</v>
      </c>
      <c r="AG193" s="966">
        <f t="shared" si="67"/>
        <v>0</v>
      </c>
      <c r="AH193" s="966">
        <f t="shared" si="68"/>
        <v>0</v>
      </c>
      <c r="AI193" s="1814"/>
    </row>
    <row r="194" spans="1:35" s="1126" customFormat="1" ht="18.75" customHeight="1" x14ac:dyDescent="0.3">
      <c r="A194" s="126"/>
      <c r="B194" s="127"/>
      <c r="C194" s="127"/>
      <c r="D194" s="127"/>
      <c r="E194" s="127"/>
      <c r="F194" s="127"/>
      <c r="G194" s="1601"/>
      <c r="H194" s="1804"/>
      <c r="I194" s="1127"/>
      <c r="J194" s="1137" t="s">
        <v>753</v>
      </c>
      <c r="K194" s="1146"/>
      <c r="L194" s="1146"/>
      <c r="M194" s="1146">
        <v>1250</v>
      </c>
      <c r="N194" s="1146"/>
      <c r="O194" s="1146"/>
      <c r="P194" s="1146"/>
      <c r="Q194" s="1146"/>
      <c r="R194" s="1146"/>
      <c r="S194" s="1146"/>
      <c r="T194" s="1146"/>
      <c r="U194" s="1146"/>
      <c r="V194" s="1147"/>
      <c r="W194" s="1016">
        <f t="shared" si="74"/>
        <v>1250</v>
      </c>
      <c r="X194" s="1023" t="s">
        <v>1233</v>
      </c>
      <c r="Y194" s="1017">
        <v>250</v>
      </c>
      <c r="Z194" s="965" t="s">
        <v>1154</v>
      </c>
      <c r="AA194" s="965">
        <v>291</v>
      </c>
      <c r="AB194" s="1033">
        <v>30345</v>
      </c>
      <c r="AC194" s="965">
        <v>11</v>
      </c>
      <c r="AD194" s="966">
        <f t="shared" si="65"/>
        <v>5</v>
      </c>
      <c r="AE194" s="966">
        <f t="shared" si="71"/>
        <v>1250</v>
      </c>
      <c r="AF194" s="966">
        <f t="shared" si="66"/>
        <v>1250</v>
      </c>
      <c r="AG194" s="966">
        <f t="shared" si="67"/>
        <v>0</v>
      </c>
      <c r="AH194" s="966">
        <f t="shared" si="68"/>
        <v>0</v>
      </c>
      <c r="AI194" s="1814"/>
    </row>
    <row r="195" spans="1:35" s="1126" customFormat="1" ht="19.2" customHeight="1" x14ac:dyDescent="0.3">
      <c r="A195" s="126"/>
      <c r="B195" s="127"/>
      <c r="C195" s="127"/>
      <c r="D195" s="127"/>
      <c r="E195" s="127"/>
      <c r="F195" s="127"/>
      <c r="G195" s="1601"/>
      <c r="H195" s="1804"/>
      <c r="I195" s="1127"/>
      <c r="J195" s="1137" t="s">
        <v>753</v>
      </c>
      <c r="K195" s="1146"/>
      <c r="L195" s="1146">
        <v>120</v>
      </c>
      <c r="M195" s="1146"/>
      <c r="N195" s="1146"/>
      <c r="O195" s="1146"/>
      <c r="P195" s="1146"/>
      <c r="Q195" s="1146"/>
      <c r="R195" s="1146"/>
      <c r="S195" s="1146"/>
      <c r="T195" s="1146"/>
      <c r="U195" s="1146"/>
      <c r="V195" s="1147"/>
      <c r="W195" s="1016">
        <f t="shared" si="74"/>
        <v>120</v>
      </c>
      <c r="X195" s="964" t="s">
        <v>1219</v>
      </c>
      <c r="Y195" s="1017">
        <v>12</v>
      </c>
      <c r="Z195" s="965" t="s">
        <v>1154</v>
      </c>
      <c r="AA195" s="965">
        <v>299</v>
      </c>
      <c r="AB195" s="965">
        <v>33026</v>
      </c>
      <c r="AC195" s="965">
        <v>11</v>
      </c>
      <c r="AD195" s="966">
        <f t="shared" si="65"/>
        <v>10</v>
      </c>
      <c r="AE195" s="966">
        <f t="shared" si="71"/>
        <v>120</v>
      </c>
      <c r="AF195" s="966">
        <f t="shared" si="66"/>
        <v>120</v>
      </c>
      <c r="AG195" s="966">
        <f t="shared" si="67"/>
        <v>0</v>
      </c>
      <c r="AH195" s="966">
        <f t="shared" si="68"/>
        <v>0</v>
      </c>
      <c r="AI195" s="1814"/>
    </row>
    <row r="196" spans="1:35" s="1126" customFormat="1" ht="19.2" customHeight="1" x14ac:dyDescent="0.3">
      <c r="A196" s="126"/>
      <c r="B196" s="127"/>
      <c r="C196" s="127"/>
      <c r="D196" s="127"/>
      <c r="E196" s="127"/>
      <c r="F196" s="127"/>
      <c r="G196" s="1601"/>
      <c r="H196" s="1804"/>
      <c r="I196" s="1127"/>
      <c r="J196" s="1137" t="s">
        <v>753</v>
      </c>
      <c r="K196" s="1146"/>
      <c r="L196" s="1146"/>
      <c r="M196" s="1146">
        <v>600</v>
      </c>
      <c r="N196" s="1146">
        <v>600</v>
      </c>
      <c r="O196" s="1146">
        <v>600</v>
      </c>
      <c r="P196" s="1146">
        <v>600</v>
      </c>
      <c r="Q196" s="1146"/>
      <c r="R196" s="1146"/>
      <c r="S196" s="1146"/>
      <c r="T196" s="1146"/>
      <c r="U196" s="1146"/>
      <c r="V196" s="1147"/>
      <c r="W196" s="1016">
        <f t="shared" si="74"/>
        <v>2400</v>
      </c>
      <c r="X196" s="964" t="s">
        <v>1234</v>
      </c>
      <c r="Y196" s="1017">
        <v>28</v>
      </c>
      <c r="Z196" s="965" t="s">
        <v>1225</v>
      </c>
      <c r="AA196" s="965">
        <v>196</v>
      </c>
      <c r="AB196" s="1132" t="s">
        <v>1147</v>
      </c>
      <c r="AC196" s="965">
        <v>11</v>
      </c>
      <c r="AD196" s="966">
        <f t="shared" si="65"/>
        <v>85.714285714285708</v>
      </c>
      <c r="AE196" s="966">
        <f t="shared" si="71"/>
        <v>2400</v>
      </c>
      <c r="AF196" s="966">
        <f t="shared" si="66"/>
        <v>1200</v>
      </c>
      <c r="AG196" s="966">
        <f t="shared" si="67"/>
        <v>1200</v>
      </c>
      <c r="AH196" s="966">
        <f t="shared" si="68"/>
        <v>0</v>
      </c>
      <c r="AI196" s="1814"/>
    </row>
    <row r="197" spans="1:35" s="1126" customFormat="1" ht="19.2" customHeight="1" x14ac:dyDescent="0.3">
      <c r="A197" s="126"/>
      <c r="B197" s="127"/>
      <c r="C197" s="127"/>
      <c r="D197" s="127"/>
      <c r="E197" s="127"/>
      <c r="F197" s="127"/>
      <c r="G197" s="1601"/>
      <c r="H197" s="1804"/>
      <c r="I197" s="1127"/>
      <c r="J197" s="1137" t="s">
        <v>753</v>
      </c>
      <c r="K197" s="1146"/>
      <c r="L197" s="1146"/>
      <c r="M197" s="1146">
        <v>12600</v>
      </c>
      <c r="N197" s="1146">
        <v>14700</v>
      </c>
      <c r="O197" s="1146">
        <v>12600</v>
      </c>
      <c r="P197" s="1146">
        <v>12600</v>
      </c>
      <c r="Q197" s="1146"/>
      <c r="R197" s="1146"/>
      <c r="S197" s="1146"/>
      <c r="T197" s="1146"/>
      <c r="U197" s="1146"/>
      <c r="V197" s="1147"/>
      <c r="W197" s="1016">
        <f>V195+SUM(K197:V197)</f>
        <v>52500</v>
      </c>
      <c r="X197" s="964" t="s">
        <v>1236</v>
      </c>
      <c r="Y197" s="1017">
        <v>140</v>
      </c>
      <c r="Z197" s="1028" t="s">
        <v>1154</v>
      </c>
      <c r="AA197" s="969">
        <v>133</v>
      </c>
      <c r="AB197" s="986" t="s">
        <v>1147</v>
      </c>
      <c r="AC197" s="965">
        <v>11</v>
      </c>
      <c r="AD197" s="966">
        <f t="shared" si="65"/>
        <v>375</v>
      </c>
      <c r="AE197" s="966">
        <f t="shared" si="71"/>
        <v>52500</v>
      </c>
      <c r="AF197" s="966">
        <f t="shared" si="66"/>
        <v>27300</v>
      </c>
      <c r="AG197" s="966">
        <f t="shared" si="67"/>
        <v>25200</v>
      </c>
      <c r="AH197" s="966">
        <f t="shared" si="68"/>
        <v>0</v>
      </c>
      <c r="AI197" s="1814"/>
    </row>
    <row r="198" spans="1:35" s="1126" customFormat="1" ht="19.2" customHeight="1" x14ac:dyDescent="0.3">
      <c r="A198" s="126"/>
      <c r="B198" s="127"/>
      <c r="C198" s="127"/>
      <c r="D198" s="127"/>
      <c r="E198" s="127"/>
      <c r="F198" s="127"/>
      <c r="G198" s="1601"/>
      <c r="H198" s="1804"/>
      <c r="I198" s="1127"/>
      <c r="J198" s="1137" t="s">
        <v>753</v>
      </c>
      <c r="K198" s="1146"/>
      <c r="L198" s="1146"/>
      <c r="M198" s="1146">
        <v>1200</v>
      </c>
      <c r="N198" s="1146">
        <v>1200</v>
      </c>
      <c r="O198" s="1146">
        <v>1200</v>
      </c>
      <c r="P198" s="1146">
        <v>1200</v>
      </c>
      <c r="Q198" s="1146"/>
      <c r="R198" s="1146"/>
      <c r="S198" s="1146"/>
      <c r="T198" s="1146"/>
      <c r="U198" s="1146"/>
      <c r="V198" s="1147"/>
      <c r="W198" s="1016">
        <f>SUM(K198:V198)</f>
        <v>4800</v>
      </c>
      <c r="X198" s="964" t="s">
        <v>1235</v>
      </c>
      <c r="Y198" s="1017">
        <v>48</v>
      </c>
      <c r="Z198" s="1032" t="s">
        <v>1157</v>
      </c>
      <c r="AA198" s="969">
        <v>262</v>
      </c>
      <c r="AB198" s="1047">
        <v>33102</v>
      </c>
      <c r="AC198" s="965">
        <v>11</v>
      </c>
      <c r="AD198" s="966">
        <f t="shared" si="65"/>
        <v>100</v>
      </c>
      <c r="AE198" s="966">
        <f t="shared" si="71"/>
        <v>4800</v>
      </c>
      <c r="AF198" s="966">
        <f t="shared" si="66"/>
        <v>2400</v>
      </c>
      <c r="AG198" s="966">
        <f t="shared" si="67"/>
        <v>2400</v>
      </c>
      <c r="AH198" s="966">
        <f t="shared" si="68"/>
        <v>0</v>
      </c>
      <c r="AI198" s="1814"/>
    </row>
    <row r="199" spans="1:35" s="1126" customFormat="1" ht="87" customHeight="1" thickBot="1" x14ac:dyDescent="0.35">
      <c r="A199" s="126"/>
      <c r="B199" s="127"/>
      <c r="C199" s="127"/>
      <c r="D199" s="127"/>
      <c r="E199" s="127"/>
      <c r="F199" s="127"/>
      <c r="G199" s="1830"/>
      <c r="H199" s="1805"/>
      <c r="I199" s="1127"/>
      <c r="J199" s="1137" t="s">
        <v>753</v>
      </c>
      <c r="K199" s="1146"/>
      <c r="L199" s="1146"/>
      <c r="M199" s="1146">
        <v>7560</v>
      </c>
      <c r="N199" s="1146">
        <v>8820</v>
      </c>
      <c r="O199" s="1146">
        <v>7560</v>
      </c>
      <c r="P199" s="1146">
        <v>7560</v>
      </c>
      <c r="Q199" s="1146"/>
      <c r="R199" s="1146"/>
      <c r="S199" s="1146"/>
      <c r="T199" s="1146"/>
      <c r="U199" s="1146"/>
      <c r="V199" s="1146"/>
      <c r="W199" s="1016">
        <f>SUM(K199:V199)</f>
        <v>31500</v>
      </c>
      <c r="X199" s="1148" t="s">
        <v>1237</v>
      </c>
      <c r="Y199" s="1017">
        <v>28</v>
      </c>
      <c r="Z199" s="1032" t="s">
        <v>1157</v>
      </c>
      <c r="AA199" s="969">
        <v>136</v>
      </c>
      <c r="AB199" s="1149" t="s">
        <v>1147</v>
      </c>
      <c r="AC199" s="965">
        <v>11</v>
      </c>
      <c r="AD199" s="966">
        <f t="shared" si="65"/>
        <v>1125</v>
      </c>
      <c r="AE199" s="966">
        <f t="shared" si="71"/>
        <v>31500</v>
      </c>
      <c r="AF199" s="966">
        <f t="shared" si="66"/>
        <v>16380</v>
      </c>
      <c r="AG199" s="966">
        <f t="shared" si="67"/>
        <v>15120</v>
      </c>
      <c r="AH199" s="966">
        <f t="shared" si="68"/>
        <v>0</v>
      </c>
      <c r="AI199" s="1814"/>
    </row>
    <row r="200" spans="1:35" ht="16.2" thickBot="1" x14ac:dyDescent="0.35">
      <c r="G200" s="717"/>
      <c r="H200" s="1185" t="s">
        <v>830</v>
      </c>
      <c r="I200" s="709"/>
      <c r="J200" s="800"/>
      <c r="K200" s="714"/>
      <c r="L200" s="715"/>
      <c r="M200" s="715"/>
      <c r="N200" s="715"/>
      <c r="O200" s="715"/>
      <c r="P200" s="715"/>
      <c r="Q200" s="715"/>
      <c r="R200" s="715"/>
      <c r="S200" s="715"/>
      <c r="T200" s="715"/>
      <c r="U200" s="715"/>
      <c r="V200" s="715"/>
      <c r="W200" s="803">
        <f>W114+W5</f>
        <v>19000000</v>
      </c>
      <c r="X200" s="739"/>
      <c r="Y200" s="960"/>
      <c r="Z200" s="960"/>
      <c r="AA200" s="960"/>
      <c r="AB200" s="960"/>
      <c r="AC200" s="961"/>
      <c r="AD200" s="960"/>
      <c r="AE200" s="1150"/>
      <c r="AF200" s="1150"/>
      <c r="AG200" s="1150"/>
      <c r="AH200" s="960"/>
      <c r="AI200" s="962"/>
    </row>
    <row r="202" spans="1:35" x14ac:dyDescent="0.3">
      <c r="W202" s="674"/>
    </row>
    <row r="203" spans="1:35" x14ac:dyDescent="0.3">
      <c r="W203" s="674"/>
    </row>
    <row r="204" spans="1:35" ht="37.200000000000003" customHeight="1" x14ac:dyDescent="0.3"/>
    <row r="206" spans="1:35" ht="43.8" customHeight="1" x14ac:dyDescent="0.3"/>
    <row r="211" spans="9:19" x14ac:dyDescent="0.3">
      <c r="I211" s="1189"/>
      <c r="J211" s="1190" t="s">
        <v>1524</v>
      </c>
      <c r="K211" s="1189"/>
      <c r="R211" s="1189" t="s">
        <v>1528</v>
      </c>
      <c r="S211" s="1191"/>
    </row>
    <row r="212" spans="9:19" x14ac:dyDescent="0.3">
      <c r="I212" s="1191"/>
      <c r="J212" s="1190" t="s">
        <v>1525</v>
      </c>
      <c r="K212" s="1191"/>
      <c r="R212" s="1189" t="s">
        <v>1529</v>
      </c>
      <c r="S212" s="1191"/>
    </row>
    <row r="213" spans="9:19" x14ac:dyDescent="0.3">
      <c r="I213" s="1191"/>
      <c r="J213" s="1192" t="s">
        <v>1526</v>
      </c>
      <c r="K213" s="1191"/>
      <c r="R213" s="1189" t="s">
        <v>1527</v>
      </c>
      <c r="S213" s="1191"/>
    </row>
    <row r="214" spans="9:19" x14ac:dyDescent="0.3">
      <c r="I214" s="1193"/>
      <c r="J214" s="1190" t="s">
        <v>1527</v>
      </c>
      <c r="K214" s="1193"/>
    </row>
  </sheetData>
  <protectedRanges>
    <protectedRange algorithmName="SHA-512" hashValue="SkODiCkkj8RbIYaqdozEnFoZ5jDV7zbeII9eiyMY7QhVuSt8c7fhUkd6BcQDTmg1yKkNXJ4HJ4flW2/Ierughg==" saltValue="jMF5ya0vuNwiZ6A3nl009A==" spinCount="100000" sqref="AI4:AI8 H67:H71 Q64 G16:I16 AI14:AI16 K20:V21 Y56:AC56 AD33:AG33 H75 AH75:AI77 AD75:AG78 G75:G79 AD78:AI79 Z75:AC79 G35:G39 X79:X80 Y80:AI80 G64:G71 L184:M184 K185:M187 K183:M183 K182:AC182 AI182 N183:AC187 L191:M191 K192:M194 K190:M190 K189:AC189 AI184:AI189 N190:AC194 AI191:AI199 AG35:AG39 J9 H43 AH43:AI47 H38:H39 AC37:AF37 AC38:AD40 AE38:AF39 AE40:AI40 G28:G33 G34:I34 A34:A35 J162 K188:AA188 J164 K195:AC197 AI90:AI92 AI94:AI95 K198:AA199 U64:V64 I75:I78 H79:I79 G40:I42 Y44:AD49 AE43:AG49 AC41:AI41 I66:I71 AC66:AC71 S64 G182:I182 AC35:AF35 AI10 Z119 G200:AG200 Z150:Z151 Z156:Z160 Z171 Z173 Z175 Z177 Z179:Z181 AC188 AC62 AC198:AC199 I35:I39 I43:I56 K16:V16 G20:I20 H64:I65 K81:V108 X57:AC61 X36:AF36 X35:AA35 X43:AD43 X37:AB40 X41:AA41 X62:AA62 X66:Z69 X70:AA71 Z140 X75:Y78 X96:AI108 J11 AI81:AI88 J114 J116 J118:J121 J123 J134 J136 J143 G189:I189 G81:I108 J147 J145 X28:AH32 AI12 G8:G15 J13 Y50:AA50 X63:AC65 K65:K71 Q65:V71 L65:P70 H28:I28 W8:AH16 H35:H36 W28:W33 AH33:AI39 X33 I29:J29 X42:AI42 AH48:AH55 G43:G56 H46:H56 X45:X56 K35:W57 G57:I63 AI48:AI71 K75:V79 W58:W108 AC50:AG50 AD56:AH74 X81:AH95 J171 J173 J175 J177 J179:J181 G183:J188 G190:J199 J149:J151 J153 J155 J157:J158 J160 J15 K34:AG34 H30:I33 J30:J35 K64:O64 K58:V63 J37:J64 J66:J74 G80:T80 G4:AH7 J132 J138:J141 G109:AI112 J130 AI19:AI20 W19:AH21 W17:AI18 G17:J19 Y51:AG55 AI24:AI32 K24:V33 W24:AH27 G21:J27 W22:AI22 K23:AI23" name="Rango1"/>
    <protectedRange sqref="K17:K19" name="Rango2"/>
    <protectedRange sqref="L17:L19" name="Rango2_1"/>
    <protectedRange sqref="M17:M19" name="Rango2_2"/>
    <protectedRange sqref="N17:N19" name="Rango2_3"/>
    <protectedRange sqref="O17:O19" name="Rango2_4"/>
    <protectedRange sqref="P17:P19" name="Rango2_5"/>
    <protectedRange sqref="Q17:Q19" name="Rango2_6"/>
    <protectedRange sqref="R17:R19" name="Rango2_7"/>
    <protectedRange sqref="S17:S19" name="Rango2_8"/>
    <protectedRange sqref="T17:T19" name="Rango2_9"/>
    <protectedRange sqref="U17:U19" name="Rango2_10"/>
    <protectedRange sqref="V17:V19" name="Rango2_11"/>
    <protectedRange sqref="O72" name="Rango2_15"/>
    <protectedRange sqref="K73:L74 K72 N73:N74" name="Rango2_24"/>
    <protectedRange sqref="L72" name="Rango2_25"/>
    <protectedRange sqref="N72" name="Rango2_26"/>
    <protectedRange sqref="O73:O74" name="Rango2_28"/>
    <protectedRange sqref="P72:P74" name="Rango2_29"/>
    <protectedRange sqref="Q72:Q74" name="Rango2_30"/>
    <protectedRange sqref="R73:R74" name="Rango2_31"/>
    <protectedRange sqref="V73 S72 S74" name="Rango2_32"/>
    <protectedRange sqref="T72:T74" name="Rango2_33"/>
    <protectedRange sqref="M73 U72 U74" name="Rango2_34"/>
    <protectedRange sqref="V72 V74" name="Rango2_35"/>
  </protectedRanges>
  <autoFilter ref="J4:J200"/>
  <mergeCells count="158">
    <mergeCell ref="AI165:AI169"/>
    <mergeCell ref="G113:H114"/>
    <mergeCell ref="I113:I114"/>
    <mergeCell ref="H115:H116"/>
    <mergeCell ref="I115:I116"/>
    <mergeCell ref="AI115:AI116"/>
    <mergeCell ref="D4:D5"/>
    <mergeCell ref="F4:F5"/>
    <mergeCell ref="F2:F3"/>
    <mergeCell ref="E2:E3"/>
    <mergeCell ref="AI156:AI158"/>
    <mergeCell ref="AI139:AI140"/>
    <mergeCell ref="AI124:AI128"/>
    <mergeCell ref="AI150:AI151"/>
    <mergeCell ref="AI58:AI59"/>
    <mergeCell ref="AI61:AI63"/>
    <mergeCell ref="AI81:AI84"/>
    <mergeCell ref="AI99:AI101"/>
    <mergeCell ref="H133:H134"/>
    <mergeCell ref="H124:H128"/>
    <mergeCell ref="G115:G199"/>
    <mergeCell ref="H135:H136"/>
    <mergeCell ref="I135:I136"/>
    <mergeCell ref="H137:H138"/>
    <mergeCell ref="AI180:AI181"/>
    <mergeCell ref="AI182:AI188"/>
    <mergeCell ref="I182:I183"/>
    <mergeCell ref="H182:H188"/>
    <mergeCell ref="I189:I190"/>
    <mergeCell ref="AI178:AI179"/>
    <mergeCell ref="AI176:AI177"/>
    <mergeCell ref="AI174:AI175"/>
    <mergeCell ref="AI172:AI173"/>
    <mergeCell ref="AI189:AI199"/>
    <mergeCell ref="H176:H177"/>
    <mergeCell ref="H178:H179"/>
    <mergeCell ref="H172:H173"/>
    <mergeCell ref="AI170:AI171"/>
    <mergeCell ref="H189:H199"/>
    <mergeCell ref="H180:H181"/>
    <mergeCell ref="I36:I40"/>
    <mergeCell ref="H36:H41"/>
    <mergeCell ref="I43:I57"/>
    <mergeCell ref="H122:H123"/>
    <mergeCell ref="H148:H151"/>
    <mergeCell ref="I148:I151"/>
    <mergeCell ref="H161:H162"/>
    <mergeCell ref="H105:H107"/>
    <mergeCell ref="I105:I107"/>
    <mergeCell ref="H131:H132"/>
    <mergeCell ref="H58:H59"/>
    <mergeCell ref="H163:H164"/>
    <mergeCell ref="I163:I164"/>
    <mergeCell ref="H117:H118"/>
    <mergeCell ref="H119:H121"/>
    <mergeCell ref="H139:H141"/>
    <mergeCell ref="H81:H84"/>
    <mergeCell ref="H165:H169"/>
    <mergeCell ref="AI92:AI95"/>
    <mergeCell ref="AI75:AI80"/>
    <mergeCell ref="AI85:AI87"/>
    <mergeCell ref="C2:C3"/>
    <mergeCell ref="G4:H5"/>
    <mergeCell ref="J2:J3"/>
    <mergeCell ref="G2:H3"/>
    <mergeCell ref="I2:I3"/>
    <mergeCell ref="I4:I5"/>
    <mergeCell ref="H154:H155"/>
    <mergeCell ref="K2:W2"/>
    <mergeCell ref="I168:I169"/>
    <mergeCell ref="H144:H145"/>
    <mergeCell ref="I144:I145"/>
    <mergeCell ref="I161:I162"/>
    <mergeCell ref="H156:H158"/>
    <mergeCell ref="I159:I160"/>
    <mergeCell ref="I152:I153"/>
    <mergeCell ref="H152:H153"/>
    <mergeCell ref="H6:H7"/>
    <mergeCell ref="I6:I7"/>
    <mergeCell ref="D2:D3"/>
    <mergeCell ref="I8:I9"/>
    <mergeCell ref="G6:G112"/>
    <mergeCell ref="H8:H9"/>
    <mergeCell ref="H96:H98"/>
    <mergeCell ref="H88:H91"/>
    <mergeCell ref="AH1:AI1"/>
    <mergeCell ref="X2:X3"/>
    <mergeCell ref="Y2:Y3"/>
    <mergeCell ref="Z2:Z3"/>
    <mergeCell ref="AA2:AA3"/>
    <mergeCell ref="AB2:AB3"/>
    <mergeCell ref="AC2:AC3"/>
    <mergeCell ref="AD2:AD3"/>
    <mergeCell ref="AE2:AE3"/>
    <mergeCell ref="AF2:AH2"/>
    <mergeCell ref="AI2:AI3"/>
    <mergeCell ref="X1:AG1"/>
    <mergeCell ref="A1:V1"/>
    <mergeCell ref="B2:B3"/>
    <mergeCell ref="A2:A3"/>
    <mergeCell ref="A4:A5"/>
    <mergeCell ref="AI159:AI160"/>
    <mergeCell ref="H75:H78"/>
    <mergeCell ref="I75:I78"/>
    <mergeCell ref="B4:B5"/>
    <mergeCell ref="C4:C5"/>
    <mergeCell ref="I117:I121"/>
    <mergeCell ref="H146:H147"/>
    <mergeCell ref="I146:I147"/>
    <mergeCell ref="I133:I134"/>
    <mergeCell ref="AI8:AI9"/>
    <mergeCell ref="AI14:AI15"/>
    <mergeCell ref="AI28:AI35"/>
    <mergeCell ref="AI16:AI19"/>
    <mergeCell ref="AI105:AI107"/>
    <mergeCell ref="AI119:AI121"/>
    <mergeCell ref="AI20:AI27"/>
    <mergeCell ref="AI12:AI13"/>
    <mergeCell ref="AI96:AI98"/>
    <mergeCell ref="AI88:AI91"/>
    <mergeCell ref="AI102:AI104"/>
    <mergeCell ref="AJ72:AJ74"/>
    <mergeCell ref="AI10:AI11"/>
    <mergeCell ref="I65:I71"/>
    <mergeCell ref="I58:I59"/>
    <mergeCell ref="H65:H71"/>
    <mergeCell ref="AI65:AI71"/>
    <mergeCell ref="H43:H57"/>
    <mergeCell ref="H12:H13"/>
    <mergeCell ref="I12:I13"/>
    <mergeCell ref="I60:I63"/>
    <mergeCell ref="I72:I74"/>
    <mergeCell ref="H72:H74"/>
    <mergeCell ref="H60:H63"/>
    <mergeCell ref="H20:H27"/>
    <mergeCell ref="H28:H33"/>
    <mergeCell ref="H34:H35"/>
    <mergeCell ref="I14:I15"/>
    <mergeCell ref="H10:H11"/>
    <mergeCell ref="I10:I11"/>
    <mergeCell ref="H16:H19"/>
    <mergeCell ref="I16:I19"/>
    <mergeCell ref="H14:H15"/>
    <mergeCell ref="AI43:AI57"/>
    <mergeCell ref="AI36:AI41"/>
    <mergeCell ref="I137:I138"/>
    <mergeCell ref="I139:I140"/>
    <mergeCell ref="H85:H87"/>
    <mergeCell ref="H170:H171"/>
    <mergeCell ref="H174:H175"/>
    <mergeCell ref="H159:H160"/>
    <mergeCell ref="I156:I158"/>
    <mergeCell ref="H92:H95"/>
    <mergeCell ref="H102:H104"/>
    <mergeCell ref="I102:I104"/>
    <mergeCell ref="H99:H101"/>
    <mergeCell ref="H142:H143"/>
    <mergeCell ref="I142:I143"/>
  </mergeCells>
  <conditionalFormatting sqref="AB50">
    <cfRule type="expression" priority="70" stopIfTrue="1">
      <formula>contarcaracteres(AA50) =0</formula>
    </cfRule>
    <cfRule type="expression" dxfId="31" priority="71" stopIfTrue="1">
      <formula>contarcaracteres(AA50) &lt; 30</formula>
    </cfRule>
    <cfRule type="expression" dxfId="30" priority="72" stopIfTrue="1">
      <formula>contarcaracteres(AA50) &gt; 1000</formula>
    </cfRule>
  </conditionalFormatting>
  <conditionalFormatting sqref="AB41">
    <cfRule type="expression" priority="64" stopIfTrue="1">
      <formula>contarcaracteres(AA41) =0</formula>
    </cfRule>
    <cfRule type="expression" dxfId="29" priority="65" stopIfTrue="1">
      <formula>contarcaracteres(AA41) &lt; 30</formula>
    </cfRule>
    <cfRule type="expression" dxfId="28" priority="66" stopIfTrue="1">
      <formula>contarcaracteres(AA41) &gt; 1000</formula>
    </cfRule>
  </conditionalFormatting>
  <conditionalFormatting sqref="AB181">
    <cfRule type="expression" priority="55" stopIfTrue="1">
      <formula>contarcaracteres(AA181) =0</formula>
    </cfRule>
    <cfRule type="expression" dxfId="27" priority="56" stopIfTrue="1">
      <formula>contarcaracteres(AA181) &lt; 30</formula>
    </cfRule>
    <cfRule type="expression" dxfId="26" priority="57" stopIfTrue="1">
      <formula>contarcaracteres(AA181) &gt; 1000</formula>
    </cfRule>
  </conditionalFormatting>
  <conditionalFormatting sqref="AB70">
    <cfRule type="expression" priority="52" stopIfTrue="1">
      <formula>contarcaracteres(AA70) =0</formula>
    </cfRule>
    <cfRule type="expression" dxfId="25" priority="53" stopIfTrue="1">
      <formula>contarcaracteres(AA70) &lt; 30</formula>
    </cfRule>
    <cfRule type="expression" dxfId="24" priority="54" stopIfTrue="1">
      <formula>contarcaracteres(AA70) &gt; 1000</formula>
    </cfRule>
  </conditionalFormatting>
  <conditionalFormatting sqref="AB72">
    <cfRule type="expression" priority="49" stopIfTrue="1">
      <formula>contarcaracteres(AA72) =0</formula>
    </cfRule>
    <cfRule type="expression" dxfId="23" priority="50" stopIfTrue="1">
      <formula>contarcaracteres(AA72) &lt; 30</formula>
    </cfRule>
    <cfRule type="expression" dxfId="22" priority="51" stopIfTrue="1">
      <formula>contarcaracteres(AA72) &gt; 1000</formula>
    </cfRule>
  </conditionalFormatting>
  <conditionalFormatting sqref="AB73">
    <cfRule type="expression" priority="43" stopIfTrue="1">
      <formula>contarcaracteres(AA73) =0</formula>
    </cfRule>
    <cfRule type="expression" dxfId="21" priority="44" stopIfTrue="1">
      <formula>contarcaracteres(AA73) &lt; 30</formula>
    </cfRule>
    <cfRule type="expression" dxfId="20" priority="45" stopIfTrue="1">
      <formula>contarcaracteres(AA73) &gt; 1000</formula>
    </cfRule>
  </conditionalFormatting>
  <conditionalFormatting sqref="AB199">
    <cfRule type="expression" priority="31" stopIfTrue="1">
      <formula>contarcaracteres(AA199) =0</formula>
    </cfRule>
    <cfRule type="expression" dxfId="19" priority="32" stopIfTrue="1">
      <formula>contarcaracteres(AA199) &lt; 30</formula>
    </cfRule>
    <cfRule type="expression" dxfId="18" priority="33" stopIfTrue="1">
      <formula>contarcaracteres(AA199) &gt; 1000</formula>
    </cfRule>
  </conditionalFormatting>
  <conditionalFormatting sqref="AB188">
    <cfRule type="expression" priority="28" stopIfTrue="1">
      <formula>contarcaracteres(AA188) =0</formula>
    </cfRule>
    <cfRule type="expression" dxfId="17" priority="29" stopIfTrue="1">
      <formula>contarcaracteres(AA188) &lt; 30</formula>
    </cfRule>
    <cfRule type="expression" dxfId="16" priority="30" stopIfTrue="1">
      <formula>contarcaracteres(AA188) &gt; 1000</formula>
    </cfRule>
  </conditionalFormatting>
  <conditionalFormatting sqref="AB62">
    <cfRule type="expression" priority="25" stopIfTrue="1">
      <formula>contarcaracteres(AA62) =0</formula>
    </cfRule>
    <cfRule type="expression" dxfId="15" priority="26" stopIfTrue="1">
      <formula>contarcaracteres(AA62) &lt; 30</formula>
    </cfRule>
    <cfRule type="expression" dxfId="14" priority="27" stopIfTrue="1">
      <formula>contarcaracteres(AA62) &gt; 1000</formula>
    </cfRule>
  </conditionalFormatting>
  <conditionalFormatting sqref="AB151">
    <cfRule type="expression" priority="19" stopIfTrue="1">
      <formula>contarcaracteres(AA151) =0</formula>
    </cfRule>
    <cfRule type="expression" dxfId="13" priority="20" stopIfTrue="1">
      <formula>contarcaracteres(AA151) &lt; 30</formula>
    </cfRule>
    <cfRule type="expression" dxfId="12" priority="21" stopIfTrue="1">
      <formula>contarcaracteres(AA151) &gt; 1000</formula>
    </cfRule>
  </conditionalFormatting>
  <conditionalFormatting sqref="AB156">
    <cfRule type="expression" priority="16" stopIfTrue="1">
      <formula>contarcaracteres(AA156) =0</formula>
    </cfRule>
    <cfRule type="expression" dxfId="11" priority="17" stopIfTrue="1">
      <formula>contarcaracteres(AA156) &lt; 30</formula>
    </cfRule>
    <cfRule type="expression" dxfId="10" priority="18" stopIfTrue="1">
      <formula>contarcaracteres(AA156) &gt; 1000</formula>
    </cfRule>
  </conditionalFormatting>
  <conditionalFormatting sqref="AB157">
    <cfRule type="expression" priority="13" stopIfTrue="1">
      <formula>contarcaracteres(AA157) =0</formula>
    </cfRule>
    <cfRule type="expression" dxfId="9" priority="14" stopIfTrue="1">
      <formula>contarcaracteres(AA157) &lt; 30</formula>
    </cfRule>
    <cfRule type="expression" dxfId="8" priority="15" stopIfTrue="1">
      <formula>contarcaracteres(AA157) &gt; 1000</formula>
    </cfRule>
  </conditionalFormatting>
  <conditionalFormatting sqref="AB158">
    <cfRule type="expression" priority="10" stopIfTrue="1">
      <formula>contarcaracteres(AA158) =0</formula>
    </cfRule>
    <cfRule type="expression" dxfId="7" priority="11" stopIfTrue="1">
      <formula>contarcaracteres(AA158) &lt; 30</formula>
    </cfRule>
    <cfRule type="expression" dxfId="6" priority="12" stopIfTrue="1">
      <formula>contarcaracteres(AA158) &gt; 1000</formula>
    </cfRule>
  </conditionalFormatting>
  <conditionalFormatting sqref="AB159">
    <cfRule type="expression" priority="7" stopIfTrue="1">
      <formula>contarcaracteres(AA159) =0</formula>
    </cfRule>
    <cfRule type="expression" dxfId="5" priority="8" stopIfTrue="1">
      <formula>contarcaracteres(AA159) &lt; 30</formula>
    </cfRule>
    <cfRule type="expression" dxfId="4" priority="9" stopIfTrue="1">
      <formula>contarcaracteres(AA159) &gt; 1000</formula>
    </cfRule>
  </conditionalFormatting>
  <conditionalFormatting sqref="AB160">
    <cfRule type="expression" priority="4" stopIfTrue="1">
      <formula>contarcaracteres(AA160) =0</formula>
    </cfRule>
    <cfRule type="expression" dxfId="3" priority="5" stopIfTrue="1">
      <formula>contarcaracteres(AA160) &lt; 30</formula>
    </cfRule>
    <cfRule type="expression" dxfId="2" priority="6" stopIfTrue="1">
      <formula>contarcaracteres(AA160) &gt; 1000</formula>
    </cfRule>
  </conditionalFormatting>
  <conditionalFormatting sqref="AB198">
    <cfRule type="expression" priority="1" stopIfTrue="1">
      <formula>contarcaracteres(AA198) =0</formula>
    </cfRule>
    <cfRule type="expression" dxfId="1" priority="2" stopIfTrue="1">
      <formula>contarcaracteres(AA198) &lt; 30</formula>
    </cfRule>
    <cfRule type="expression" dxfId="0" priority="3" stopIfTrue="1">
      <formula>contarcaracteres(AA198) &gt; 1000</formula>
    </cfRule>
  </conditionalFormatting>
  <printOptions horizontalCentered="1" verticalCentered="1"/>
  <pageMargins left="0.11811023622047245" right="0.11811023622047245" top="0.74803149606299213" bottom="0.74803149606299213" header="0.31496062992125984" footer="0.31496062992125984"/>
  <pageSetup scale="39" orientation="landscape" horizontalDpi="4294967295" verticalDpi="4294967295" r:id="rId1"/>
  <rowBreaks count="8" manualBreakCount="8">
    <brk id="33" max="34" man="1"/>
    <brk id="63" max="34" man="1"/>
    <brk id="95" max="34" man="1"/>
    <brk id="112" max="34" man="1"/>
    <brk id="132" max="34" man="1"/>
    <brk id="145" max="34" man="1"/>
    <brk id="164" max="34" man="1"/>
    <brk id="179" max="34" man="1"/>
  </rowBreaks>
  <colBreaks count="1" manualBreakCount="1">
    <brk id="23" max="2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D27"/>
  <sheetViews>
    <sheetView view="pageBreakPreview" topLeftCell="A4" zoomScale="130" zoomScaleNormal="130" zoomScaleSheetLayoutView="130" workbookViewId="0">
      <selection activeCell="C17" sqref="C17"/>
    </sheetView>
  </sheetViews>
  <sheetFormatPr baseColWidth="10" defaultColWidth="11.44140625" defaultRowHeight="15.9" customHeight="1" x14ac:dyDescent="0.3"/>
  <cols>
    <col min="1" max="1" width="8.33203125" style="14" customWidth="1"/>
    <col min="2" max="2" width="78.44140625" style="14" customWidth="1"/>
    <col min="3" max="3" width="26.5546875" style="14" customWidth="1"/>
    <col min="4" max="16384" width="11.44140625" style="14"/>
  </cols>
  <sheetData>
    <row r="1" spans="1:4" ht="41.25" customHeight="1" x14ac:dyDescent="0.3">
      <c r="A1" s="316"/>
      <c r="B1" s="257" t="s">
        <v>8</v>
      </c>
    </row>
    <row r="2" spans="1:4" ht="27.6" x14ac:dyDescent="0.3">
      <c r="B2" s="256" t="s">
        <v>9</v>
      </c>
      <c r="C2" s="317" t="s">
        <v>10</v>
      </c>
      <c r="D2" s="318"/>
    </row>
    <row r="3" spans="1:4" ht="36" x14ac:dyDescent="0.35">
      <c r="A3" s="1208" t="s">
        <v>11</v>
      </c>
      <c r="B3" s="259" t="s">
        <v>12</v>
      </c>
      <c r="C3" s="319" t="s">
        <v>13</v>
      </c>
    </row>
    <row r="4" spans="1:4" ht="24" customHeight="1" x14ac:dyDescent="0.3">
      <c r="A4" s="1209"/>
      <c r="B4" s="260" t="s">
        <v>14</v>
      </c>
      <c r="C4" s="319" t="s">
        <v>15</v>
      </c>
    </row>
    <row r="5" spans="1:4" ht="24" customHeight="1" x14ac:dyDescent="0.3">
      <c r="A5" s="1209"/>
      <c r="B5" s="261" t="s">
        <v>16</v>
      </c>
      <c r="C5" s="319" t="s">
        <v>17</v>
      </c>
    </row>
    <row r="6" spans="1:4" ht="24" customHeight="1" x14ac:dyDescent="0.3">
      <c r="A6" s="1209"/>
      <c r="B6" s="261" t="s">
        <v>18</v>
      </c>
      <c r="C6" s="320" t="s">
        <v>19</v>
      </c>
    </row>
    <row r="7" spans="1:4" ht="24" customHeight="1" x14ac:dyDescent="0.35">
      <c r="A7" s="1209"/>
      <c r="B7" s="264" t="s">
        <v>20</v>
      </c>
      <c r="C7" s="319" t="s">
        <v>21</v>
      </c>
    </row>
    <row r="8" spans="1:4" ht="24" customHeight="1" x14ac:dyDescent="0.35">
      <c r="A8" s="1209"/>
      <c r="B8" s="265" t="s">
        <v>22</v>
      </c>
      <c r="C8" s="319" t="s">
        <v>23</v>
      </c>
    </row>
    <row r="9" spans="1:4" ht="24" customHeight="1" x14ac:dyDescent="0.35">
      <c r="A9" s="1209"/>
      <c r="B9" s="266" t="s">
        <v>24</v>
      </c>
      <c r="C9" s="319" t="s">
        <v>25</v>
      </c>
    </row>
    <row r="10" spans="1:4" ht="24" customHeight="1" x14ac:dyDescent="0.35">
      <c r="A10" s="1209"/>
      <c r="B10" s="266" t="s">
        <v>26</v>
      </c>
      <c r="C10" s="319" t="s">
        <v>27</v>
      </c>
    </row>
    <row r="11" spans="1:4" ht="24" customHeight="1" x14ac:dyDescent="0.35">
      <c r="A11" s="1209"/>
      <c r="B11" s="266" t="s">
        <v>28</v>
      </c>
      <c r="C11" s="319" t="s">
        <v>29</v>
      </c>
    </row>
    <row r="12" spans="1:4" ht="24" customHeight="1" x14ac:dyDescent="0.35">
      <c r="A12" s="1209"/>
      <c r="B12" s="266" t="s">
        <v>30</v>
      </c>
      <c r="C12" s="319" t="s">
        <v>31</v>
      </c>
    </row>
    <row r="13" spans="1:4" ht="24" customHeight="1" x14ac:dyDescent="0.3">
      <c r="A13" s="1209"/>
      <c r="B13" s="267" t="s">
        <v>32</v>
      </c>
      <c r="C13" s="319" t="s">
        <v>33</v>
      </c>
    </row>
    <row r="14" spans="1:4" ht="24" customHeight="1" x14ac:dyDescent="0.3">
      <c r="A14" s="1210"/>
      <c r="B14" s="267" t="s">
        <v>34</v>
      </c>
      <c r="C14" s="319" t="s">
        <v>35</v>
      </c>
    </row>
    <row r="15" spans="1:4" ht="24" customHeight="1" x14ac:dyDescent="0.3">
      <c r="A15" s="1211" t="s">
        <v>36</v>
      </c>
      <c r="B15" s="262" t="s">
        <v>36</v>
      </c>
      <c r="C15" s="319" t="s">
        <v>37</v>
      </c>
    </row>
    <row r="16" spans="1:4" ht="24" customHeight="1" x14ac:dyDescent="0.3">
      <c r="A16" s="1212"/>
      <c r="B16" s="262" t="s">
        <v>38</v>
      </c>
      <c r="C16" s="319" t="s">
        <v>39</v>
      </c>
    </row>
    <row r="17" spans="1:3" ht="18" x14ac:dyDescent="0.3">
      <c r="A17" s="1213" t="s">
        <v>40</v>
      </c>
      <c r="B17" s="263" t="s">
        <v>40</v>
      </c>
      <c r="C17" s="319" t="s">
        <v>41</v>
      </c>
    </row>
    <row r="18" spans="1:3" ht="24" customHeight="1" x14ac:dyDescent="0.3">
      <c r="A18" s="1214"/>
      <c r="B18" s="263" t="s">
        <v>42</v>
      </c>
      <c r="C18" s="319" t="s">
        <v>43</v>
      </c>
    </row>
    <row r="19" spans="1:3" ht="18" x14ac:dyDescent="0.3">
      <c r="A19" s="1215"/>
      <c r="B19" s="263" t="s">
        <v>44</v>
      </c>
      <c r="C19" s="319" t="s">
        <v>45</v>
      </c>
    </row>
    <row r="20" spans="1:3" ht="15.9" customHeight="1" x14ac:dyDescent="0.3">
      <c r="B20" s="321"/>
    </row>
    <row r="21" spans="1:3" ht="15.9" customHeight="1" thickBot="1" x14ac:dyDescent="0.35">
      <c r="B21" s="52"/>
    </row>
    <row r="22" spans="1:3" ht="15.9" customHeight="1" thickBot="1" x14ac:dyDescent="0.4">
      <c r="B22" s="174" t="s">
        <v>46</v>
      </c>
    </row>
    <row r="23" spans="1:3" ht="20.100000000000001" customHeight="1" x14ac:dyDescent="0.3">
      <c r="B23" s="141" t="s">
        <v>47</v>
      </c>
      <c r="C23" s="322" t="s">
        <v>48</v>
      </c>
    </row>
    <row r="24" spans="1:3" ht="20.100000000000001" customHeight="1" x14ac:dyDescent="0.3">
      <c r="B24" s="142" t="s">
        <v>49</v>
      </c>
      <c r="C24" s="323" t="s">
        <v>50</v>
      </c>
    </row>
    <row r="25" spans="1:3" ht="24.75" customHeight="1" thickBot="1" x14ac:dyDescent="0.35">
      <c r="B25" s="143" t="s">
        <v>51</v>
      </c>
      <c r="C25" s="324" t="s">
        <v>52</v>
      </c>
    </row>
    <row r="26" spans="1:3" ht="15.9" customHeight="1" x14ac:dyDescent="0.35">
      <c r="B26" s="325"/>
    </row>
    <row r="27" spans="1:3" ht="15.9" customHeight="1" x14ac:dyDescent="0.3">
      <c r="B27" s="326"/>
    </row>
  </sheetData>
  <mergeCells count="3">
    <mergeCell ref="A3:A14"/>
    <mergeCell ref="A15:A16"/>
    <mergeCell ref="A17:A19"/>
  </mergeCells>
  <hyperlinks>
    <hyperlink ref="C23" location="'Anexo-1 Ruta de Trabajo '!A1" display="DPSE-ANEXO 1"/>
    <hyperlink ref="C24" location="'Anexo-2 Clasif.Tematicos'!Área_de_impresión" display="DPSE-ANEXO 2"/>
    <hyperlink ref="C25" location="'Anexo-3 CRITERIOSPONDERACIÓN'!Área_de_impresión" display="SPPD-ANEXO 3"/>
    <hyperlink ref="C3" location="Introducción!A1" display="Ir a Introducción"/>
    <hyperlink ref="C5" location="'SPPD-02 AnalisisPolíticas'!Área_de_impresión" display="SPPD-02"/>
    <hyperlink ref="C7" location="'SPPD-04  Ident. Prior. de Prob.'!OLE_LINK5" display="SPPD-04"/>
    <hyperlink ref="C8" location="'SPPD-05 Población'!A1" display="SPPD-05"/>
    <hyperlink ref="C9" location="'SPPD-06 Evidencias'!Área_de_impresión" display="SPPD-06"/>
    <hyperlink ref="C10" location="'SPPD-7 Matriz PEI'!Área_de_impresión" display="SPPD-07"/>
    <hyperlink ref="C11" location="'SPPD-8 Ficha Indicador'!Área_de_impresión" display="SPPD-08"/>
    <hyperlink ref="C12" location="'SPPD-9 Visión, Misión, Valores'!Área_de_impresión" display="SPPD-09"/>
    <hyperlink ref="C13" location="'SPPD-10 FODA'!A1" display="SPPD-10"/>
    <hyperlink ref="C14" location="'SPPD-11 Análisis de Actores'!Área_de_impresión" display="SPPD-11"/>
    <hyperlink ref="C15" location="'SPPD-12 POM'!A1" display="SPPD-12"/>
    <hyperlink ref="C16" location="'SPPD-13 Ficha Seguimiento POM'!Área_de_impresión" display="SPPD-13"/>
    <hyperlink ref="C17" location="'SPPD-14 POA'!A1" display="SPPD-14"/>
    <hyperlink ref="C18" location="'SPPD-15PROG. MENS PROD.SUBP ACC'!Área_de_impresión" display="SPPD-15"/>
    <hyperlink ref="C19" location="'SPPD-16 Ficha Seguimiento POA '!Área_de_impresión" display="SPPD-16"/>
    <hyperlink ref="C4" location="'SPPD-01 Mandatos '!Área_de_impresión" display="SPPD-01"/>
    <hyperlink ref="C6" location="'SPPD-03 Alineación-Vinculacion'!A1" display="SPDP-03"/>
  </hyperlinks>
  <printOptions horizontalCentered="1"/>
  <pageMargins left="0.70866141732283472" right="0.70866141732283472" top="0.74803149606299213" bottom="0.74803149606299213" header="0.31496062992125984" footer="0.31496062992125984"/>
  <pageSetup scale="73"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baseColWidth="10" defaultRowHeight="13.2"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F15" sqref="F15"/>
    </sheetView>
  </sheetViews>
  <sheetFormatPr baseColWidth="10" defaultRowHeight="13.2"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4"/>
  </sheetPr>
  <dimension ref="A1:X44"/>
  <sheetViews>
    <sheetView view="pageBreakPreview" zoomScale="85" zoomScaleNormal="80" zoomScaleSheetLayoutView="85" workbookViewId="0">
      <selection activeCell="M14" sqref="M14"/>
    </sheetView>
  </sheetViews>
  <sheetFormatPr baseColWidth="10" defaultColWidth="11.44140625" defaultRowHeight="13.2" x14ac:dyDescent="0.25"/>
  <cols>
    <col min="1" max="1" width="31.109375" style="21" customWidth="1"/>
    <col min="2" max="2" width="15.44140625" style="21" customWidth="1"/>
    <col min="3" max="3" width="15.109375" style="21" customWidth="1"/>
    <col min="4" max="4" width="6.44140625" style="21" customWidth="1"/>
    <col min="5" max="5" width="10.6640625" style="21" customWidth="1"/>
    <col min="6" max="6" width="12.33203125" style="21" customWidth="1"/>
    <col min="7" max="7" width="10.33203125" style="21" customWidth="1"/>
    <col min="8" max="8" width="14.109375" style="21" customWidth="1"/>
    <col min="9" max="9" width="11.44140625" style="21" customWidth="1"/>
    <col min="10" max="11" width="11" style="21" customWidth="1"/>
    <col min="12" max="12" width="12.33203125" style="21" customWidth="1"/>
    <col min="13" max="13" width="10.6640625" style="21" customWidth="1"/>
    <col min="14" max="14" width="10.88671875" style="21" customWidth="1"/>
    <col min="15" max="15" width="12.109375" style="21" customWidth="1"/>
    <col min="16" max="16" width="10.6640625" style="21" customWidth="1"/>
    <col min="17" max="17" width="10.88671875" style="21" customWidth="1"/>
    <col min="18" max="18" width="12.5546875" style="21" customWidth="1"/>
    <col min="19" max="19" width="16.44140625" style="21" customWidth="1"/>
    <col min="20" max="21" width="11.44140625" style="27"/>
    <col min="22" max="16384" width="11.44140625" style="21"/>
  </cols>
  <sheetData>
    <row r="1" spans="1:24" s="3" customFormat="1" ht="45.75" customHeight="1" x14ac:dyDescent="0.25">
      <c r="A1" s="1836" t="s">
        <v>831</v>
      </c>
      <c r="B1" s="1837"/>
      <c r="C1" s="1837"/>
      <c r="D1" s="1837"/>
      <c r="E1" s="1837"/>
      <c r="F1" s="1837"/>
      <c r="G1" s="1837"/>
      <c r="H1" s="1837"/>
      <c r="I1" s="1837"/>
      <c r="J1" s="1837"/>
      <c r="K1" s="1837"/>
      <c r="L1" s="1837"/>
      <c r="M1" s="1837"/>
      <c r="N1" s="1837"/>
      <c r="O1" s="1837"/>
      <c r="P1" s="1837"/>
      <c r="Q1" s="1837"/>
      <c r="R1" s="132" t="s">
        <v>45</v>
      </c>
      <c r="S1" s="93"/>
    </row>
    <row r="2" spans="1:24" ht="15.6" x14ac:dyDescent="0.25">
      <c r="A2" s="1838" t="s">
        <v>1279</v>
      </c>
      <c r="B2" s="1839"/>
      <c r="C2" s="1839"/>
      <c r="D2" s="1839"/>
      <c r="E2" s="1839"/>
      <c r="F2" s="1839"/>
      <c r="G2" s="1839"/>
      <c r="H2" s="1839"/>
      <c r="I2" s="1839"/>
      <c r="J2" s="1839"/>
      <c r="K2" s="1839"/>
      <c r="L2" s="1839"/>
      <c r="M2" s="1839"/>
      <c r="N2" s="1839"/>
      <c r="O2" s="1839"/>
      <c r="P2" s="1839"/>
      <c r="Q2" s="1839"/>
      <c r="R2" s="1840"/>
      <c r="S2" s="11"/>
      <c r="T2" s="33"/>
      <c r="U2" s="33"/>
      <c r="V2" s="11"/>
      <c r="W2" s="11"/>
      <c r="X2" s="11"/>
    </row>
    <row r="3" spans="1:24" ht="16.5" customHeight="1" x14ac:dyDescent="0.25">
      <c r="A3" s="1667" t="s">
        <v>832</v>
      </c>
      <c r="B3" s="1668"/>
      <c r="C3" s="1668"/>
      <c r="D3" s="1668"/>
      <c r="E3" s="1668"/>
      <c r="F3" s="1668"/>
      <c r="G3" s="1668"/>
      <c r="H3" s="1668"/>
      <c r="I3" s="1668"/>
      <c r="J3" s="1668"/>
      <c r="K3" s="1668"/>
      <c r="L3" s="1668"/>
      <c r="M3" s="1668"/>
      <c r="N3" s="1668"/>
      <c r="O3" s="1668"/>
      <c r="P3" s="1668"/>
      <c r="Q3" s="1668"/>
      <c r="R3" s="1669"/>
      <c r="S3" s="25"/>
    </row>
    <row r="4" spans="1:24" ht="13.5" customHeight="1" thickBot="1" x14ac:dyDescent="0.4">
      <c r="C4" s="92"/>
      <c r="D4" s="92"/>
      <c r="E4" s="92"/>
      <c r="F4" s="92"/>
      <c r="G4" s="92"/>
      <c r="H4" s="92"/>
      <c r="I4" s="92"/>
      <c r="J4" s="92"/>
      <c r="K4" s="92"/>
      <c r="L4" s="92"/>
      <c r="M4" s="92"/>
      <c r="N4" s="92"/>
      <c r="O4" s="25"/>
      <c r="P4" s="92"/>
      <c r="Q4" s="92"/>
      <c r="R4" s="26"/>
      <c r="S4" s="25"/>
    </row>
    <row r="5" spans="1:24" ht="27.75" customHeight="1" thickBot="1" x14ac:dyDescent="0.3">
      <c r="A5" s="1653" t="s">
        <v>833</v>
      </c>
      <c r="B5" s="1831" t="s">
        <v>784</v>
      </c>
      <c r="C5" s="1831" t="s">
        <v>785</v>
      </c>
      <c r="D5" s="1663"/>
      <c r="E5" s="1663"/>
      <c r="F5" s="1663"/>
      <c r="G5" s="1663"/>
      <c r="H5" s="1663"/>
      <c r="I5" s="1663"/>
      <c r="J5" s="1663"/>
      <c r="K5" s="1663"/>
      <c r="L5" s="1663"/>
      <c r="M5" s="1663"/>
      <c r="N5" s="1663"/>
      <c r="O5" s="1664"/>
      <c r="P5" s="1831"/>
      <c r="Q5" s="1663"/>
      <c r="R5" s="1664"/>
      <c r="S5" s="25"/>
    </row>
    <row r="6" spans="1:24" ht="20.100000000000001" customHeight="1" x14ac:dyDescent="0.25">
      <c r="A6" s="1653"/>
      <c r="B6" s="1831"/>
      <c r="C6" s="1832" t="s">
        <v>786</v>
      </c>
      <c r="D6" s="1656" t="s">
        <v>834</v>
      </c>
      <c r="E6" s="1657"/>
      <c r="F6" s="1834"/>
      <c r="G6" s="1656" t="s">
        <v>835</v>
      </c>
      <c r="H6" s="1657"/>
      <c r="I6" s="1658"/>
      <c r="J6" s="1845" t="s">
        <v>836</v>
      </c>
      <c r="K6" s="1657"/>
      <c r="L6" s="1834"/>
      <c r="M6" s="1656" t="s">
        <v>837</v>
      </c>
      <c r="N6" s="1657"/>
      <c r="O6" s="1834"/>
      <c r="P6" s="1656" t="s">
        <v>838</v>
      </c>
      <c r="Q6" s="1657"/>
      <c r="R6" s="1658"/>
      <c r="T6" s="21"/>
      <c r="U6" s="21"/>
    </row>
    <row r="7" spans="1:24" ht="20.25" customHeight="1" thickBot="1" x14ac:dyDescent="0.3">
      <c r="A7" s="1653"/>
      <c r="B7" s="1831"/>
      <c r="C7" s="1833"/>
      <c r="D7" s="1661" t="s">
        <v>776</v>
      </c>
      <c r="E7" s="1659" t="s">
        <v>777</v>
      </c>
      <c r="F7" s="1835"/>
      <c r="G7" s="1661" t="s">
        <v>777</v>
      </c>
      <c r="H7" s="1659"/>
      <c r="I7" s="1660"/>
      <c r="J7" s="1847" t="s">
        <v>777</v>
      </c>
      <c r="K7" s="1659"/>
      <c r="L7" s="1835"/>
      <c r="M7" s="1661" t="s">
        <v>777</v>
      </c>
      <c r="N7" s="1659"/>
      <c r="O7" s="1660"/>
      <c r="P7" s="1846" t="s">
        <v>777</v>
      </c>
      <c r="Q7" s="1848"/>
      <c r="R7" s="1849"/>
      <c r="T7" s="21"/>
      <c r="U7" s="21"/>
    </row>
    <row r="8" spans="1:24" ht="33.75" customHeight="1" thickBot="1" x14ac:dyDescent="0.3">
      <c r="A8" s="1653"/>
      <c r="B8" s="1831"/>
      <c r="C8" s="1844"/>
      <c r="D8" s="1846"/>
      <c r="E8" s="465" t="s">
        <v>778</v>
      </c>
      <c r="F8" s="526" t="s">
        <v>779</v>
      </c>
      <c r="G8" s="435" t="s">
        <v>778</v>
      </c>
      <c r="H8" s="436" t="s">
        <v>779</v>
      </c>
      <c r="I8" s="437" t="s">
        <v>787</v>
      </c>
      <c r="J8" s="466" t="s">
        <v>778</v>
      </c>
      <c r="K8" s="527" t="s">
        <v>779</v>
      </c>
      <c r="L8" s="526" t="s">
        <v>787</v>
      </c>
      <c r="M8" s="528" t="s">
        <v>778</v>
      </c>
      <c r="N8" s="527" t="s">
        <v>779</v>
      </c>
      <c r="O8" s="526" t="s">
        <v>787</v>
      </c>
      <c r="P8" s="529" t="s">
        <v>778</v>
      </c>
      <c r="Q8" s="530" t="s">
        <v>779</v>
      </c>
      <c r="R8" s="531" t="s">
        <v>787</v>
      </c>
      <c r="T8" s="21"/>
      <c r="U8" s="21"/>
    </row>
    <row r="9" spans="1:24" ht="39.9" customHeight="1" thickBot="1" x14ac:dyDescent="0.3">
      <c r="A9" s="815" t="s">
        <v>1134</v>
      </c>
      <c r="B9" s="817" t="s">
        <v>1128</v>
      </c>
      <c r="C9" s="103"/>
      <c r="D9" s="819">
        <v>2022</v>
      </c>
      <c r="E9" s="1176">
        <v>4506</v>
      </c>
      <c r="F9" s="824">
        <v>7.989347536617843E-3</v>
      </c>
      <c r="G9" s="820">
        <v>1071</v>
      </c>
      <c r="H9" s="1177">
        <v>23.768308921438084</v>
      </c>
      <c r="I9" s="1178">
        <v>1071</v>
      </c>
      <c r="J9" s="820">
        <v>1750</v>
      </c>
      <c r="K9" s="1177">
        <v>38.837106080781183</v>
      </c>
      <c r="L9" s="114">
        <v>1750</v>
      </c>
      <c r="M9" s="820">
        <v>1685</v>
      </c>
      <c r="N9" s="1177">
        <v>37.39458499778074</v>
      </c>
      <c r="O9" s="478">
        <v>1685</v>
      </c>
      <c r="P9" s="831">
        <v>4506</v>
      </c>
      <c r="Q9" s="480">
        <v>100</v>
      </c>
      <c r="R9" s="481">
        <v>4506</v>
      </c>
      <c r="T9" s="21"/>
      <c r="U9" s="21"/>
    </row>
    <row r="10" spans="1:24" ht="39.9" customHeight="1" thickBot="1" x14ac:dyDescent="0.3">
      <c r="A10" s="816" t="s">
        <v>1139</v>
      </c>
      <c r="B10" s="818" t="s">
        <v>1174</v>
      </c>
      <c r="C10" s="104"/>
      <c r="D10" s="819">
        <v>2022</v>
      </c>
      <c r="E10" s="823">
        <v>5676</v>
      </c>
      <c r="F10" s="825">
        <v>0.65715292459478503</v>
      </c>
      <c r="G10" s="821">
        <v>1676</v>
      </c>
      <c r="H10" s="1179">
        <v>29.527836504580691</v>
      </c>
      <c r="I10" s="1180">
        <v>1676</v>
      </c>
      <c r="J10" s="821">
        <v>2160</v>
      </c>
      <c r="K10" s="1179">
        <v>38.054968287526428</v>
      </c>
      <c r="L10" s="115">
        <v>2160</v>
      </c>
      <c r="M10" s="821">
        <v>1840</v>
      </c>
      <c r="N10" s="1179">
        <v>32.417195207892888</v>
      </c>
      <c r="O10" s="249">
        <v>1840</v>
      </c>
      <c r="P10" s="832">
        <v>5676</v>
      </c>
      <c r="Q10" s="442">
        <v>100.00000000000001</v>
      </c>
      <c r="R10" s="471">
        <v>5676</v>
      </c>
      <c r="T10" s="21"/>
      <c r="U10" s="21"/>
    </row>
    <row r="11" spans="1:24" ht="39.9" customHeight="1" thickBot="1" x14ac:dyDescent="0.3">
      <c r="A11" s="816" t="s">
        <v>1136</v>
      </c>
      <c r="B11" s="818" t="s">
        <v>1174</v>
      </c>
      <c r="C11" s="104"/>
      <c r="D11" s="819">
        <v>2022</v>
      </c>
      <c r="E11" s="823">
        <v>4241</v>
      </c>
      <c r="F11" s="825">
        <v>0.77481726008016982</v>
      </c>
      <c r="G11" s="821">
        <v>1348</v>
      </c>
      <c r="H11" s="1179">
        <v>31.784956378212687</v>
      </c>
      <c r="I11" s="1180">
        <v>1348</v>
      </c>
      <c r="J11" s="821">
        <v>1529</v>
      </c>
      <c r="K11" s="1179">
        <v>36.052817731667055</v>
      </c>
      <c r="L11" s="115">
        <v>1529</v>
      </c>
      <c r="M11" s="821">
        <v>1364</v>
      </c>
      <c r="N11" s="1179">
        <v>32.162225890120254</v>
      </c>
      <c r="O11" s="249">
        <v>1364</v>
      </c>
      <c r="P11" s="832">
        <v>4241</v>
      </c>
      <c r="Q11" s="442">
        <v>100</v>
      </c>
      <c r="R11" s="471">
        <v>4241</v>
      </c>
      <c r="T11" s="21"/>
      <c r="U11" s="21"/>
    </row>
    <row r="12" spans="1:24" ht="39.9" customHeight="1" thickBot="1" x14ac:dyDescent="0.3">
      <c r="A12" s="816" t="s">
        <v>1137</v>
      </c>
      <c r="B12" s="818" t="s">
        <v>1174</v>
      </c>
      <c r="C12" s="104"/>
      <c r="D12" s="819">
        <v>2022</v>
      </c>
      <c r="E12" s="823">
        <v>2791</v>
      </c>
      <c r="F12" s="825">
        <v>0.56288068792547474</v>
      </c>
      <c r="G12" s="821">
        <v>903</v>
      </c>
      <c r="H12" s="1179">
        <v>32.353994983876753</v>
      </c>
      <c r="I12" s="1180">
        <v>903</v>
      </c>
      <c r="J12" s="821">
        <v>964</v>
      </c>
      <c r="K12" s="1179">
        <v>34.539591544249369</v>
      </c>
      <c r="L12" s="115">
        <v>964</v>
      </c>
      <c r="M12" s="821">
        <v>924</v>
      </c>
      <c r="N12" s="1179">
        <v>33.106413471873879</v>
      </c>
      <c r="O12" s="249">
        <v>924</v>
      </c>
      <c r="P12" s="832">
        <v>2791</v>
      </c>
      <c r="Q12" s="442">
        <v>100</v>
      </c>
      <c r="R12" s="471">
        <v>2791</v>
      </c>
      <c r="T12" s="21"/>
      <c r="U12" s="21"/>
    </row>
    <row r="13" spans="1:24" ht="39.9" customHeight="1" x14ac:dyDescent="0.25">
      <c r="A13" s="816" t="s">
        <v>1138</v>
      </c>
      <c r="B13" s="818" t="s">
        <v>1174</v>
      </c>
      <c r="C13" s="104"/>
      <c r="D13" s="819">
        <v>2022</v>
      </c>
      <c r="E13" s="823">
        <v>5060</v>
      </c>
      <c r="F13" s="825">
        <v>1.1458498023715415</v>
      </c>
      <c r="G13" s="821">
        <v>1840</v>
      </c>
      <c r="H13" s="1179">
        <v>19.782608695652172</v>
      </c>
      <c r="I13" s="1180">
        <v>1001</v>
      </c>
      <c r="J13" s="821">
        <v>1770</v>
      </c>
      <c r="K13" s="1179">
        <v>33.418972332015812</v>
      </c>
      <c r="L13" s="115">
        <v>1691</v>
      </c>
      <c r="M13" s="821">
        <v>1450</v>
      </c>
      <c r="N13" s="1179">
        <v>26.600790513833992</v>
      </c>
      <c r="O13" s="249">
        <v>1346</v>
      </c>
      <c r="P13" s="832">
        <v>5060</v>
      </c>
      <c r="Q13" s="442">
        <v>79.802371541501969</v>
      </c>
      <c r="R13" s="471">
        <v>4038</v>
      </c>
      <c r="S13" s="250"/>
      <c r="T13" s="250"/>
      <c r="U13" s="250"/>
    </row>
    <row r="14" spans="1:24" ht="39.9" customHeight="1" x14ac:dyDescent="0.25">
      <c r="A14" s="108"/>
      <c r="B14" s="111"/>
      <c r="C14" s="104"/>
      <c r="D14" s="100"/>
      <c r="E14" s="438"/>
      <c r="F14" s="470"/>
      <c r="G14" s="35"/>
      <c r="H14" s="468"/>
      <c r="I14" s="115"/>
      <c r="J14" s="439"/>
      <c r="K14" s="813"/>
      <c r="L14" s="115"/>
      <c r="M14" s="35"/>
      <c r="N14" s="813"/>
      <c r="O14" s="115"/>
      <c r="P14" s="467">
        <f t="shared" ref="P14:R21" si="0">M14+J14+G14</f>
        <v>0</v>
      </c>
      <c r="Q14" s="814">
        <f t="shared" si="0"/>
        <v>0</v>
      </c>
      <c r="R14" s="469">
        <f t="shared" si="0"/>
        <v>0</v>
      </c>
      <c r="S14" s="250"/>
      <c r="T14" s="250"/>
      <c r="U14" s="250"/>
    </row>
    <row r="15" spans="1:24" ht="39.9" customHeight="1" x14ac:dyDescent="0.25">
      <c r="A15" s="108"/>
      <c r="B15" s="111"/>
      <c r="C15" s="104"/>
      <c r="D15" s="100"/>
      <c r="E15" s="438"/>
      <c r="F15" s="470"/>
      <c r="G15" s="35"/>
      <c r="H15" s="468"/>
      <c r="I15" s="115"/>
      <c r="J15" s="439"/>
      <c r="K15" s="826"/>
      <c r="L15" s="115"/>
      <c r="M15" s="35"/>
      <c r="N15" s="813"/>
      <c r="O15" s="115"/>
      <c r="P15" s="467">
        <f t="shared" si="0"/>
        <v>0</v>
      </c>
      <c r="Q15" s="814">
        <f t="shared" si="0"/>
        <v>0</v>
      </c>
      <c r="R15" s="469">
        <f t="shared" si="0"/>
        <v>0</v>
      </c>
      <c r="T15" s="21"/>
      <c r="U15" s="21"/>
    </row>
    <row r="16" spans="1:24" ht="39.9" customHeight="1" x14ac:dyDescent="0.25">
      <c r="A16" s="109"/>
      <c r="B16" s="111"/>
      <c r="C16" s="104"/>
      <c r="D16" s="100"/>
      <c r="E16" s="438"/>
      <c r="F16" s="470"/>
      <c r="G16" s="35"/>
      <c r="H16" s="468"/>
      <c r="I16" s="115"/>
      <c r="J16" s="439"/>
      <c r="K16" s="813"/>
      <c r="L16" s="115"/>
      <c r="M16" s="35"/>
      <c r="N16" s="813"/>
      <c r="O16" s="115"/>
      <c r="P16" s="467">
        <f t="shared" si="0"/>
        <v>0</v>
      </c>
      <c r="Q16" s="814">
        <f t="shared" si="0"/>
        <v>0</v>
      </c>
      <c r="R16" s="469">
        <f t="shared" si="0"/>
        <v>0</v>
      </c>
      <c r="T16" s="21"/>
      <c r="U16" s="21"/>
    </row>
    <row r="17" spans="1:21" ht="39.9" customHeight="1" x14ac:dyDescent="0.25">
      <c r="A17" s="109"/>
      <c r="B17" s="111"/>
      <c r="C17" s="104"/>
      <c r="D17" s="100"/>
      <c r="E17" s="438"/>
      <c r="F17" s="470"/>
      <c r="G17" s="35"/>
      <c r="H17" s="468"/>
      <c r="I17" s="115"/>
      <c r="J17" s="439"/>
      <c r="K17" s="813"/>
      <c r="L17" s="115"/>
      <c r="M17" s="35"/>
      <c r="N17" s="813"/>
      <c r="O17" s="115"/>
      <c r="P17" s="467">
        <f t="shared" si="0"/>
        <v>0</v>
      </c>
      <c r="Q17" s="814">
        <f t="shared" si="0"/>
        <v>0</v>
      </c>
      <c r="R17" s="469">
        <f t="shared" si="0"/>
        <v>0</v>
      </c>
      <c r="T17" s="21"/>
      <c r="U17" s="21"/>
    </row>
    <row r="18" spans="1:21" ht="39.9" customHeight="1" x14ac:dyDescent="0.25">
      <c r="A18" s="109"/>
      <c r="B18" s="105"/>
      <c r="C18" s="105"/>
      <c r="D18" s="100"/>
      <c r="E18" s="36"/>
      <c r="F18" s="472"/>
      <c r="G18" s="100"/>
      <c r="H18" s="468"/>
      <c r="I18" s="116"/>
      <c r="J18" s="95"/>
      <c r="K18" s="826"/>
      <c r="L18" s="116"/>
      <c r="M18" s="100"/>
      <c r="N18" s="813"/>
      <c r="O18" s="116"/>
      <c r="P18" s="467">
        <f t="shared" si="0"/>
        <v>0</v>
      </c>
      <c r="Q18" s="814">
        <f t="shared" si="0"/>
        <v>0</v>
      </c>
      <c r="R18" s="469">
        <f t="shared" si="0"/>
        <v>0</v>
      </c>
      <c r="T18" s="21"/>
      <c r="U18" s="21"/>
    </row>
    <row r="19" spans="1:21" ht="39.9" customHeight="1" x14ac:dyDescent="0.25">
      <c r="A19" s="109"/>
      <c r="B19" s="105"/>
      <c r="C19" s="105"/>
      <c r="D19" s="100"/>
      <c r="E19" s="36"/>
      <c r="F19" s="472"/>
      <c r="G19" s="100"/>
      <c r="H19" s="468"/>
      <c r="I19" s="116"/>
      <c r="J19" s="95"/>
      <c r="K19" s="813"/>
      <c r="L19" s="116"/>
      <c r="M19" s="100"/>
      <c r="N19" s="813"/>
      <c r="O19" s="116"/>
      <c r="P19" s="467">
        <f t="shared" si="0"/>
        <v>0</v>
      </c>
      <c r="Q19" s="814">
        <f t="shared" si="0"/>
        <v>0</v>
      </c>
      <c r="R19" s="469">
        <f t="shared" si="0"/>
        <v>0</v>
      </c>
      <c r="T19" s="21"/>
      <c r="U19" s="21"/>
    </row>
    <row r="20" spans="1:21" ht="39.9" customHeight="1" x14ac:dyDescent="0.25">
      <c r="A20" s="109"/>
      <c r="B20" s="105"/>
      <c r="C20" s="105"/>
      <c r="D20" s="101"/>
      <c r="E20" s="39"/>
      <c r="F20" s="473"/>
      <c r="G20" s="117"/>
      <c r="H20" s="468"/>
      <c r="I20" s="118"/>
      <c r="J20" s="96"/>
      <c r="K20" s="813"/>
      <c r="L20" s="118"/>
      <c r="M20" s="117"/>
      <c r="N20" s="813"/>
      <c r="O20" s="118"/>
      <c r="P20" s="467">
        <f t="shared" si="0"/>
        <v>0</v>
      </c>
      <c r="Q20" s="814">
        <f t="shared" si="0"/>
        <v>0</v>
      </c>
      <c r="R20" s="469">
        <f t="shared" si="0"/>
        <v>0</v>
      </c>
      <c r="T20" s="21"/>
      <c r="U20" s="21"/>
    </row>
    <row r="21" spans="1:21" ht="39.9" customHeight="1" thickBot="1" x14ac:dyDescent="0.3">
      <c r="A21" s="110"/>
      <c r="B21" s="106"/>
      <c r="C21" s="106"/>
      <c r="D21" s="40"/>
      <c r="E21" s="41"/>
      <c r="F21" s="474"/>
      <c r="G21" s="40"/>
      <c r="H21" s="475"/>
      <c r="I21" s="119"/>
      <c r="J21" s="97"/>
      <c r="K21" s="827"/>
      <c r="L21" s="119"/>
      <c r="M21" s="40"/>
      <c r="N21" s="827"/>
      <c r="O21" s="119"/>
      <c r="P21" s="828">
        <f t="shared" si="0"/>
        <v>0</v>
      </c>
      <c r="Q21" s="829">
        <f t="shared" si="0"/>
        <v>0</v>
      </c>
      <c r="R21" s="830">
        <f t="shared" si="0"/>
        <v>0</v>
      </c>
      <c r="T21" s="21"/>
      <c r="U21" s="21"/>
    </row>
    <row r="22" spans="1:21" ht="70.5" customHeight="1" thickBot="1" x14ac:dyDescent="0.3">
      <c r="A22" s="34"/>
      <c r="B22" s="34"/>
      <c r="C22" s="34"/>
      <c r="D22" s="34"/>
      <c r="E22" s="34"/>
      <c r="F22" s="34"/>
      <c r="G22" s="34"/>
      <c r="H22" s="34"/>
      <c r="I22" s="129" t="s">
        <v>839</v>
      </c>
      <c r="J22" s="34"/>
      <c r="K22" s="34"/>
      <c r="L22" s="129" t="s">
        <v>839</v>
      </c>
      <c r="M22" s="34"/>
      <c r="N22" s="34"/>
      <c r="O22" s="129" t="s">
        <v>839</v>
      </c>
      <c r="P22" s="34"/>
      <c r="Q22" s="34"/>
      <c r="R22" s="129" t="s">
        <v>840</v>
      </c>
      <c r="S22" s="25"/>
    </row>
    <row r="23" spans="1:21" s="128" customFormat="1" ht="10.5" customHeight="1" x14ac:dyDescent="0.25">
      <c r="A23" s="44"/>
      <c r="B23" s="44"/>
      <c r="C23" s="44"/>
      <c r="D23" s="44"/>
      <c r="E23" s="44"/>
      <c r="F23" s="44"/>
      <c r="G23" s="44"/>
      <c r="H23" s="44"/>
      <c r="I23" s="121"/>
      <c r="J23" s="44"/>
      <c r="K23" s="44"/>
      <c r="L23" s="121"/>
      <c r="M23" s="44"/>
      <c r="N23" s="44"/>
      <c r="O23" s="121"/>
      <c r="P23" s="44"/>
      <c r="Q23" s="44"/>
      <c r="R23" s="121"/>
    </row>
    <row r="24" spans="1:21" ht="34.5" customHeight="1" thickBot="1" x14ac:dyDescent="0.3">
      <c r="A24" s="34"/>
      <c r="B24" s="34"/>
      <c r="C24" s="34"/>
      <c r="D24" s="34"/>
      <c r="E24" s="34"/>
      <c r="F24" s="34"/>
      <c r="G24" s="34"/>
      <c r="H24" s="34"/>
      <c r="I24" s="121"/>
      <c r="J24" s="44"/>
      <c r="K24" s="44"/>
      <c r="L24" s="121"/>
      <c r="M24" s="44"/>
      <c r="N24" s="44"/>
      <c r="O24" s="121"/>
      <c r="P24" s="44"/>
      <c r="Q24" s="44"/>
      <c r="R24" s="121"/>
      <c r="S24" s="25"/>
    </row>
    <row r="25" spans="1:21" ht="16.5" customHeight="1" x14ac:dyDescent="0.25">
      <c r="A25" s="1841" t="s">
        <v>841</v>
      </c>
      <c r="B25" s="1842"/>
      <c r="C25" s="1842"/>
      <c r="D25" s="1842"/>
      <c r="E25" s="1842"/>
      <c r="F25" s="1842"/>
      <c r="G25" s="1842"/>
      <c r="H25" s="1842"/>
      <c r="I25" s="1842"/>
      <c r="J25" s="1842"/>
      <c r="K25" s="1842"/>
      <c r="L25" s="1842"/>
      <c r="M25" s="1842"/>
      <c r="N25" s="1842"/>
      <c r="O25" s="1842"/>
      <c r="P25" s="1842"/>
      <c r="Q25" s="1842"/>
      <c r="R25" s="1843"/>
      <c r="S25" s="25"/>
    </row>
    <row r="26" spans="1:21" ht="12.75" customHeight="1" thickBot="1" x14ac:dyDescent="0.3">
      <c r="A26" s="120"/>
      <c r="B26" s="120"/>
      <c r="C26" s="120"/>
      <c r="D26" s="120"/>
      <c r="E26" s="120"/>
      <c r="F26" s="120"/>
      <c r="G26" s="120"/>
      <c r="H26" s="120"/>
      <c r="I26" s="120"/>
      <c r="J26" s="120"/>
      <c r="K26" s="120"/>
      <c r="L26" s="120"/>
      <c r="M26" s="76"/>
      <c r="N26" s="43"/>
      <c r="O26" s="25"/>
      <c r="P26" s="76"/>
      <c r="Q26" s="43"/>
      <c r="R26" s="25"/>
      <c r="S26" s="25"/>
    </row>
    <row r="27" spans="1:21" ht="27.75" customHeight="1" thickBot="1" x14ac:dyDescent="0.3">
      <c r="A27" s="1653" t="s">
        <v>842</v>
      </c>
      <c r="B27" s="1831" t="s">
        <v>784</v>
      </c>
      <c r="C27" s="1831" t="s">
        <v>843</v>
      </c>
      <c r="D27" s="1663"/>
      <c r="E27" s="1663"/>
      <c r="F27" s="1663"/>
      <c r="G27" s="1663"/>
      <c r="H27" s="1663"/>
      <c r="I27" s="1663"/>
      <c r="J27" s="1663"/>
      <c r="K27" s="1663"/>
      <c r="L27" s="1663"/>
      <c r="M27" s="1663"/>
      <c r="N27" s="1663"/>
      <c r="O27" s="1664"/>
      <c r="P27" s="476"/>
      <c r="Q27" s="476"/>
      <c r="R27" s="477"/>
      <c r="S27" s="25"/>
    </row>
    <row r="28" spans="1:21" ht="20.100000000000001" customHeight="1" x14ac:dyDescent="0.25">
      <c r="A28" s="1653"/>
      <c r="B28" s="1831"/>
      <c r="C28" s="1832" t="s">
        <v>844</v>
      </c>
      <c r="D28" s="1656" t="s">
        <v>834</v>
      </c>
      <c r="E28" s="1657"/>
      <c r="F28" s="1834"/>
      <c r="G28" s="1656" t="s">
        <v>835</v>
      </c>
      <c r="H28" s="1657"/>
      <c r="I28" s="1834"/>
      <c r="J28" s="1656" t="s">
        <v>836</v>
      </c>
      <c r="K28" s="1657"/>
      <c r="L28" s="1834"/>
      <c r="M28" s="1656" t="s">
        <v>837</v>
      </c>
      <c r="N28" s="1657"/>
      <c r="O28" s="1834"/>
      <c r="P28" s="1656" t="s">
        <v>838</v>
      </c>
      <c r="Q28" s="1657"/>
      <c r="R28" s="1658"/>
      <c r="T28" s="21"/>
      <c r="U28" s="21"/>
    </row>
    <row r="29" spans="1:21" ht="24" customHeight="1" thickBot="1" x14ac:dyDescent="0.3">
      <c r="A29" s="1653"/>
      <c r="B29" s="1831"/>
      <c r="C29" s="1833"/>
      <c r="D29" s="1661" t="s">
        <v>776</v>
      </c>
      <c r="E29" s="1659" t="s">
        <v>777</v>
      </c>
      <c r="F29" s="1835"/>
      <c r="G29" s="1661" t="s">
        <v>777</v>
      </c>
      <c r="H29" s="1659"/>
      <c r="I29" s="1835"/>
      <c r="J29" s="1661" t="s">
        <v>777</v>
      </c>
      <c r="K29" s="1659"/>
      <c r="L29" s="1835"/>
      <c r="M29" s="1661" t="s">
        <v>777</v>
      </c>
      <c r="N29" s="1659"/>
      <c r="O29" s="1660"/>
      <c r="P29" s="1661" t="s">
        <v>777</v>
      </c>
      <c r="Q29" s="1659"/>
      <c r="R29" s="1660"/>
      <c r="T29" s="21"/>
      <c r="U29" s="21"/>
    </row>
    <row r="30" spans="1:21" ht="33.75" customHeight="1" thickBot="1" x14ac:dyDescent="0.3">
      <c r="A30" s="1654"/>
      <c r="B30" s="1832"/>
      <c r="C30" s="1833"/>
      <c r="D30" s="1662"/>
      <c r="E30" s="433" t="s">
        <v>778</v>
      </c>
      <c r="F30" s="434" t="s">
        <v>779</v>
      </c>
      <c r="G30" s="435" t="s">
        <v>778</v>
      </c>
      <c r="H30" s="436" t="s">
        <v>779</v>
      </c>
      <c r="I30" s="531" t="s">
        <v>787</v>
      </c>
      <c r="J30" s="435" t="s">
        <v>778</v>
      </c>
      <c r="K30" s="436" t="s">
        <v>779</v>
      </c>
      <c r="L30" s="531" t="s">
        <v>787</v>
      </c>
      <c r="M30" s="435" t="s">
        <v>778</v>
      </c>
      <c r="N30" s="436" t="s">
        <v>779</v>
      </c>
      <c r="O30" s="531" t="s">
        <v>787</v>
      </c>
      <c r="P30" s="528" t="s">
        <v>778</v>
      </c>
      <c r="Q30" s="527" t="s">
        <v>779</v>
      </c>
      <c r="R30" s="531" t="s">
        <v>787</v>
      </c>
      <c r="T30" s="21"/>
      <c r="U30" s="21"/>
    </row>
    <row r="31" spans="1:21" ht="28.5" customHeight="1" x14ac:dyDescent="0.25">
      <c r="A31" s="815" t="str">
        <f>'SPPD-14 POA'!M8</f>
        <v>Dirección y Coordinación</v>
      </c>
      <c r="B31" s="817" t="s">
        <v>1128</v>
      </c>
      <c r="C31" s="103"/>
      <c r="D31" s="819">
        <v>2019</v>
      </c>
      <c r="E31" s="822">
        <v>36</v>
      </c>
      <c r="F31" s="824">
        <f>36/E31</f>
        <v>1</v>
      </c>
      <c r="G31" s="820">
        <f>'SPPD-14 POA'!O8</f>
        <v>1071</v>
      </c>
      <c r="H31" s="98">
        <f>I31/P31*100</f>
        <v>0</v>
      </c>
      <c r="I31" s="114"/>
      <c r="J31" s="820">
        <f>'SPPD-14 POA'!Q8</f>
        <v>1750</v>
      </c>
      <c r="K31" s="98">
        <f>L31/P31*100</f>
        <v>0</v>
      </c>
      <c r="L31" s="114"/>
      <c r="M31" s="820">
        <f>'SPPD-14 POA'!S8</f>
        <v>1685</v>
      </c>
      <c r="N31" s="98">
        <f>O31/P31*100</f>
        <v>0</v>
      </c>
      <c r="O31" s="478"/>
      <c r="P31" s="831">
        <f>M31+J31+G31</f>
        <v>4506</v>
      </c>
      <c r="Q31" s="480">
        <f>N31+K31+H31</f>
        <v>0</v>
      </c>
      <c r="R31" s="481">
        <f>O31+L31+I31</f>
        <v>0</v>
      </c>
      <c r="T31" s="21"/>
      <c r="U31" s="21"/>
    </row>
    <row r="32" spans="1:21" ht="41.4" x14ac:dyDescent="0.25">
      <c r="A32" s="816" t="str">
        <f>'SPPD-14 POA'!M12</f>
        <v>Mujeres Indígenas Violentadas en sus Derechos, Reciben Atención Juridica.</v>
      </c>
      <c r="B32" s="818" t="s">
        <v>1174</v>
      </c>
      <c r="C32" s="104"/>
      <c r="D32" s="100">
        <v>2019</v>
      </c>
      <c r="E32" s="823">
        <v>4147</v>
      </c>
      <c r="F32" s="825">
        <f>3730/E32</f>
        <v>0.89944538220400294</v>
      </c>
      <c r="G32" s="821">
        <f>'SPPD-14 POA'!O12</f>
        <v>1676</v>
      </c>
      <c r="H32" s="442">
        <f>I32/P32*100</f>
        <v>0</v>
      </c>
      <c r="I32" s="115"/>
      <c r="J32" s="821">
        <f>'SPPD-14 POA'!Q12</f>
        <v>2160</v>
      </c>
      <c r="K32" s="442">
        <f>L32/P32*100</f>
        <v>0</v>
      </c>
      <c r="L32" s="115"/>
      <c r="M32" s="821">
        <f>'SPPD-14 POA'!S12</f>
        <v>1840</v>
      </c>
      <c r="N32" s="442">
        <f>O32/P32*100</f>
        <v>0</v>
      </c>
      <c r="O32" s="249"/>
      <c r="P32" s="832">
        <f t="shared" ref="P32:R43" si="1">M32+J32+G32</f>
        <v>5676</v>
      </c>
      <c r="Q32" s="442">
        <f t="shared" si="1"/>
        <v>0</v>
      </c>
      <c r="R32" s="471">
        <f t="shared" si="1"/>
        <v>0</v>
      </c>
      <c r="T32" s="21"/>
      <c r="U32" s="21"/>
    </row>
    <row r="33" spans="1:21" ht="41.4" x14ac:dyDescent="0.25">
      <c r="A33" s="816" t="str">
        <f>'SPPD-14 POA'!M13</f>
        <v>Mujeres Indígenas Violentadas en sus Derechos, Reciben Atención Social</v>
      </c>
      <c r="B33" s="818" t="s">
        <v>1174</v>
      </c>
      <c r="C33" s="104"/>
      <c r="D33" s="100">
        <v>2019</v>
      </c>
      <c r="E33" s="823">
        <v>3332</v>
      </c>
      <c r="F33" s="825">
        <f>3286/E33</f>
        <v>0.98619447779111646</v>
      </c>
      <c r="G33" s="821">
        <f>'SPPD-14 POA'!O13</f>
        <v>1348</v>
      </c>
      <c r="H33" s="442">
        <f>I33/P33*100</f>
        <v>0</v>
      </c>
      <c r="I33" s="115"/>
      <c r="J33" s="821">
        <f>'SPPD-14 POA'!Q13</f>
        <v>1529</v>
      </c>
      <c r="K33" s="442">
        <f>L33/P33*100</f>
        <v>0</v>
      </c>
      <c r="L33" s="115"/>
      <c r="M33" s="821">
        <f>'SPPD-14 POA'!S13</f>
        <v>1364</v>
      </c>
      <c r="N33" s="442">
        <f>O33/P33*100</f>
        <v>0</v>
      </c>
      <c r="O33" s="249"/>
      <c r="P33" s="832">
        <f t="shared" si="1"/>
        <v>4241</v>
      </c>
      <c r="Q33" s="442">
        <f t="shared" si="1"/>
        <v>0</v>
      </c>
      <c r="R33" s="471">
        <f t="shared" si="1"/>
        <v>0</v>
      </c>
      <c r="T33" s="21"/>
      <c r="U33" s="21"/>
    </row>
    <row r="34" spans="1:21" ht="41.4" x14ac:dyDescent="0.25">
      <c r="A34" s="816" t="str">
        <f>'SPPD-14 POA'!M14</f>
        <v>Mujeres Indígenas Violentadas en sus Derechos, Reciben Atención Psicológica</v>
      </c>
      <c r="B34" s="818" t="s">
        <v>1174</v>
      </c>
      <c r="C34" s="104"/>
      <c r="D34" s="100">
        <v>2019</v>
      </c>
      <c r="E34" s="823">
        <v>1668</v>
      </c>
      <c r="F34" s="825">
        <f>1571/E34</f>
        <v>0.94184652278177461</v>
      </c>
      <c r="G34" s="821">
        <f>'SPPD-14 POA'!O14</f>
        <v>903</v>
      </c>
      <c r="H34" s="442">
        <f>I34/P34*100</f>
        <v>0</v>
      </c>
      <c r="I34" s="115"/>
      <c r="J34" s="821">
        <f>'SPPD-14 POA'!Q14</f>
        <v>964</v>
      </c>
      <c r="K34" s="442">
        <f>L34/P34*100</f>
        <v>0</v>
      </c>
      <c r="L34" s="115"/>
      <c r="M34" s="821">
        <f>'SPPD-14 POA'!S14</f>
        <v>924</v>
      </c>
      <c r="N34" s="442">
        <f>O34/P34*100</f>
        <v>0</v>
      </c>
      <c r="O34" s="249"/>
      <c r="P34" s="832">
        <f t="shared" si="1"/>
        <v>2791</v>
      </c>
      <c r="Q34" s="442">
        <f t="shared" si="1"/>
        <v>0</v>
      </c>
      <c r="R34" s="471">
        <f t="shared" si="1"/>
        <v>0</v>
      </c>
      <c r="T34" s="21"/>
      <c r="U34" s="21"/>
    </row>
    <row r="35" spans="1:21" ht="69" x14ac:dyDescent="0.25">
      <c r="A35" s="816" t="str">
        <f>'SPPD-14 POA'!M15</f>
        <v>Personas Informadas y Capacitadas en Derechos Humanos para la Prevención de la Violencia Contra las Mujeres Indígenas</v>
      </c>
      <c r="B35" s="818" t="s">
        <v>1174</v>
      </c>
      <c r="C35" s="104"/>
      <c r="D35" s="100">
        <v>2019</v>
      </c>
      <c r="E35" s="823">
        <v>5818</v>
      </c>
      <c r="F35" s="825">
        <f>5798/E35</f>
        <v>0.99656239257476797</v>
      </c>
      <c r="G35" s="821">
        <f>'SPPD-14 POA'!O15</f>
        <v>1000</v>
      </c>
      <c r="H35" s="442">
        <f>I35/P35*100</f>
        <v>0</v>
      </c>
      <c r="I35" s="115"/>
      <c r="J35" s="821">
        <f>'SPPD-14 POA'!Q15</f>
        <v>1770</v>
      </c>
      <c r="K35" s="442">
        <f>L35/P35*100</f>
        <v>0</v>
      </c>
      <c r="L35" s="115"/>
      <c r="M35" s="821">
        <f>'SPPD-14 POA'!S15</f>
        <v>2290</v>
      </c>
      <c r="N35" s="442">
        <f>O35/P35*100</f>
        <v>0</v>
      </c>
      <c r="O35" s="249"/>
      <c r="P35" s="832">
        <f t="shared" si="1"/>
        <v>5060</v>
      </c>
      <c r="Q35" s="442">
        <f t="shared" si="1"/>
        <v>0</v>
      </c>
      <c r="R35" s="471">
        <f t="shared" si="1"/>
        <v>0</v>
      </c>
      <c r="T35" s="21"/>
      <c r="U35" s="21"/>
    </row>
    <row r="36" spans="1:21" ht="39.9" customHeight="1" x14ac:dyDescent="0.25">
      <c r="A36" s="107"/>
      <c r="B36" s="111"/>
      <c r="C36" s="104"/>
      <c r="D36" s="38"/>
      <c r="E36" s="438"/>
      <c r="F36" s="99"/>
      <c r="G36" s="35"/>
      <c r="H36" s="442"/>
      <c r="I36" s="115"/>
      <c r="J36" s="35"/>
      <c r="K36" s="442"/>
      <c r="L36" s="115"/>
      <c r="M36" s="821"/>
      <c r="N36" s="442"/>
      <c r="O36" s="249"/>
      <c r="P36" s="38">
        <f t="shared" si="1"/>
        <v>0</v>
      </c>
      <c r="Q36" s="442">
        <f t="shared" si="1"/>
        <v>0</v>
      </c>
      <c r="R36" s="471">
        <f t="shared" si="1"/>
        <v>0</v>
      </c>
      <c r="T36" s="21"/>
      <c r="U36" s="21"/>
    </row>
    <row r="37" spans="1:21" ht="39.9" customHeight="1" x14ac:dyDescent="0.25">
      <c r="A37" s="108"/>
      <c r="B37" s="111"/>
      <c r="C37" s="104"/>
      <c r="D37" s="38"/>
      <c r="E37" s="438"/>
      <c r="F37" s="99"/>
      <c r="G37" s="35"/>
      <c r="H37" s="442"/>
      <c r="I37" s="115"/>
      <c r="J37" s="35"/>
      <c r="K37" s="442"/>
      <c r="L37" s="115"/>
      <c r="M37" s="35"/>
      <c r="N37" s="442"/>
      <c r="O37" s="249"/>
      <c r="P37" s="38">
        <f t="shared" si="1"/>
        <v>0</v>
      </c>
      <c r="Q37" s="442">
        <f t="shared" si="1"/>
        <v>0</v>
      </c>
      <c r="R37" s="471">
        <f t="shared" si="1"/>
        <v>0</v>
      </c>
      <c r="T37" s="21"/>
      <c r="U37" s="21"/>
    </row>
    <row r="38" spans="1:21" ht="39.9" customHeight="1" x14ac:dyDescent="0.25">
      <c r="A38" s="109"/>
      <c r="B38" s="111"/>
      <c r="C38" s="104"/>
      <c r="D38" s="38"/>
      <c r="E38" s="438"/>
      <c r="F38" s="99"/>
      <c r="G38" s="35"/>
      <c r="H38" s="442"/>
      <c r="I38" s="115"/>
      <c r="J38" s="35"/>
      <c r="K38" s="442"/>
      <c r="L38" s="115"/>
      <c r="M38" s="35"/>
      <c r="N38" s="442"/>
      <c r="O38" s="249"/>
      <c r="P38" s="38">
        <f t="shared" si="1"/>
        <v>0</v>
      </c>
      <c r="Q38" s="442">
        <f t="shared" si="1"/>
        <v>0</v>
      </c>
      <c r="R38" s="471">
        <f t="shared" si="1"/>
        <v>0</v>
      </c>
      <c r="T38" s="21"/>
      <c r="U38" s="21"/>
    </row>
    <row r="39" spans="1:21" ht="39.9" customHeight="1" x14ac:dyDescent="0.25">
      <c r="A39" s="109"/>
      <c r="B39" s="111"/>
      <c r="C39" s="104"/>
      <c r="D39" s="38"/>
      <c r="E39" s="438"/>
      <c r="F39" s="99"/>
      <c r="G39" s="35"/>
      <c r="H39" s="442"/>
      <c r="I39" s="115"/>
      <c r="J39" s="35"/>
      <c r="K39" s="442"/>
      <c r="L39" s="115"/>
      <c r="M39" s="35"/>
      <c r="N39" s="442"/>
      <c r="O39" s="249"/>
      <c r="P39" s="38">
        <f t="shared" si="1"/>
        <v>0</v>
      </c>
      <c r="Q39" s="442">
        <f t="shared" si="1"/>
        <v>0</v>
      </c>
      <c r="R39" s="471">
        <f t="shared" si="1"/>
        <v>0</v>
      </c>
      <c r="T39" s="21"/>
      <c r="U39" s="21"/>
    </row>
    <row r="40" spans="1:21" ht="39.9" customHeight="1" x14ac:dyDescent="0.25">
      <c r="A40" s="109"/>
      <c r="B40" s="105"/>
      <c r="C40" s="105"/>
      <c r="D40" s="100"/>
      <c r="E40" s="36"/>
      <c r="F40" s="37"/>
      <c r="G40" s="100"/>
      <c r="H40" s="442"/>
      <c r="I40" s="116"/>
      <c r="J40" s="100"/>
      <c r="K40" s="442"/>
      <c r="L40" s="116"/>
      <c r="M40" s="100"/>
      <c r="N40" s="442"/>
      <c r="O40" s="112"/>
      <c r="P40" s="38">
        <f t="shared" si="1"/>
        <v>0</v>
      </c>
      <c r="Q40" s="442">
        <f t="shared" si="1"/>
        <v>0</v>
      </c>
      <c r="R40" s="471">
        <f t="shared" si="1"/>
        <v>0</v>
      </c>
      <c r="T40" s="21"/>
      <c r="U40" s="21"/>
    </row>
    <row r="41" spans="1:21" ht="39.9" customHeight="1" x14ac:dyDescent="0.25">
      <c r="A41" s="109"/>
      <c r="B41" s="105"/>
      <c r="C41" s="105"/>
      <c r="D41" s="100"/>
      <c r="E41" s="36"/>
      <c r="F41" s="37"/>
      <c r="G41" s="100"/>
      <c r="H41" s="442"/>
      <c r="I41" s="116"/>
      <c r="J41" s="100"/>
      <c r="K41" s="442"/>
      <c r="L41" s="116"/>
      <c r="M41" s="100"/>
      <c r="N41" s="442"/>
      <c r="O41" s="112"/>
      <c r="P41" s="38">
        <f t="shared" si="1"/>
        <v>0</v>
      </c>
      <c r="Q41" s="442">
        <f t="shared" si="1"/>
        <v>0</v>
      </c>
      <c r="R41" s="471">
        <f t="shared" si="1"/>
        <v>0</v>
      </c>
      <c r="T41" s="21"/>
      <c r="U41" s="21"/>
    </row>
    <row r="42" spans="1:21" ht="39.9" customHeight="1" x14ac:dyDescent="0.25">
      <c r="A42" s="109"/>
      <c r="B42" s="105"/>
      <c r="C42" s="105"/>
      <c r="D42" s="101"/>
      <c r="E42" s="39"/>
      <c r="F42" s="102"/>
      <c r="G42" s="117"/>
      <c r="H42" s="442"/>
      <c r="I42" s="482"/>
      <c r="J42" s="483"/>
      <c r="K42" s="442"/>
      <c r="L42" s="482"/>
      <c r="M42" s="483"/>
      <c r="N42" s="442"/>
      <c r="O42" s="484"/>
      <c r="P42" s="38">
        <f t="shared" si="1"/>
        <v>0</v>
      </c>
      <c r="Q42" s="442">
        <f t="shared" si="1"/>
        <v>0</v>
      </c>
      <c r="R42" s="471">
        <f t="shared" si="1"/>
        <v>0</v>
      </c>
      <c r="T42" s="21"/>
      <c r="U42" s="21"/>
    </row>
    <row r="43" spans="1:21" ht="39.9" customHeight="1" x14ac:dyDescent="0.25">
      <c r="A43" s="110"/>
      <c r="B43" s="106"/>
      <c r="C43" s="106"/>
      <c r="D43" s="40"/>
      <c r="E43" s="41"/>
      <c r="F43" s="42"/>
      <c r="G43" s="40"/>
      <c r="H43" s="131"/>
      <c r="I43" s="119"/>
      <c r="J43" s="40"/>
      <c r="K43" s="131"/>
      <c r="L43" s="119"/>
      <c r="M43" s="40"/>
      <c r="N43" s="131"/>
      <c r="O43" s="113"/>
      <c r="P43" s="130">
        <f t="shared" si="1"/>
        <v>0</v>
      </c>
      <c r="Q43" s="533">
        <f t="shared" si="1"/>
        <v>0</v>
      </c>
      <c r="R43" s="485">
        <f t="shared" si="1"/>
        <v>0</v>
      </c>
      <c r="T43" s="21"/>
      <c r="U43" s="21"/>
    </row>
    <row r="44" spans="1:21" ht="60" customHeight="1" x14ac:dyDescent="0.25">
      <c r="A44" s="34"/>
      <c r="B44" s="34"/>
      <c r="C44" s="34"/>
      <c r="D44" s="34"/>
      <c r="E44" s="34"/>
      <c r="F44" s="34"/>
      <c r="G44" s="34"/>
      <c r="H44" s="34"/>
      <c r="I44" s="129" t="s">
        <v>839</v>
      </c>
      <c r="J44" s="34"/>
      <c r="K44" s="34"/>
      <c r="L44" s="129" t="s">
        <v>839</v>
      </c>
      <c r="M44" s="34"/>
      <c r="N44" s="34"/>
      <c r="O44" s="129" t="s">
        <v>839</v>
      </c>
      <c r="P44" s="34"/>
      <c r="Q44" s="34"/>
      <c r="R44" s="129" t="s">
        <v>840</v>
      </c>
      <c r="S44" s="25"/>
    </row>
  </sheetData>
  <mergeCells count="35">
    <mergeCell ref="P5:R5"/>
    <mergeCell ref="P6:R6"/>
    <mergeCell ref="P7:R7"/>
    <mergeCell ref="P28:R28"/>
    <mergeCell ref="P29:R29"/>
    <mergeCell ref="A1:Q1"/>
    <mergeCell ref="A2:R2"/>
    <mergeCell ref="A3:R3"/>
    <mergeCell ref="A25:R25"/>
    <mergeCell ref="A5:A8"/>
    <mergeCell ref="B5:B8"/>
    <mergeCell ref="C5:O5"/>
    <mergeCell ref="C6:C8"/>
    <mergeCell ref="D6:F6"/>
    <mergeCell ref="G6:I6"/>
    <mergeCell ref="J6:L6"/>
    <mergeCell ref="M6:O6"/>
    <mergeCell ref="D7:D8"/>
    <mergeCell ref="E7:F7"/>
    <mergeCell ref="G7:I7"/>
    <mergeCell ref="J7:L7"/>
    <mergeCell ref="M7:O7"/>
    <mergeCell ref="E29:F29"/>
    <mergeCell ref="G29:I29"/>
    <mergeCell ref="J29:L29"/>
    <mergeCell ref="M29:O29"/>
    <mergeCell ref="A27:A30"/>
    <mergeCell ref="B27:B30"/>
    <mergeCell ref="C27:O27"/>
    <mergeCell ref="C28:C30"/>
    <mergeCell ref="D28:F28"/>
    <mergeCell ref="G28:I28"/>
    <mergeCell ref="J28:L28"/>
    <mergeCell ref="M28:O28"/>
    <mergeCell ref="D29:D30"/>
  </mergeCells>
  <printOptions horizontalCentered="1"/>
  <pageMargins left="0.19685039370078741" right="0.19685039370078741" top="0.98425196850393704" bottom="0.98425196850393704" header="0" footer="0"/>
  <pageSetup scale="60" orientation="landscape" horizontalDpi="4294967295" verticalDpi="4294967295"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BK82"/>
  <sheetViews>
    <sheetView zoomScale="115" zoomScaleNormal="115" zoomScaleSheetLayoutView="90" workbookViewId="0">
      <selection activeCell="Y19" sqref="Y19"/>
    </sheetView>
  </sheetViews>
  <sheetFormatPr baseColWidth="10" defaultColWidth="11.44140625" defaultRowHeight="13.8" x14ac:dyDescent="0.3"/>
  <cols>
    <col min="1" max="1" width="4.44140625" style="67" bestFit="1" customWidth="1"/>
    <col min="2" max="2" width="4.6640625" style="67" customWidth="1"/>
    <col min="3" max="3" width="16.44140625" style="67" customWidth="1"/>
    <col min="4" max="4" width="21.6640625" style="67" customWidth="1"/>
    <col min="5" max="5" width="5.5546875" style="72" customWidth="1"/>
    <col min="6" max="6" width="6.5546875" style="72" customWidth="1"/>
    <col min="7" max="7" width="10" style="73" customWidth="1"/>
    <col min="8" max="8" width="3.88671875" style="67" bestFit="1" customWidth="1"/>
    <col min="9" max="9" width="3.44140625" style="67" bestFit="1" customWidth="1"/>
    <col min="10" max="10" width="4" style="67" bestFit="1" customWidth="1"/>
    <col min="11" max="11" width="3.5546875" style="67" customWidth="1"/>
    <col min="12" max="12" width="3" style="67" bestFit="1" customWidth="1"/>
    <col min="13" max="13" width="3.109375" style="67" bestFit="1" customWidth="1"/>
    <col min="14" max="14" width="3.44140625" style="67" bestFit="1" customWidth="1"/>
    <col min="15" max="15" width="3.33203125" style="67" bestFit="1" customWidth="1"/>
    <col min="16" max="16" width="3.109375" style="67" bestFit="1" customWidth="1"/>
    <col min="17" max="17" width="3" style="67" bestFit="1" customWidth="1"/>
    <col min="18" max="18" width="3.109375" style="67" bestFit="1" customWidth="1"/>
    <col min="19" max="19" width="3.44140625" style="67" bestFit="1" customWidth="1"/>
    <col min="20" max="20" width="3.33203125" style="67" bestFit="1" customWidth="1"/>
    <col min="21" max="21" width="3.109375" style="67" bestFit="1" customWidth="1"/>
    <col min="22" max="22" width="3" style="67" bestFit="1" customWidth="1"/>
    <col min="23" max="23" width="3.109375" style="67" bestFit="1" customWidth="1"/>
    <col min="24" max="24" width="4" style="67" customWidth="1"/>
    <col min="25" max="25" width="3.33203125" style="67" bestFit="1" customWidth="1"/>
    <col min="26" max="26" width="3.109375" style="67" bestFit="1" customWidth="1"/>
    <col min="27" max="27" width="4.109375" style="67" bestFit="1" customWidth="1"/>
    <col min="28" max="28" width="3.109375" style="67" bestFit="1" customWidth="1"/>
    <col min="29" max="29" width="3.44140625" style="67" bestFit="1" customWidth="1"/>
    <col min="30" max="30" width="3.33203125" style="67" bestFit="1" customWidth="1"/>
    <col min="31" max="31" width="4.109375" style="67" bestFit="1" customWidth="1"/>
    <col min="32" max="32" width="3" style="67" bestFit="1" customWidth="1"/>
    <col min="33" max="33" width="3.109375" style="67" bestFit="1" customWidth="1"/>
    <col min="34" max="34" width="3.44140625" style="67" bestFit="1" customWidth="1"/>
    <col min="35" max="35" width="3.33203125" style="67" bestFit="1" customWidth="1"/>
    <col min="36" max="36" width="4.109375" style="67" customWidth="1"/>
    <col min="37" max="37" width="3" style="67" bestFit="1" customWidth="1"/>
    <col min="38" max="38" width="3.109375" style="67" bestFit="1" customWidth="1"/>
    <col min="39" max="39" width="3.44140625" style="67" bestFit="1" customWidth="1"/>
    <col min="40" max="40" width="3.33203125" style="67" bestFit="1" customWidth="1"/>
    <col min="41" max="41" width="4.109375" style="67" bestFit="1" customWidth="1"/>
    <col min="42" max="42" width="3.5546875" style="67" customWidth="1"/>
    <col min="43" max="43" width="3.44140625" style="68" customWidth="1"/>
    <col min="44" max="44" width="3.5546875" style="68" bestFit="1" customWidth="1"/>
    <col min="45" max="46" width="3.44140625" style="68" bestFit="1" customWidth="1"/>
    <col min="47" max="47" width="3.109375" style="68" bestFit="1" customWidth="1"/>
    <col min="48" max="49" width="16.88671875" style="68" customWidth="1"/>
    <col min="50" max="16384" width="11.44140625" style="68"/>
  </cols>
  <sheetData>
    <row r="1" spans="1:49" ht="27.75" customHeight="1" thickBot="1" x14ac:dyDescent="0.3">
      <c r="A1" s="1567" t="s">
        <v>845</v>
      </c>
      <c r="B1" s="1568"/>
      <c r="C1" s="1568"/>
      <c r="D1" s="1568"/>
      <c r="E1" s="1568"/>
      <c r="F1" s="1568"/>
      <c r="G1" s="1568"/>
      <c r="H1" s="1568"/>
      <c r="I1" s="1568"/>
      <c r="J1" s="1568"/>
      <c r="K1" s="1568"/>
      <c r="L1" s="1568"/>
      <c r="M1" s="1568"/>
      <c r="N1" s="1568"/>
      <c r="O1" s="1568"/>
      <c r="P1" s="1568"/>
      <c r="Q1" s="1568"/>
      <c r="R1" s="1568"/>
      <c r="S1" s="1568"/>
      <c r="T1" s="1568"/>
      <c r="U1" s="1568"/>
      <c r="V1" s="1568"/>
      <c r="W1" s="1568"/>
      <c r="X1" s="1568"/>
      <c r="Y1" s="1568"/>
      <c r="Z1" s="1568"/>
      <c r="AA1" s="1568"/>
      <c r="AB1" s="1568"/>
      <c r="AC1" s="1568"/>
      <c r="AD1" s="1568"/>
      <c r="AE1" s="1568"/>
      <c r="AF1" s="1568"/>
      <c r="AG1" s="1568"/>
      <c r="AH1" s="1568"/>
      <c r="AI1" s="1568"/>
      <c r="AJ1" s="1568"/>
      <c r="AK1" s="1568"/>
      <c r="AL1" s="1568"/>
      <c r="AM1" s="1568"/>
      <c r="AN1" s="1568"/>
      <c r="AO1" s="1568"/>
      <c r="AP1" s="1568"/>
      <c r="AQ1" s="1568"/>
      <c r="AR1" s="1568"/>
      <c r="AS1" s="1568"/>
      <c r="AT1" s="1568"/>
      <c r="AU1" s="1568"/>
      <c r="AV1" s="1568"/>
      <c r="AW1" s="246" t="s">
        <v>846</v>
      </c>
    </row>
    <row r="2" spans="1:49" ht="33.9" customHeight="1" thickBot="1" x14ac:dyDescent="0.35"/>
    <row r="3" spans="1:49" ht="15.75" customHeight="1" x14ac:dyDescent="0.25">
      <c r="A3" s="1893"/>
      <c r="B3" s="1893"/>
      <c r="C3" s="1893"/>
      <c r="D3" s="1893"/>
      <c r="E3" s="1893"/>
      <c r="F3" s="1893"/>
      <c r="G3" s="1894"/>
      <c r="H3" s="1879" t="s">
        <v>847</v>
      </c>
      <c r="I3" s="1880"/>
      <c r="J3" s="1880"/>
      <c r="K3" s="1880"/>
      <c r="L3" s="1880"/>
      <c r="M3" s="1880"/>
      <c r="N3" s="1880"/>
      <c r="O3" s="1880"/>
      <c r="P3" s="1880"/>
      <c r="Q3" s="1880"/>
      <c r="R3" s="1880"/>
      <c r="S3" s="1880"/>
      <c r="T3" s="1880"/>
      <c r="U3" s="1880"/>
      <c r="V3" s="1880"/>
      <c r="W3" s="1880"/>
      <c r="X3" s="1880"/>
      <c r="Y3" s="1880"/>
      <c r="Z3" s="1880"/>
      <c r="AA3" s="1881"/>
      <c r="AB3" s="1874" t="s">
        <v>848</v>
      </c>
      <c r="AC3" s="1875"/>
      <c r="AD3" s="1875"/>
      <c r="AE3" s="1875"/>
      <c r="AF3" s="1875"/>
      <c r="AG3" s="1875"/>
      <c r="AH3" s="1875"/>
      <c r="AI3" s="1875"/>
      <c r="AJ3" s="1875"/>
      <c r="AK3" s="1875"/>
      <c r="AL3" s="1875"/>
      <c r="AM3" s="1875"/>
      <c r="AN3" s="1875"/>
      <c r="AO3" s="1875"/>
      <c r="AP3" s="1875"/>
      <c r="AQ3" s="1875"/>
      <c r="AR3" s="1875"/>
      <c r="AS3" s="1875"/>
      <c r="AT3" s="1875"/>
      <c r="AU3" s="1876"/>
      <c r="AV3" s="1874" t="s">
        <v>849</v>
      </c>
      <c r="AW3" s="1897" t="s">
        <v>850</v>
      </c>
    </row>
    <row r="4" spans="1:49" thickBot="1" x14ac:dyDescent="0.3">
      <c r="A4" s="1895"/>
      <c r="B4" s="1895"/>
      <c r="C4" s="1895"/>
      <c r="D4" s="1895"/>
      <c r="E4" s="1895"/>
      <c r="F4" s="1895"/>
      <c r="G4" s="1896"/>
      <c r="H4" s="1902" t="s">
        <v>851</v>
      </c>
      <c r="I4" s="1892"/>
      <c r="J4" s="1892"/>
      <c r="K4" s="1892"/>
      <c r="L4" s="1892"/>
      <c r="M4" s="1892" t="s">
        <v>852</v>
      </c>
      <c r="N4" s="1892"/>
      <c r="O4" s="1892"/>
      <c r="P4" s="1892"/>
      <c r="Q4" s="1892"/>
      <c r="R4" s="1892" t="s">
        <v>853</v>
      </c>
      <c r="S4" s="1892"/>
      <c r="T4" s="1892"/>
      <c r="U4" s="1892"/>
      <c r="V4" s="1892"/>
      <c r="W4" s="1892" t="s">
        <v>854</v>
      </c>
      <c r="X4" s="1892"/>
      <c r="Y4" s="1892"/>
      <c r="Z4" s="1892"/>
      <c r="AA4" s="1903"/>
      <c r="AB4" s="1902" t="s">
        <v>851</v>
      </c>
      <c r="AC4" s="1892"/>
      <c r="AD4" s="1892"/>
      <c r="AE4" s="1892"/>
      <c r="AF4" s="1892"/>
      <c r="AG4" s="1892" t="s">
        <v>852</v>
      </c>
      <c r="AH4" s="1892"/>
      <c r="AI4" s="1892"/>
      <c r="AJ4" s="1892"/>
      <c r="AK4" s="1892"/>
      <c r="AL4" s="1892" t="s">
        <v>853</v>
      </c>
      <c r="AM4" s="1892"/>
      <c r="AN4" s="1892"/>
      <c r="AO4" s="1892"/>
      <c r="AP4" s="1892"/>
      <c r="AQ4" s="1877" t="s">
        <v>854</v>
      </c>
      <c r="AR4" s="1877"/>
      <c r="AS4" s="1877"/>
      <c r="AT4" s="1877"/>
      <c r="AU4" s="1878"/>
      <c r="AV4" s="1900"/>
      <c r="AW4" s="1898"/>
    </row>
    <row r="5" spans="1:49" s="69" customFormat="1" thickBot="1" x14ac:dyDescent="0.35">
      <c r="A5" s="1882" t="s">
        <v>573</v>
      </c>
      <c r="B5" s="1883" t="s">
        <v>855</v>
      </c>
      <c r="C5" s="1883"/>
      <c r="D5" s="1883"/>
      <c r="E5" s="1885" t="s">
        <v>856</v>
      </c>
      <c r="F5" s="1887" t="s">
        <v>857</v>
      </c>
      <c r="G5" s="1889" t="s">
        <v>858</v>
      </c>
      <c r="H5" s="241" t="s">
        <v>859</v>
      </c>
      <c r="I5" s="242" t="s">
        <v>860</v>
      </c>
      <c r="J5" s="242" t="s">
        <v>861</v>
      </c>
      <c r="K5" s="242" t="s">
        <v>862</v>
      </c>
      <c r="L5" s="242" t="s">
        <v>863</v>
      </c>
      <c r="M5" s="242" t="s">
        <v>859</v>
      </c>
      <c r="N5" s="242" t="s">
        <v>860</v>
      </c>
      <c r="O5" s="242" t="s">
        <v>861</v>
      </c>
      <c r="P5" s="242" t="s">
        <v>862</v>
      </c>
      <c r="Q5" s="242" t="s">
        <v>863</v>
      </c>
      <c r="R5" s="242" t="s">
        <v>859</v>
      </c>
      <c r="S5" s="242" t="s">
        <v>860</v>
      </c>
      <c r="T5" s="242" t="s">
        <v>861</v>
      </c>
      <c r="U5" s="242" t="s">
        <v>862</v>
      </c>
      <c r="V5" s="242" t="s">
        <v>863</v>
      </c>
      <c r="W5" s="242" t="s">
        <v>859</v>
      </c>
      <c r="X5" s="242" t="s">
        <v>860</v>
      </c>
      <c r="Y5" s="242" t="s">
        <v>861</v>
      </c>
      <c r="Z5" s="242" t="s">
        <v>862</v>
      </c>
      <c r="AA5" s="243" t="s">
        <v>863</v>
      </c>
      <c r="AB5" s="241" t="s">
        <v>859</v>
      </c>
      <c r="AC5" s="242" t="s">
        <v>860</v>
      </c>
      <c r="AD5" s="242" t="s">
        <v>861</v>
      </c>
      <c r="AE5" s="242" t="s">
        <v>862</v>
      </c>
      <c r="AF5" s="242" t="s">
        <v>863</v>
      </c>
      <c r="AG5" s="242" t="s">
        <v>859</v>
      </c>
      <c r="AH5" s="242" t="s">
        <v>860</v>
      </c>
      <c r="AI5" s="242" t="s">
        <v>861</v>
      </c>
      <c r="AJ5" s="242" t="s">
        <v>862</v>
      </c>
      <c r="AK5" s="242" t="s">
        <v>863</v>
      </c>
      <c r="AL5" s="242" t="s">
        <v>859</v>
      </c>
      <c r="AM5" s="242" t="s">
        <v>860</v>
      </c>
      <c r="AN5" s="242" t="s">
        <v>861</v>
      </c>
      <c r="AO5" s="242" t="s">
        <v>862</v>
      </c>
      <c r="AP5" s="242" t="s">
        <v>863</v>
      </c>
      <c r="AQ5" s="244" t="s">
        <v>859</v>
      </c>
      <c r="AR5" s="244" t="s">
        <v>860</v>
      </c>
      <c r="AS5" s="244" t="s">
        <v>861</v>
      </c>
      <c r="AT5" s="244" t="s">
        <v>862</v>
      </c>
      <c r="AU5" s="245" t="s">
        <v>863</v>
      </c>
      <c r="AV5" s="1900"/>
      <c r="AW5" s="1898"/>
    </row>
    <row r="6" spans="1:49" s="69" customFormat="1" ht="20.25" customHeight="1" thickBot="1" x14ac:dyDescent="0.35">
      <c r="A6" s="1850"/>
      <c r="B6" s="1884"/>
      <c r="C6" s="1884"/>
      <c r="D6" s="1884"/>
      <c r="E6" s="1886"/>
      <c r="F6" s="1888"/>
      <c r="G6" s="1890"/>
      <c r="H6" s="158"/>
      <c r="I6" s="159"/>
      <c r="J6" s="160"/>
      <c r="K6" s="159"/>
      <c r="L6" s="159"/>
      <c r="M6" s="161"/>
      <c r="N6" s="159"/>
      <c r="O6" s="162"/>
      <c r="P6" s="159"/>
      <c r="Q6" s="159"/>
      <c r="R6" s="161"/>
      <c r="S6" s="159"/>
      <c r="T6" s="162"/>
      <c r="U6" s="159"/>
      <c r="V6" s="159"/>
      <c r="W6" s="161"/>
      <c r="X6" s="159"/>
      <c r="Y6" s="162"/>
      <c r="Z6" s="159"/>
      <c r="AA6" s="163"/>
      <c r="AB6" s="158"/>
      <c r="AC6" s="159"/>
      <c r="AD6" s="162"/>
      <c r="AE6" s="159"/>
      <c r="AF6" s="159"/>
      <c r="AG6" s="161"/>
      <c r="AH6" s="159"/>
      <c r="AI6" s="162"/>
      <c r="AJ6" s="159"/>
      <c r="AK6" s="159"/>
      <c r="AL6" s="161"/>
      <c r="AM6" s="159"/>
      <c r="AN6" s="162"/>
      <c r="AO6" s="159"/>
      <c r="AP6" s="159"/>
      <c r="AQ6" s="164"/>
      <c r="AR6" s="165"/>
      <c r="AS6" s="166"/>
      <c r="AT6" s="165"/>
      <c r="AU6" s="167"/>
      <c r="AV6" s="1901"/>
      <c r="AW6" s="1899"/>
    </row>
    <row r="7" spans="1:49" s="69" customFormat="1" ht="18.75" customHeight="1" x14ac:dyDescent="0.2">
      <c r="A7" s="1850">
        <v>1</v>
      </c>
      <c r="B7" s="1851"/>
      <c r="C7" s="1851"/>
      <c r="D7" s="1851"/>
      <c r="E7" s="1852"/>
      <c r="F7" s="1891">
        <f>SUM(H7:AU8)</f>
        <v>0</v>
      </c>
      <c r="G7" s="1853">
        <f>F7/F27</f>
        <v>0</v>
      </c>
      <c r="H7" s="168"/>
      <c r="I7" s="169"/>
      <c r="J7" s="169"/>
      <c r="K7" s="169"/>
      <c r="L7" s="169"/>
      <c r="M7" s="169"/>
      <c r="N7" s="169"/>
      <c r="O7" s="169"/>
      <c r="P7" s="169"/>
      <c r="Q7" s="169"/>
      <c r="R7" s="169"/>
      <c r="S7" s="169"/>
      <c r="T7" s="169"/>
      <c r="U7" s="169"/>
      <c r="V7" s="169"/>
      <c r="W7" s="169"/>
      <c r="X7" s="169"/>
      <c r="Y7" s="169"/>
      <c r="Z7" s="169"/>
      <c r="AA7" s="170"/>
      <c r="AB7" s="168"/>
      <c r="AC7" s="169"/>
      <c r="AD7" s="169"/>
      <c r="AE7" s="169"/>
      <c r="AF7" s="169"/>
      <c r="AG7" s="169"/>
      <c r="AH7" s="169"/>
      <c r="AI7" s="169"/>
      <c r="AJ7" s="169"/>
      <c r="AK7" s="169"/>
      <c r="AL7" s="169"/>
      <c r="AM7" s="169"/>
      <c r="AN7" s="169"/>
      <c r="AO7" s="169"/>
      <c r="AP7" s="169"/>
      <c r="AQ7" s="171"/>
      <c r="AR7" s="171"/>
      <c r="AS7" s="171"/>
      <c r="AT7" s="171"/>
      <c r="AU7" s="172"/>
      <c r="AV7" s="154"/>
      <c r="AW7" s="155"/>
    </row>
    <row r="8" spans="1:49" s="69" customFormat="1" ht="19.5" customHeight="1" thickBot="1" x14ac:dyDescent="0.25">
      <c r="A8" s="1850"/>
      <c r="B8" s="1851"/>
      <c r="C8" s="1851"/>
      <c r="D8" s="1851"/>
      <c r="E8" s="1852"/>
      <c r="F8" s="1891"/>
      <c r="G8" s="1853"/>
      <c r="H8" s="148"/>
      <c r="I8" s="149"/>
      <c r="J8" s="149"/>
      <c r="K8" s="149"/>
      <c r="L8" s="149"/>
      <c r="M8" s="149"/>
      <c r="N8" s="149"/>
      <c r="O8" s="149"/>
      <c r="P8" s="149"/>
      <c r="Q8" s="149"/>
      <c r="R8" s="149"/>
      <c r="S8" s="149"/>
      <c r="T8" s="149"/>
      <c r="U8" s="149"/>
      <c r="V8" s="149"/>
      <c r="W8" s="149"/>
      <c r="X8" s="149"/>
      <c r="Y8" s="149"/>
      <c r="Z8" s="149"/>
      <c r="AA8" s="150"/>
      <c r="AB8" s="148"/>
      <c r="AC8" s="149"/>
      <c r="AD8" s="149"/>
      <c r="AE8" s="149"/>
      <c r="AF8" s="149"/>
      <c r="AG8" s="149"/>
      <c r="AH8" s="149"/>
      <c r="AI8" s="149"/>
      <c r="AJ8" s="149"/>
      <c r="AK8" s="149"/>
      <c r="AL8" s="149"/>
      <c r="AM8" s="149"/>
      <c r="AN8" s="149"/>
      <c r="AO8" s="149"/>
      <c r="AP8" s="149"/>
      <c r="AQ8" s="152"/>
      <c r="AR8" s="152"/>
      <c r="AS8" s="152"/>
      <c r="AT8" s="152"/>
      <c r="AU8" s="153"/>
      <c r="AV8" s="156"/>
      <c r="AW8" s="157"/>
    </row>
    <row r="9" spans="1:49" s="69" customFormat="1" ht="18.75" customHeight="1" x14ac:dyDescent="0.2">
      <c r="A9" s="1850">
        <f>A7+1</f>
        <v>2</v>
      </c>
      <c r="B9" s="1851"/>
      <c r="C9" s="1851"/>
      <c r="D9" s="1851"/>
      <c r="E9" s="1852"/>
      <c r="F9" s="1852">
        <f>SUM(H9:AU10)</f>
        <v>10</v>
      </c>
      <c r="G9" s="1853">
        <f>F9/F27</f>
        <v>0.625</v>
      </c>
      <c r="H9" s="168"/>
      <c r="I9" s="169"/>
      <c r="J9" s="169"/>
      <c r="K9" s="169"/>
      <c r="L9" s="169"/>
      <c r="M9" s="173"/>
      <c r="N9" s="173"/>
      <c r="O9" s="173"/>
      <c r="P9" s="173"/>
      <c r="Q9" s="173"/>
      <c r="R9" s="169"/>
      <c r="S9" s="169"/>
      <c r="T9" s="169"/>
      <c r="U9" s="169"/>
      <c r="V9" s="169"/>
      <c r="W9" s="169"/>
      <c r="X9" s="169"/>
      <c r="Y9" s="169"/>
      <c r="Z9" s="169"/>
      <c r="AA9" s="170"/>
      <c r="AB9" s="168"/>
      <c r="AC9" s="169"/>
      <c r="AD9" s="169"/>
      <c r="AE9" s="169"/>
      <c r="AF9" s="169"/>
      <c r="AG9" s="169"/>
      <c r="AH9" s="169"/>
      <c r="AI9" s="169"/>
      <c r="AJ9" s="169"/>
      <c r="AK9" s="169"/>
      <c r="AL9" s="169"/>
      <c r="AM9" s="169"/>
      <c r="AN9" s="169"/>
      <c r="AO9" s="169"/>
      <c r="AP9" s="169"/>
      <c r="AQ9" s="171"/>
      <c r="AR9" s="171"/>
      <c r="AS9" s="171"/>
      <c r="AT9" s="171"/>
      <c r="AU9" s="172"/>
      <c r="AV9" s="154"/>
      <c r="AW9" s="155"/>
    </row>
    <row r="10" spans="1:49" s="69" customFormat="1" ht="21.75" customHeight="1" thickBot="1" x14ac:dyDescent="0.25">
      <c r="A10" s="1850"/>
      <c r="B10" s="1851"/>
      <c r="C10" s="1851"/>
      <c r="D10" s="1851"/>
      <c r="E10" s="1852"/>
      <c r="F10" s="1852"/>
      <c r="G10" s="1853"/>
      <c r="H10" s="148"/>
      <c r="I10" s="149"/>
      <c r="J10" s="149"/>
      <c r="K10" s="149"/>
      <c r="L10" s="149"/>
      <c r="M10" s="149">
        <v>2</v>
      </c>
      <c r="N10" s="149">
        <v>2</v>
      </c>
      <c r="O10" s="149">
        <v>2</v>
      </c>
      <c r="P10" s="149">
        <v>2</v>
      </c>
      <c r="Q10" s="149">
        <v>2</v>
      </c>
      <c r="R10" s="149"/>
      <c r="S10" s="149"/>
      <c r="T10" s="149"/>
      <c r="U10" s="149"/>
      <c r="V10" s="149"/>
      <c r="W10" s="149"/>
      <c r="X10" s="149"/>
      <c r="Y10" s="149"/>
      <c r="Z10" s="149"/>
      <c r="AA10" s="150"/>
      <c r="AB10" s="148"/>
      <c r="AC10" s="149"/>
      <c r="AD10" s="149"/>
      <c r="AE10" s="149"/>
      <c r="AF10" s="149"/>
      <c r="AG10" s="149"/>
      <c r="AH10" s="149"/>
      <c r="AI10" s="149"/>
      <c r="AJ10" s="149"/>
      <c r="AK10" s="149"/>
      <c r="AL10" s="149"/>
      <c r="AM10" s="149"/>
      <c r="AN10" s="149"/>
      <c r="AO10" s="149"/>
      <c r="AP10" s="149"/>
      <c r="AQ10" s="152"/>
      <c r="AR10" s="152"/>
      <c r="AS10" s="152"/>
      <c r="AT10" s="152"/>
      <c r="AU10" s="153"/>
      <c r="AV10" s="156"/>
      <c r="AW10" s="157"/>
    </row>
    <row r="11" spans="1:49" s="69" customFormat="1" ht="18" customHeight="1" x14ac:dyDescent="0.2">
      <c r="A11" s="1850">
        <f>A9+1</f>
        <v>3</v>
      </c>
      <c r="B11" s="1851"/>
      <c r="C11" s="1851"/>
      <c r="D11" s="1851"/>
      <c r="E11" s="1852"/>
      <c r="F11" s="1852">
        <f>SUM(H11:AU12)</f>
        <v>0</v>
      </c>
      <c r="G11" s="1853" t="e">
        <f>F11/F17</f>
        <v>#DIV/0!</v>
      </c>
      <c r="H11" s="168"/>
      <c r="I11" s="169"/>
      <c r="J11" s="169"/>
      <c r="K11" s="169"/>
      <c r="L11" s="169"/>
      <c r="M11" s="169"/>
      <c r="N11" s="169"/>
      <c r="O11" s="169"/>
      <c r="P11" s="169"/>
      <c r="Q11" s="169"/>
      <c r="R11" s="169"/>
      <c r="S11" s="169"/>
      <c r="T11" s="169"/>
      <c r="U11" s="169"/>
      <c r="V11" s="169"/>
      <c r="W11" s="169"/>
      <c r="X11" s="169"/>
      <c r="Y11" s="169"/>
      <c r="Z11" s="169"/>
      <c r="AA11" s="170"/>
      <c r="AB11" s="168"/>
      <c r="AC11" s="169"/>
      <c r="AD11" s="169"/>
      <c r="AE11" s="169"/>
      <c r="AF11" s="169"/>
      <c r="AG11" s="169"/>
      <c r="AH11" s="169"/>
      <c r="AI11" s="169"/>
      <c r="AJ11" s="169"/>
      <c r="AK11" s="169"/>
      <c r="AL11" s="169"/>
      <c r="AM11" s="169"/>
      <c r="AN11" s="169"/>
      <c r="AO11" s="169"/>
      <c r="AP11" s="169"/>
      <c r="AQ11" s="171"/>
      <c r="AR11" s="171"/>
      <c r="AS11" s="171"/>
      <c r="AT11" s="171"/>
      <c r="AU11" s="172"/>
      <c r="AV11" s="154"/>
      <c r="AW11" s="155"/>
    </row>
    <row r="12" spans="1:49" s="69" customFormat="1" ht="21" customHeight="1" thickBot="1" x14ac:dyDescent="0.25">
      <c r="A12" s="1850"/>
      <c r="B12" s="1851"/>
      <c r="C12" s="1851"/>
      <c r="D12" s="1851"/>
      <c r="E12" s="1852"/>
      <c r="F12" s="1852"/>
      <c r="G12" s="1853"/>
      <c r="H12" s="148"/>
      <c r="I12" s="149"/>
      <c r="J12" s="149"/>
      <c r="K12" s="149"/>
      <c r="L12" s="149"/>
      <c r="M12" s="149"/>
      <c r="N12" s="149"/>
      <c r="O12" s="149"/>
      <c r="P12" s="149"/>
      <c r="Q12" s="149"/>
      <c r="R12" s="149"/>
      <c r="S12" s="149"/>
      <c r="T12" s="149"/>
      <c r="U12" s="149"/>
      <c r="V12" s="149"/>
      <c r="W12" s="149"/>
      <c r="X12" s="149"/>
      <c r="Y12" s="149"/>
      <c r="Z12" s="149"/>
      <c r="AA12" s="150"/>
      <c r="AB12" s="148"/>
      <c r="AC12" s="149"/>
      <c r="AD12" s="149"/>
      <c r="AE12" s="149"/>
      <c r="AF12" s="149"/>
      <c r="AG12" s="149"/>
      <c r="AH12" s="149"/>
      <c r="AI12" s="149"/>
      <c r="AJ12" s="149"/>
      <c r="AK12" s="149"/>
      <c r="AL12" s="149"/>
      <c r="AM12" s="149"/>
      <c r="AN12" s="149"/>
      <c r="AO12" s="149"/>
      <c r="AP12" s="149"/>
      <c r="AQ12" s="152"/>
      <c r="AR12" s="152"/>
      <c r="AS12" s="152"/>
      <c r="AT12" s="152"/>
      <c r="AU12" s="153"/>
      <c r="AV12" s="156"/>
      <c r="AW12" s="157"/>
    </row>
    <row r="13" spans="1:49" s="69" customFormat="1" ht="18.75" customHeight="1" x14ac:dyDescent="0.2">
      <c r="A13" s="1850">
        <f>A11+1</f>
        <v>4</v>
      </c>
      <c r="B13" s="1851"/>
      <c r="C13" s="1851"/>
      <c r="D13" s="1851"/>
      <c r="E13" s="1852"/>
      <c r="F13" s="1852">
        <f>SUM(H13:AU14)</f>
        <v>6</v>
      </c>
      <c r="G13" s="1853" t="e">
        <f>F13/F19</f>
        <v>#DIV/0!</v>
      </c>
      <c r="H13" s="168"/>
      <c r="I13" s="169"/>
      <c r="J13" s="169"/>
      <c r="K13" s="169"/>
      <c r="L13" s="169"/>
      <c r="M13" s="169"/>
      <c r="N13" s="169"/>
      <c r="O13" s="169"/>
      <c r="P13" s="169"/>
      <c r="Q13" s="169"/>
      <c r="R13" s="173"/>
      <c r="S13" s="173"/>
      <c r="T13" s="173"/>
      <c r="U13" s="169"/>
      <c r="V13" s="169"/>
      <c r="W13" s="169"/>
      <c r="X13" s="169"/>
      <c r="Y13" s="169"/>
      <c r="Z13" s="169"/>
      <c r="AA13" s="170"/>
      <c r="AB13" s="168"/>
      <c r="AC13" s="169"/>
      <c r="AD13" s="169"/>
      <c r="AE13" s="169"/>
      <c r="AF13" s="169"/>
      <c r="AG13" s="169"/>
      <c r="AH13" s="169"/>
      <c r="AI13" s="169"/>
      <c r="AJ13" s="169"/>
      <c r="AK13" s="169"/>
      <c r="AL13" s="169"/>
      <c r="AM13" s="169"/>
      <c r="AN13" s="169"/>
      <c r="AO13" s="169"/>
      <c r="AP13" s="169"/>
      <c r="AQ13" s="171"/>
      <c r="AR13" s="171"/>
      <c r="AS13" s="171"/>
      <c r="AT13" s="171"/>
      <c r="AU13" s="172"/>
      <c r="AV13" s="154"/>
      <c r="AW13" s="155"/>
    </row>
    <row r="14" spans="1:49" s="69" customFormat="1" ht="21" customHeight="1" thickBot="1" x14ac:dyDescent="0.25">
      <c r="A14" s="1850"/>
      <c r="B14" s="1851"/>
      <c r="C14" s="1851"/>
      <c r="D14" s="1851"/>
      <c r="E14" s="1852"/>
      <c r="F14" s="1852"/>
      <c r="G14" s="1853"/>
      <c r="H14" s="148"/>
      <c r="I14" s="149"/>
      <c r="J14" s="149"/>
      <c r="K14" s="149"/>
      <c r="L14" s="149"/>
      <c r="M14" s="149"/>
      <c r="N14" s="149"/>
      <c r="O14" s="149"/>
      <c r="P14" s="149"/>
      <c r="Q14" s="149"/>
      <c r="R14" s="149">
        <v>2</v>
      </c>
      <c r="S14" s="149">
        <v>2</v>
      </c>
      <c r="T14" s="149">
        <v>2</v>
      </c>
      <c r="U14" s="149"/>
      <c r="V14" s="149"/>
      <c r="W14" s="149"/>
      <c r="X14" s="149"/>
      <c r="Y14" s="149"/>
      <c r="Z14" s="149"/>
      <c r="AA14" s="150"/>
      <c r="AB14" s="148"/>
      <c r="AC14" s="149"/>
      <c r="AD14" s="149"/>
      <c r="AE14" s="149"/>
      <c r="AF14" s="149"/>
      <c r="AG14" s="149"/>
      <c r="AH14" s="149"/>
      <c r="AI14" s="149"/>
      <c r="AJ14" s="149"/>
      <c r="AK14" s="149"/>
      <c r="AL14" s="149"/>
      <c r="AM14" s="149"/>
      <c r="AN14" s="149"/>
      <c r="AO14" s="149"/>
      <c r="AP14" s="149"/>
      <c r="AQ14" s="152"/>
      <c r="AR14" s="152"/>
      <c r="AS14" s="152"/>
      <c r="AT14" s="152"/>
      <c r="AU14" s="153"/>
      <c r="AV14" s="156"/>
      <c r="AW14" s="157"/>
    </row>
    <row r="15" spans="1:49" s="69" customFormat="1" ht="18.75" customHeight="1" x14ac:dyDescent="0.2">
      <c r="A15" s="1850">
        <f>A13+1</f>
        <v>5</v>
      </c>
      <c r="B15" s="1851"/>
      <c r="C15" s="1851"/>
      <c r="D15" s="1851"/>
      <c r="E15" s="1852"/>
      <c r="F15" s="1852">
        <f>SUM(H15:AU16)</f>
        <v>0</v>
      </c>
      <c r="G15" s="1853" t="e">
        <f>F15/F21</f>
        <v>#DIV/0!</v>
      </c>
      <c r="H15" s="168"/>
      <c r="I15" s="169"/>
      <c r="J15" s="169"/>
      <c r="K15" s="169"/>
      <c r="L15" s="169"/>
      <c r="M15" s="169"/>
      <c r="N15" s="169"/>
      <c r="O15" s="169"/>
      <c r="P15" s="169"/>
      <c r="Q15" s="169"/>
      <c r="R15" s="169"/>
      <c r="S15" s="169"/>
      <c r="T15" s="169"/>
      <c r="U15" s="169"/>
      <c r="V15" s="169"/>
      <c r="W15" s="169"/>
      <c r="X15" s="169"/>
      <c r="Y15" s="169"/>
      <c r="Z15" s="169"/>
      <c r="AA15" s="170"/>
      <c r="AB15" s="168"/>
      <c r="AC15" s="169"/>
      <c r="AD15" s="169"/>
      <c r="AE15" s="169"/>
      <c r="AF15" s="169"/>
      <c r="AG15" s="169"/>
      <c r="AH15" s="169"/>
      <c r="AI15" s="169"/>
      <c r="AJ15" s="169"/>
      <c r="AK15" s="169"/>
      <c r="AL15" s="169"/>
      <c r="AM15" s="169"/>
      <c r="AN15" s="169"/>
      <c r="AO15" s="169"/>
      <c r="AP15" s="169"/>
      <c r="AQ15" s="171"/>
      <c r="AR15" s="171"/>
      <c r="AS15" s="171"/>
      <c r="AT15" s="171"/>
      <c r="AU15" s="172"/>
      <c r="AV15" s="154"/>
      <c r="AW15" s="155"/>
    </row>
    <row r="16" spans="1:49" s="69" customFormat="1" ht="18" customHeight="1" thickBot="1" x14ac:dyDescent="0.25">
      <c r="A16" s="1850"/>
      <c r="B16" s="1851"/>
      <c r="C16" s="1851"/>
      <c r="D16" s="1851"/>
      <c r="E16" s="1852"/>
      <c r="F16" s="1852"/>
      <c r="G16" s="1853"/>
      <c r="H16" s="148"/>
      <c r="I16" s="149"/>
      <c r="J16" s="149"/>
      <c r="K16" s="149"/>
      <c r="L16" s="149"/>
      <c r="M16" s="149"/>
      <c r="N16" s="149"/>
      <c r="O16" s="149"/>
      <c r="P16" s="149"/>
      <c r="Q16" s="149"/>
      <c r="R16" s="149"/>
      <c r="S16" s="149"/>
      <c r="T16" s="149"/>
      <c r="U16" s="149"/>
      <c r="V16" s="149"/>
      <c r="W16" s="149"/>
      <c r="X16" s="149"/>
      <c r="Y16" s="149"/>
      <c r="Z16" s="149"/>
      <c r="AA16" s="150"/>
      <c r="AB16" s="148"/>
      <c r="AC16" s="149"/>
      <c r="AD16" s="149"/>
      <c r="AE16" s="149"/>
      <c r="AF16" s="149"/>
      <c r="AG16" s="149"/>
      <c r="AH16" s="149"/>
      <c r="AI16" s="149"/>
      <c r="AJ16" s="149"/>
      <c r="AK16" s="149"/>
      <c r="AL16" s="149"/>
      <c r="AM16" s="149"/>
      <c r="AN16" s="149"/>
      <c r="AO16" s="149"/>
      <c r="AP16" s="149"/>
      <c r="AQ16" s="152"/>
      <c r="AR16" s="152"/>
      <c r="AS16" s="152"/>
      <c r="AT16" s="152"/>
      <c r="AU16" s="153"/>
      <c r="AV16" s="156"/>
      <c r="AW16" s="157"/>
    </row>
    <row r="17" spans="1:49" s="69" customFormat="1" ht="18.75" customHeight="1" x14ac:dyDescent="0.2">
      <c r="A17" s="1850">
        <f>A15+1</f>
        <v>6</v>
      </c>
      <c r="B17" s="1851"/>
      <c r="C17" s="1851"/>
      <c r="D17" s="1851"/>
      <c r="E17" s="1852"/>
      <c r="F17" s="1852">
        <f>SUM(H17:AU18)</f>
        <v>0</v>
      </c>
      <c r="G17" s="1853" t="e">
        <f>F17/F23</f>
        <v>#DIV/0!</v>
      </c>
      <c r="H17" s="168"/>
      <c r="I17" s="169"/>
      <c r="J17" s="169"/>
      <c r="K17" s="169"/>
      <c r="L17" s="169"/>
      <c r="M17" s="169"/>
      <c r="N17" s="169"/>
      <c r="O17" s="169"/>
      <c r="P17" s="169"/>
      <c r="Q17" s="169"/>
      <c r="R17" s="169"/>
      <c r="S17" s="169"/>
      <c r="T17" s="169"/>
      <c r="U17" s="169"/>
      <c r="V17" s="169"/>
      <c r="W17" s="169"/>
      <c r="X17" s="169"/>
      <c r="Y17" s="169"/>
      <c r="Z17" s="169"/>
      <c r="AA17" s="170"/>
      <c r="AB17" s="168"/>
      <c r="AC17" s="169"/>
      <c r="AD17" s="169"/>
      <c r="AE17" s="169"/>
      <c r="AF17" s="169"/>
      <c r="AG17" s="169"/>
      <c r="AH17" s="169"/>
      <c r="AI17" s="169"/>
      <c r="AJ17" s="169"/>
      <c r="AK17" s="169"/>
      <c r="AL17" s="169"/>
      <c r="AM17" s="169"/>
      <c r="AN17" s="169"/>
      <c r="AO17" s="169"/>
      <c r="AP17" s="169"/>
      <c r="AQ17" s="171"/>
      <c r="AR17" s="171"/>
      <c r="AS17" s="171"/>
      <c r="AT17" s="171"/>
      <c r="AU17" s="172"/>
      <c r="AV17" s="154"/>
      <c r="AW17" s="155"/>
    </row>
    <row r="18" spans="1:49" s="69" customFormat="1" ht="21" customHeight="1" thickBot="1" x14ac:dyDescent="0.25">
      <c r="A18" s="1850"/>
      <c r="B18" s="1851"/>
      <c r="C18" s="1851"/>
      <c r="D18" s="1851"/>
      <c r="E18" s="1852"/>
      <c r="F18" s="1852"/>
      <c r="G18" s="1853"/>
      <c r="H18" s="148"/>
      <c r="I18" s="149"/>
      <c r="J18" s="149"/>
      <c r="K18" s="149"/>
      <c r="L18" s="149"/>
      <c r="M18" s="149"/>
      <c r="N18" s="149"/>
      <c r="O18" s="149"/>
      <c r="P18" s="149"/>
      <c r="Q18" s="149"/>
      <c r="R18" s="149"/>
      <c r="S18" s="149"/>
      <c r="T18" s="149"/>
      <c r="U18" s="149"/>
      <c r="V18" s="149"/>
      <c r="W18" s="149"/>
      <c r="X18" s="149"/>
      <c r="Y18" s="149"/>
      <c r="Z18" s="149"/>
      <c r="AA18" s="150"/>
      <c r="AB18" s="148"/>
      <c r="AC18" s="149"/>
      <c r="AD18" s="149"/>
      <c r="AE18" s="149"/>
      <c r="AF18" s="149"/>
      <c r="AG18" s="149"/>
      <c r="AH18" s="149"/>
      <c r="AI18" s="149"/>
      <c r="AJ18" s="149"/>
      <c r="AK18" s="149"/>
      <c r="AL18" s="149"/>
      <c r="AM18" s="149"/>
      <c r="AN18" s="149"/>
      <c r="AO18" s="149"/>
      <c r="AP18" s="149"/>
      <c r="AQ18" s="152"/>
      <c r="AR18" s="152"/>
      <c r="AS18" s="152"/>
      <c r="AT18" s="152"/>
      <c r="AU18" s="153"/>
      <c r="AV18" s="156"/>
      <c r="AW18" s="157"/>
    </row>
    <row r="19" spans="1:49" s="69" customFormat="1" ht="18" customHeight="1" x14ac:dyDescent="0.2">
      <c r="A19" s="1850">
        <f>A17+1</f>
        <v>7</v>
      </c>
      <c r="B19" s="1851"/>
      <c r="C19" s="1851"/>
      <c r="D19" s="1851"/>
      <c r="E19" s="1852"/>
      <c r="F19" s="1852">
        <f>SUM(H19:AU20)</f>
        <v>0</v>
      </c>
      <c r="G19" s="1853" t="e">
        <f>F19/F25</f>
        <v>#DIV/0!</v>
      </c>
      <c r="H19" s="168"/>
      <c r="I19" s="169"/>
      <c r="J19" s="169"/>
      <c r="K19" s="169"/>
      <c r="L19" s="169"/>
      <c r="M19" s="169"/>
      <c r="N19" s="169"/>
      <c r="O19" s="169"/>
      <c r="P19" s="169"/>
      <c r="Q19" s="169"/>
      <c r="R19" s="169"/>
      <c r="S19" s="169"/>
      <c r="T19" s="169"/>
      <c r="U19" s="169"/>
      <c r="V19" s="169"/>
      <c r="W19" s="169"/>
      <c r="X19" s="169"/>
      <c r="Y19" s="169"/>
      <c r="Z19" s="169"/>
      <c r="AA19" s="170"/>
      <c r="AB19" s="168"/>
      <c r="AC19" s="169"/>
      <c r="AD19" s="169"/>
      <c r="AE19" s="169"/>
      <c r="AF19" s="169"/>
      <c r="AG19" s="169"/>
      <c r="AH19" s="169"/>
      <c r="AI19" s="169"/>
      <c r="AJ19" s="169"/>
      <c r="AK19" s="169"/>
      <c r="AL19" s="169"/>
      <c r="AM19" s="169"/>
      <c r="AN19" s="169"/>
      <c r="AO19" s="169"/>
      <c r="AP19" s="169"/>
      <c r="AQ19" s="171"/>
      <c r="AR19" s="171"/>
      <c r="AS19" s="171"/>
      <c r="AT19" s="171"/>
      <c r="AU19" s="172"/>
      <c r="AV19" s="154"/>
      <c r="AW19" s="155"/>
    </row>
    <row r="20" spans="1:49" s="69" customFormat="1" ht="17.25" customHeight="1" thickBot="1" x14ac:dyDescent="0.25">
      <c r="A20" s="1850"/>
      <c r="B20" s="1851"/>
      <c r="C20" s="1851"/>
      <c r="D20" s="1851"/>
      <c r="E20" s="1852"/>
      <c r="F20" s="1852"/>
      <c r="G20" s="1853"/>
      <c r="H20" s="148"/>
      <c r="I20" s="149"/>
      <c r="J20" s="149"/>
      <c r="K20" s="149"/>
      <c r="L20" s="149"/>
      <c r="M20" s="149"/>
      <c r="N20" s="149"/>
      <c r="O20" s="149"/>
      <c r="P20" s="149"/>
      <c r="Q20" s="149"/>
      <c r="R20" s="149"/>
      <c r="S20" s="149"/>
      <c r="T20" s="149"/>
      <c r="U20" s="149"/>
      <c r="V20" s="149"/>
      <c r="W20" s="149"/>
      <c r="X20" s="149"/>
      <c r="Y20" s="149"/>
      <c r="Z20" s="149"/>
      <c r="AA20" s="150"/>
      <c r="AB20" s="148"/>
      <c r="AC20" s="149"/>
      <c r="AD20" s="149"/>
      <c r="AE20" s="149"/>
      <c r="AF20" s="149"/>
      <c r="AG20" s="149"/>
      <c r="AH20" s="149"/>
      <c r="AI20" s="149"/>
      <c r="AJ20" s="149"/>
      <c r="AK20" s="149"/>
      <c r="AL20" s="149"/>
      <c r="AM20" s="149"/>
      <c r="AN20" s="149"/>
      <c r="AO20" s="149"/>
      <c r="AP20" s="149"/>
      <c r="AQ20" s="152"/>
      <c r="AR20" s="152"/>
      <c r="AS20" s="152"/>
      <c r="AT20" s="152"/>
      <c r="AU20" s="153"/>
      <c r="AV20" s="156"/>
      <c r="AW20" s="157"/>
    </row>
    <row r="21" spans="1:49" s="69" customFormat="1" ht="18.75" customHeight="1" x14ac:dyDescent="0.2">
      <c r="A21" s="1850">
        <f>A19+1</f>
        <v>8</v>
      </c>
      <c r="B21" s="1851"/>
      <c r="C21" s="1851"/>
      <c r="D21" s="1851"/>
      <c r="E21" s="1852"/>
      <c r="F21" s="1852">
        <f>SUM(H21:AU22)</f>
        <v>0</v>
      </c>
      <c r="G21" s="1853">
        <f>F21/F27</f>
        <v>0</v>
      </c>
      <c r="H21" s="168"/>
      <c r="I21" s="169"/>
      <c r="J21" s="169"/>
      <c r="K21" s="169"/>
      <c r="L21" s="169"/>
      <c r="M21" s="169"/>
      <c r="N21" s="169"/>
      <c r="O21" s="169"/>
      <c r="P21" s="169"/>
      <c r="Q21" s="169"/>
      <c r="R21" s="169"/>
      <c r="S21" s="169"/>
      <c r="T21" s="169"/>
      <c r="U21" s="169"/>
      <c r="V21" s="169"/>
      <c r="W21" s="169"/>
      <c r="X21" s="169"/>
      <c r="Y21" s="169"/>
      <c r="Z21" s="169"/>
      <c r="AA21" s="170"/>
      <c r="AB21" s="168"/>
      <c r="AC21" s="169"/>
      <c r="AD21" s="169"/>
      <c r="AE21" s="169"/>
      <c r="AF21" s="169"/>
      <c r="AG21" s="169"/>
      <c r="AH21" s="169"/>
      <c r="AI21" s="169"/>
      <c r="AJ21" s="169"/>
      <c r="AK21" s="169"/>
      <c r="AL21" s="169"/>
      <c r="AM21" s="169"/>
      <c r="AN21" s="169"/>
      <c r="AO21" s="169"/>
      <c r="AP21" s="169"/>
      <c r="AQ21" s="171"/>
      <c r="AR21" s="171"/>
      <c r="AS21" s="171"/>
      <c r="AT21" s="171"/>
      <c r="AU21" s="172"/>
      <c r="AV21" s="154"/>
      <c r="AW21" s="155"/>
    </row>
    <row r="22" spans="1:49" s="69" customFormat="1" ht="17.25" customHeight="1" thickBot="1" x14ac:dyDescent="0.25">
      <c r="A22" s="1850"/>
      <c r="B22" s="1851"/>
      <c r="C22" s="1851"/>
      <c r="D22" s="1851"/>
      <c r="E22" s="1852"/>
      <c r="F22" s="1852"/>
      <c r="G22" s="1853"/>
      <c r="H22" s="148"/>
      <c r="I22" s="149"/>
      <c r="J22" s="149"/>
      <c r="K22" s="149"/>
      <c r="L22" s="149"/>
      <c r="M22" s="149"/>
      <c r="N22" s="149"/>
      <c r="O22" s="149"/>
      <c r="P22" s="149"/>
      <c r="Q22" s="149"/>
      <c r="R22" s="149"/>
      <c r="S22" s="149"/>
      <c r="T22" s="149"/>
      <c r="U22" s="149"/>
      <c r="V22" s="149"/>
      <c r="W22" s="149"/>
      <c r="X22" s="149"/>
      <c r="Y22" s="149"/>
      <c r="Z22" s="149"/>
      <c r="AA22" s="150"/>
      <c r="AB22" s="148"/>
      <c r="AC22" s="149"/>
      <c r="AD22" s="149"/>
      <c r="AE22" s="149"/>
      <c r="AF22" s="149"/>
      <c r="AG22" s="149"/>
      <c r="AH22" s="149"/>
      <c r="AI22" s="149"/>
      <c r="AJ22" s="149"/>
      <c r="AK22" s="149"/>
      <c r="AL22" s="149"/>
      <c r="AM22" s="149"/>
      <c r="AN22" s="149"/>
      <c r="AO22" s="149"/>
      <c r="AP22" s="149"/>
      <c r="AQ22" s="152"/>
      <c r="AR22" s="152"/>
      <c r="AS22" s="152"/>
      <c r="AT22" s="152"/>
      <c r="AU22" s="153"/>
      <c r="AV22" s="156"/>
      <c r="AW22" s="157"/>
    </row>
    <row r="23" spans="1:49" s="69" customFormat="1" ht="19.5" customHeight="1" x14ac:dyDescent="0.2">
      <c r="A23" s="1850">
        <f>A21+1</f>
        <v>9</v>
      </c>
      <c r="B23" s="1851"/>
      <c r="C23" s="1851"/>
      <c r="D23" s="1851"/>
      <c r="E23" s="1852"/>
      <c r="F23" s="1852">
        <f>SUM(H23:AU24)</f>
        <v>0</v>
      </c>
      <c r="G23" s="1853">
        <f>F23/F27</f>
        <v>0</v>
      </c>
      <c r="H23" s="168"/>
      <c r="I23" s="169"/>
      <c r="J23" s="169"/>
      <c r="K23" s="169"/>
      <c r="L23" s="169"/>
      <c r="M23" s="169"/>
      <c r="N23" s="169"/>
      <c r="O23" s="169"/>
      <c r="P23" s="169"/>
      <c r="Q23" s="169"/>
      <c r="R23" s="169"/>
      <c r="S23" s="169"/>
      <c r="T23" s="169"/>
      <c r="U23" s="169"/>
      <c r="V23" s="169"/>
      <c r="W23" s="169"/>
      <c r="X23" s="169"/>
      <c r="Y23" s="169"/>
      <c r="Z23" s="169"/>
      <c r="AA23" s="170"/>
      <c r="AB23" s="168"/>
      <c r="AC23" s="169"/>
      <c r="AD23" s="169"/>
      <c r="AE23" s="169"/>
      <c r="AF23" s="169"/>
      <c r="AG23" s="169"/>
      <c r="AH23" s="169"/>
      <c r="AI23" s="169"/>
      <c r="AJ23" s="169"/>
      <c r="AK23" s="169"/>
      <c r="AL23" s="169"/>
      <c r="AM23" s="169"/>
      <c r="AN23" s="169"/>
      <c r="AO23" s="169"/>
      <c r="AP23" s="169"/>
      <c r="AQ23" s="171"/>
      <c r="AR23" s="171"/>
      <c r="AS23" s="171"/>
      <c r="AT23" s="171"/>
      <c r="AU23" s="172"/>
      <c r="AV23" s="154"/>
      <c r="AW23" s="155"/>
    </row>
    <row r="24" spans="1:49" s="69" customFormat="1" ht="14.25" customHeight="1" thickBot="1" x14ac:dyDescent="0.25">
      <c r="A24" s="1850"/>
      <c r="B24" s="1851"/>
      <c r="C24" s="1851"/>
      <c r="D24" s="1851"/>
      <c r="E24" s="1852"/>
      <c r="F24" s="1852"/>
      <c r="G24" s="1853"/>
      <c r="H24" s="148"/>
      <c r="I24" s="149"/>
      <c r="J24" s="149"/>
      <c r="K24" s="149"/>
      <c r="L24" s="149"/>
      <c r="M24" s="149"/>
      <c r="N24" s="149"/>
      <c r="O24" s="149"/>
      <c r="P24" s="149"/>
      <c r="Q24" s="149"/>
      <c r="R24" s="149"/>
      <c r="S24" s="149"/>
      <c r="T24" s="149"/>
      <c r="U24" s="149"/>
      <c r="V24" s="149"/>
      <c r="W24" s="149"/>
      <c r="X24" s="149"/>
      <c r="Y24" s="149"/>
      <c r="Z24" s="149"/>
      <c r="AA24" s="150"/>
      <c r="AB24" s="148"/>
      <c r="AC24" s="149"/>
      <c r="AD24" s="149"/>
      <c r="AE24" s="149"/>
      <c r="AF24" s="149"/>
      <c r="AG24" s="149"/>
      <c r="AH24" s="149"/>
      <c r="AI24" s="149"/>
      <c r="AJ24" s="149"/>
      <c r="AK24" s="149"/>
      <c r="AL24" s="149"/>
      <c r="AM24" s="149"/>
      <c r="AN24" s="149"/>
      <c r="AO24" s="149"/>
      <c r="AP24" s="149"/>
      <c r="AQ24" s="152"/>
      <c r="AR24" s="152"/>
      <c r="AS24" s="152"/>
      <c r="AT24" s="152"/>
      <c r="AU24" s="153"/>
      <c r="AV24" s="156"/>
      <c r="AW24" s="157"/>
    </row>
    <row r="25" spans="1:49" s="69" customFormat="1" ht="18.75" customHeight="1" x14ac:dyDescent="0.2">
      <c r="A25" s="1850">
        <f>A23+1</f>
        <v>10</v>
      </c>
      <c r="B25" s="1851"/>
      <c r="C25" s="1851"/>
      <c r="D25" s="1851"/>
      <c r="E25" s="1852"/>
      <c r="F25" s="1852">
        <f>SUM(H25:AU26)</f>
        <v>0</v>
      </c>
      <c r="G25" s="1853">
        <f>F25/F27</f>
        <v>0</v>
      </c>
      <c r="H25" s="168"/>
      <c r="I25" s="169"/>
      <c r="J25" s="169"/>
      <c r="K25" s="169"/>
      <c r="L25" s="169"/>
      <c r="M25" s="169"/>
      <c r="N25" s="169"/>
      <c r="O25" s="169"/>
      <c r="P25" s="169"/>
      <c r="Q25" s="169"/>
      <c r="R25" s="169"/>
      <c r="S25" s="169"/>
      <c r="T25" s="169"/>
      <c r="U25" s="169"/>
      <c r="V25" s="169"/>
      <c r="W25" s="169"/>
      <c r="X25" s="169"/>
      <c r="Y25" s="169"/>
      <c r="Z25" s="169"/>
      <c r="AA25" s="170"/>
      <c r="AB25" s="168"/>
      <c r="AC25" s="169"/>
      <c r="AD25" s="169"/>
      <c r="AE25" s="169"/>
      <c r="AF25" s="169"/>
      <c r="AG25" s="169"/>
      <c r="AH25" s="169"/>
      <c r="AI25" s="169"/>
      <c r="AJ25" s="169"/>
      <c r="AK25" s="169"/>
      <c r="AL25" s="169"/>
      <c r="AM25" s="169"/>
      <c r="AN25" s="169"/>
      <c r="AO25" s="169"/>
      <c r="AP25" s="169"/>
      <c r="AQ25" s="171"/>
      <c r="AR25" s="171"/>
      <c r="AS25" s="171"/>
      <c r="AT25" s="171"/>
      <c r="AU25" s="172"/>
      <c r="AV25" s="154"/>
      <c r="AW25" s="155"/>
    </row>
    <row r="26" spans="1:49" s="69" customFormat="1" ht="18.75" customHeight="1" thickBot="1" x14ac:dyDescent="0.25">
      <c r="A26" s="1854"/>
      <c r="B26" s="1855"/>
      <c r="C26" s="1855"/>
      <c r="D26" s="1855"/>
      <c r="E26" s="1856"/>
      <c r="F26" s="1856"/>
      <c r="G26" s="1857"/>
      <c r="H26" s="148"/>
      <c r="I26" s="149"/>
      <c r="J26" s="149"/>
      <c r="K26" s="149"/>
      <c r="L26" s="149"/>
      <c r="M26" s="149"/>
      <c r="N26" s="149"/>
      <c r="O26" s="149"/>
      <c r="P26" s="149"/>
      <c r="Q26" s="149"/>
      <c r="R26" s="149"/>
      <c r="S26" s="149"/>
      <c r="T26" s="149"/>
      <c r="U26" s="149"/>
      <c r="V26" s="149"/>
      <c r="W26" s="149"/>
      <c r="X26" s="149"/>
      <c r="Y26" s="149"/>
      <c r="Z26" s="149"/>
      <c r="AA26" s="150"/>
      <c r="AB26" s="148"/>
      <c r="AC26" s="149"/>
      <c r="AD26" s="149"/>
      <c r="AE26" s="149"/>
      <c r="AF26" s="149"/>
      <c r="AG26" s="149"/>
      <c r="AH26" s="149"/>
      <c r="AI26" s="149"/>
      <c r="AJ26" s="149"/>
      <c r="AK26" s="149"/>
      <c r="AL26" s="149"/>
      <c r="AM26" s="149"/>
      <c r="AN26" s="149"/>
      <c r="AO26" s="149"/>
      <c r="AP26" s="149"/>
      <c r="AQ26" s="152"/>
      <c r="AR26" s="152"/>
      <c r="AS26" s="152"/>
      <c r="AT26" s="152"/>
      <c r="AU26" s="153"/>
      <c r="AV26" s="156"/>
      <c r="AW26" s="157"/>
    </row>
    <row r="27" spans="1:49" s="69" customFormat="1" ht="10.8" thickBot="1" x14ac:dyDescent="0.25">
      <c r="A27" s="123"/>
      <c r="B27" s="1858" t="s">
        <v>864</v>
      </c>
      <c r="C27" s="1858"/>
      <c r="D27" s="1858"/>
      <c r="E27" s="144">
        <f>SUM(E7:E26)</f>
        <v>0</v>
      </c>
      <c r="F27" s="145">
        <f>SUM(F7:F26)</f>
        <v>16</v>
      </c>
      <c r="G27" s="146" t="e">
        <f>SUM(G7:G26)</f>
        <v>#DIV/0!</v>
      </c>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51"/>
      <c r="AR27" s="151"/>
      <c r="AS27" s="151"/>
      <c r="AT27" s="151"/>
      <c r="AU27" s="151"/>
    </row>
    <row r="28" spans="1:49" s="69" customFormat="1" ht="10.8" thickBot="1" x14ac:dyDescent="0.25">
      <c r="A28" s="70"/>
      <c r="B28" s="1864" t="s">
        <v>865</v>
      </c>
      <c r="C28" s="1864"/>
      <c r="D28" s="1864"/>
      <c r="E28" s="1864"/>
      <c r="F28" s="1864"/>
      <c r="G28" s="1864"/>
      <c r="H28" s="1873">
        <f>SUM(H7:L27)</f>
        <v>0</v>
      </c>
      <c r="I28" s="1872"/>
      <c r="J28" s="1872"/>
      <c r="K28" s="1872"/>
      <c r="L28" s="1872"/>
      <c r="M28" s="1867">
        <f>SUM(M7:Q26)</f>
        <v>10</v>
      </c>
      <c r="N28" s="1872"/>
      <c r="O28" s="1872"/>
      <c r="P28" s="1872"/>
      <c r="Q28" s="1872"/>
      <c r="R28" s="1867">
        <f>SUM(R7:V26)</f>
        <v>6</v>
      </c>
      <c r="S28" s="1872"/>
      <c r="T28" s="1872"/>
      <c r="U28" s="1872"/>
      <c r="V28" s="1872"/>
      <c r="W28" s="1867">
        <f>SUM(W7:AA26)</f>
        <v>0</v>
      </c>
      <c r="X28" s="1872"/>
      <c r="Y28" s="1872"/>
      <c r="Z28" s="1872"/>
      <c r="AA28" s="1872"/>
      <c r="AB28" s="1867">
        <f>SUM(AB7:AF27)</f>
        <v>0</v>
      </c>
      <c r="AC28" s="1872"/>
      <c r="AD28" s="1872"/>
      <c r="AE28" s="1872"/>
      <c r="AF28" s="1872"/>
      <c r="AG28" s="1867">
        <f>SUM(AG7:AK27)</f>
        <v>0</v>
      </c>
      <c r="AH28" s="1872"/>
      <c r="AI28" s="1872"/>
      <c r="AJ28" s="1872"/>
      <c r="AK28" s="1872"/>
      <c r="AL28" s="1867">
        <f>SUM(AL7:AP26)</f>
        <v>0</v>
      </c>
      <c r="AM28" s="1872"/>
      <c r="AN28" s="1872"/>
      <c r="AO28" s="1872"/>
      <c r="AP28" s="1872"/>
      <c r="AQ28" s="1867">
        <f>SUM(AQ7:AU26)</f>
        <v>0</v>
      </c>
      <c r="AR28" s="1867"/>
      <c r="AS28" s="1867"/>
      <c r="AT28" s="1867"/>
      <c r="AU28" s="1868"/>
    </row>
    <row r="29" spans="1:49" s="69" customFormat="1" ht="10.8" thickBot="1" x14ac:dyDescent="0.25">
      <c r="A29" s="70"/>
      <c r="B29" s="1864" t="s">
        <v>866</v>
      </c>
      <c r="C29" s="1864"/>
      <c r="D29" s="1864"/>
      <c r="E29" s="1864"/>
      <c r="F29" s="1864"/>
      <c r="G29" s="1864"/>
      <c r="H29" s="1869">
        <f>H28/F27</f>
        <v>0</v>
      </c>
      <c r="I29" s="1870"/>
      <c r="J29" s="1870"/>
      <c r="K29" s="1870"/>
      <c r="L29" s="1870"/>
      <c r="M29" s="1870">
        <f>M28/F27</f>
        <v>0.625</v>
      </c>
      <c r="N29" s="1870"/>
      <c r="O29" s="1870"/>
      <c r="P29" s="1870"/>
      <c r="Q29" s="1870"/>
      <c r="R29" s="1870">
        <f>R28/F27</f>
        <v>0.375</v>
      </c>
      <c r="S29" s="1870"/>
      <c r="T29" s="1870"/>
      <c r="U29" s="1870"/>
      <c r="V29" s="1870"/>
      <c r="W29" s="1870">
        <f>W28/F27</f>
        <v>0</v>
      </c>
      <c r="X29" s="1870"/>
      <c r="Y29" s="1870"/>
      <c r="Z29" s="1870"/>
      <c r="AA29" s="1870"/>
      <c r="AB29" s="1870">
        <f>AB28/F27</f>
        <v>0</v>
      </c>
      <c r="AC29" s="1870"/>
      <c r="AD29" s="1870"/>
      <c r="AE29" s="1870"/>
      <c r="AF29" s="1870"/>
      <c r="AG29" s="1870">
        <f>AG28/F27</f>
        <v>0</v>
      </c>
      <c r="AH29" s="1870"/>
      <c r="AI29" s="1870"/>
      <c r="AJ29" s="1870"/>
      <c r="AK29" s="1870"/>
      <c r="AL29" s="1870">
        <f>AL28/F27</f>
        <v>0</v>
      </c>
      <c r="AM29" s="1870"/>
      <c r="AN29" s="1870"/>
      <c r="AO29" s="1870"/>
      <c r="AP29" s="1870"/>
      <c r="AQ29" s="1870">
        <f>AQ28/F27</f>
        <v>0</v>
      </c>
      <c r="AR29" s="1870"/>
      <c r="AS29" s="1870"/>
      <c r="AT29" s="1870"/>
      <c r="AU29" s="1871"/>
    </row>
    <row r="30" spans="1:49" s="69" customFormat="1" ht="10.8" thickBot="1" x14ac:dyDescent="0.25">
      <c r="A30" s="70"/>
      <c r="B30" s="1864" t="s">
        <v>867</v>
      </c>
      <c r="C30" s="1864"/>
      <c r="D30" s="1864"/>
      <c r="E30" s="1864"/>
      <c r="F30" s="1864"/>
      <c r="G30" s="1864"/>
      <c r="H30" s="1865">
        <f>H28</f>
        <v>0</v>
      </c>
      <c r="I30" s="1861"/>
      <c r="J30" s="1861"/>
      <c r="K30" s="1861"/>
      <c r="L30" s="1861"/>
      <c r="M30" s="1861">
        <f>H30+M28</f>
        <v>10</v>
      </c>
      <c r="N30" s="1861"/>
      <c r="O30" s="1861"/>
      <c r="P30" s="1861"/>
      <c r="Q30" s="1861"/>
      <c r="R30" s="1861">
        <f>M30+R28</f>
        <v>16</v>
      </c>
      <c r="S30" s="1861"/>
      <c r="T30" s="1861"/>
      <c r="U30" s="1861"/>
      <c r="V30" s="1861"/>
      <c r="W30" s="1861">
        <f>R30+W28</f>
        <v>16</v>
      </c>
      <c r="X30" s="1861"/>
      <c r="Y30" s="1861"/>
      <c r="Z30" s="1861"/>
      <c r="AA30" s="1861"/>
      <c r="AB30" s="1861">
        <f>W30+AB28</f>
        <v>16</v>
      </c>
      <c r="AC30" s="1861"/>
      <c r="AD30" s="1861"/>
      <c r="AE30" s="1861"/>
      <c r="AF30" s="1861"/>
      <c r="AG30" s="1861">
        <f>AB30+AG28</f>
        <v>16</v>
      </c>
      <c r="AH30" s="1861"/>
      <c r="AI30" s="1861"/>
      <c r="AJ30" s="1861"/>
      <c r="AK30" s="1861"/>
      <c r="AL30" s="1861">
        <f>AG30+AL28</f>
        <v>16</v>
      </c>
      <c r="AM30" s="1861"/>
      <c r="AN30" s="1861"/>
      <c r="AO30" s="1861"/>
      <c r="AP30" s="1861"/>
      <c r="AQ30" s="1861">
        <f>AL30+AQ28</f>
        <v>16</v>
      </c>
      <c r="AR30" s="1861"/>
      <c r="AS30" s="1861"/>
      <c r="AT30" s="1861"/>
      <c r="AU30" s="1866"/>
    </row>
    <row r="31" spans="1:49" s="69" customFormat="1" ht="10.8" thickBot="1" x14ac:dyDescent="0.25">
      <c r="A31" s="71"/>
      <c r="B31" s="1862" t="s">
        <v>868</v>
      </c>
      <c r="C31" s="1862"/>
      <c r="D31" s="1862"/>
      <c r="E31" s="1862"/>
      <c r="F31" s="1862"/>
      <c r="G31" s="1862"/>
      <c r="H31" s="1863">
        <f>H29</f>
        <v>0</v>
      </c>
      <c r="I31" s="1859"/>
      <c r="J31" s="1859"/>
      <c r="K31" s="1859"/>
      <c r="L31" s="1859"/>
      <c r="M31" s="1859">
        <f>H31+M29</f>
        <v>0.625</v>
      </c>
      <c r="N31" s="1859"/>
      <c r="O31" s="1859"/>
      <c r="P31" s="1859"/>
      <c r="Q31" s="1859"/>
      <c r="R31" s="1859">
        <f>M31+R29</f>
        <v>1</v>
      </c>
      <c r="S31" s="1859"/>
      <c r="T31" s="1859"/>
      <c r="U31" s="1859"/>
      <c r="V31" s="1859"/>
      <c r="W31" s="1859">
        <f>R31+W29</f>
        <v>1</v>
      </c>
      <c r="X31" s="1859"/>
      <c r="Y31" s="1859"/>
      <c r="Z31" s="1859"/>
      <c r="AA31" s="1859"/>
      <c r="AB31" s="1859">
        <f>W31+AB29</f>
        <v>1</v>
      </c>
      <c r="AC31" s="1859"/>
      <c r="AD31" s="1859"/>
      <c r="AE31" s="1859"/>
      <c r="AF31" s="1859"/>
      <c r="AG31" s="1859">
        <f>AB31+AG29</f>
        <v>1</v>
      </c>
      <c r="AH31" s="1859"/>
      <c r="AI31" s="1859"/>
      <c r="AJ31" s="1859"/>
      <c r="AK31" s="1859"/>
      <c r="AL31" s="1859">
        <f>AG31+AL29</f>
        <v>1</v>
      </c>
      <c r="AM31" s="1859"/>
      <c r="AN31" s="1859"/>
      <c r="AO31" s="1859"/>
      <c r="AP31" s="1859"/>
      <c r="AQ31" s="1859">
        <f>AL31+AQ29</f>
        <v>1</v>
      </c>
      <c r="AR31" s="1859"/>
      <c r="AS31" s="1859"/>
      <c r="AT31" s="1859"/>
      <c r="AU31" s="1860"/>
    </row>
    <row r="32" spans="1:49" ht="33.9" customHeight="1" x14ac:dyDescent="0.3"/>
    <row r="33" spans="2:2" ht="33.9" customHeight="1" x14ac:dyDescent="0.3"/>
    <row r="34" spans="2:2" ht="33.9" customHeight="1" x14ac:dyDescent="0.3"/>
    <row r="35" spans="2:2" ht="33.9" customHeight="1" x14ac:dyDescent="0.3"/>
    <row r="36" spans="2:2" ht="33.9" customHeight="1" x14ac:dyDescent="0.3"/>
    <row r="37" spans="2:2" ht="33.9" customHeight="1" x14ac:dyDescent="0.3"/>
    <row r="43" spans="2:2" x14ac:dyDescent="0.3">
      <c r="B43" s="74"/>
    </row>
    <row r="78" spans="5:63" s="67" customFormat="1" ht="14.25" customHeight="1" x14ac:dyDescent="0.3">
      <c r="E78" s="72"/>
      <c r="F78" s="72"/>
      <c r="G78" s="73"/>
      <c r="AQ78" s="68"/>
      <c r="AR78" s="68"/>
      <c r="AS78" s="68"/>
      <c r="AT78" s="68"/>
      <c r="AU78" s="68"/>
      <c r="AV78" s="68"/>
      <c r="AW78" s="68"/>
      <c r="AX78" s="68"/>
      <c r="AY78" s="68"/>
      <c r="AZ78" s="68"/>
      <c r="BA78" s="68"/>
      <c r="BB78" s="68"/>
      <c r="BC78" s="68"/>
      <c r="BD78" s="68"/>
      <c r="BE78" s="68"/>
      <c r="BF78" s="68"/>
      <c r="BG78" s="68"/>
      <c r="BH78" s="68"/>
      <c r="BI78" s="68"/>
      <c r="BJ78" s="68"/>
      <c r="BK78" s="68"/>
    </row>
    <row r="79" spans="5:63" s="67" customFormat="1" ht="12" customHeight="1" x14ac:dyDescent="0.3">
      <c r="E79" s="72"/>
      <c r="F79" s="72"/>
      <c r="G79" s="73"/>
      <c r="AQ79" s="68"/>
      <c r="AR79" s="68"/>
      <c r="AS79" s="68"/>
      <c r="AT79" s="68"/>
      <c r="AU79" s="68"/>
      <c r="AV79" s="68"/>
      <c r="AW79" s="68"/>
      <c r="AX79" s="68"/>
      <c r="AY79" s="68"/>
      <c r="AZ79" s="68"/>
      <c r="BA79" s="68"/>
      <c r="BB79" s="68"/>
      <c r="BC79" s="68"/>
      <c r="BD79" s="68"/>
      <c r="BE79" s="68"/>
      <c r="BF79" s="68"/>
      <c r="BG79" s="68"/>
      <c r="BH79" s="68"/>
      <c r="BI79" s="68"/>
      <c r="BJ79" s="68"/>
      <c r="BK79" s="68"/>
    </row>
    <row r="81" spans="5:63" s="67" customFormat="1" ht="14.25" customHeight="1" x14ac:dyDescent="0.3">
      <c r="E81" s="72"/>
      <c r="F81" s="72"/>
      <c r="G81" s="73"/>
      <c r="AQ81" s="68"/>
      <c r="AR81" s="68"/>
      <c r="AS81" s="68"/>
      <c r="AT81" s="68"/>
      <c r="AU81" s="68"/>
      <c r="AV81" s="68"/>
      <c r="AW81" s="68"/>
      <c r="AX81" s="68"/>
      <c r="AY81" s="68"/>
      <c r="AZ81" s="68"/>
      <c r="BA81" s="68"/>
      <c r="BB81" s="68"/>
      <c r="BC81" s="68"/>
      <c r="BD81" s="68"/>
      <c r="BE81" s="68"/>
      <c r="BF81" s="68"/>
      <c r="BG81" s="68"/>
      <c r="BH81" s="68"/>
      <c r="BI81" s="68"/>
      <c r="BJ81" s="68"/>
      <c r="BK81" s="68"/>
    </row>
    <row r="82" spans="5:63" s="67" customFormat="1" ht="17.25" customHeight="1" x14ac:dyDescent="0.3">
      <c r="E82" s="72"/>
      <c r="F82" s="72"/>
      <c r="G82" s="73"/>
      <c r="AQ82" s="68"/>
      <c r="AR82" s="68"/>
      <c r="AS82" s="68"/>
      <c r="AT82" s="68"/>
      <c r="AU82" s="68"/>
      <c r="AV82" s="68"/>
      <c r="AW82" s="68"/>
      <c r="AX82" s="68"/>
      <c r="AY82" s="68"/>
      <c r="AZ82" s="68"/>
      <c r="BA82" s="68"/>
      <c r="BB82" s="68"/>
      <c r="BC82" s="68"/>
      <c r="BD82" s="68"/>
      <c r="BE82" s="68"/>
      <c r="BF82" s="68"/>
      <c r="BG82" s="68"/>
      <c r="BH82" s="68"/>
      <c r="BI82" s="68"/>
      <c r="BJ82" s="68"/>
      <c r="BK82" s="68"/>
    </row>
  </sheetData>
  <sheetProtection selectLockedCells="1"/>
  <mergeCells count="106">
    <mergeCell ref="AW3:AW6"/>
    <mergeCell ref="A13:A14"/>
    <mergeCell ref="B13:D14"/>
    <mergeCell ref="E13:E14"/>
    <mergeCell ref="F13:F14"/>
    <mergeCell ref="G13:G14"/>
    <mergeCell ref="A11:A12"/>
    <mergeCell ref="B11:D12"/>
    <mergeCell ref="E11:E12"/>
    <mergeCell ref="F11:F12"/>
    <mergeCell ref="G11:G12"/>
    <mergeCell ref="AV3:AV6"/>
    <mergeCell ref="H4:L4"/>
    <mergeCell ref="M4:Q4"/>
    <mergeCell ref="R4:V4"/>
    <mergeCell ref="W4:AA4"/>
    <mergeCell ref="AB4:AF4"/>
    <mergeCell ref="F9:F10"/>
    <mergeCell ref="G9:G10"/>
    <mergeCell ref="E9:E10"/>
    <mergeCell ref="A1:AV1"/>
    <mergeCell ref="A15:A16"/>
    <mergeCell ref="B15:D16"/>
    <mergeCell ref="E15:E16"/>
    <mergeCell ref="F15:F16"/>
    <mergeCell ref="G15:G16"/>
    <mergeCell ref="AB3:AU3"/>
    <mergeCell ref="AQ4:AU4"/>
    <mergeCell ref="H3:AA3"/>
    <mergeCell ref="A5:A6"/>
    <mergeCell ref="B5:D6"/>
    <mergeCell ref="E5:E6"/>
    <mergeCell ref="F5:F6"/>
    <mergeCell ref="G5:G6"/>
    <mergeCell ref="A7:A8"/>
    <mergeCell ref="B7:D8"/>
    <mergeCell ref="E7:E8"/>
    <mergeCell ref="F7:F8"/>
    <mergeCell ref="G7:G8"/>
    <mergeCell ref="AG4:AK4"/>
    <mergeCell ref="AL4:AP4"/>
    <mergeCell ref="A3:G4"/>
    <mergeCell ref="A9:A10"/>
    <mergeCell ref="B9:D10"/>
    <mergeCell ref="AQ28:AU28"/>
    <mergeCell ref="B29:G29"/>
    <mergeCell ref="H29:L29"/>
    <mergeCell ref="M29:Q29"/>
    <mergeCell ref="R29:V29"/>
    <mergeCell ref="W29:AA29"/>
    <mergeCell ref="AB29:AF29"/>
    <mergeCell ref="AG29:AK29"/>
    <mergeCell ref="AL29:AP29"/>
    <mergeCell ref="AQ29:AU29"/>
    <mergeCell ref="AB28:AF28"/>
    <mergeCell ref="AG28:AK28"/>
    <mergeCell ref="AL28:AP28"/>
    <mergeCell ref="B28:G28"/>
    <mergeCell ref="H28:L28"/>
    <mergeCell ref="M28:Q28"/>
    <mergeCell ref="R28:V28"/>
    <mergeCell ref="W28:AA28"/>
    <mergeCell ref="AQ31:AU31"/>
    <mergeCell ref="AB31:AF31"/>
    <mergeCell ref="AG31:AK31"/>
    <mergeCell ref="AL31:AP31"/>
    <mergeCell ref="AL30:AP30"/>
    <mergeCell ref="B31:G31"/>
    <mergeCell ref="H31:L31"/>
    <mergeCell ref="M31:Q31"/>
    <mergeCell ref="R31:V31"/>
    <mergeCell ref="W31:AA31"/>
    <mergeCell ref="B30:G30"/>
    <mergeCell ref="H30:L30"/>
    <mergeCell ref="M30:Q30"/>
    <mergeCell ref="R30:V30"/>
    <mergeCell ref="W30:AA30"/>
    <mergeCell ref="AB30:AF30"/>
    <mergeCell ref="AG30:AK30"/>
    <mergeCell ref="AQ30:AU30"/>
    <mergeCell ref="A25:A26"/>
    <mergeCell ref="B25:D26"/>
    <mergeCell ref="E25:E26"/>
    <mergeCell ref="F25:F26"/>
    <mergeCell ref="G25:G26"/>
    <mergeCell ref="A23:A24"/>
    <mergeCell ref="B27:D27"/>
    <mergeCell ref="A21:A22"/>
    <mergeCell ref="B23:D24"/>
    <mergeCell ref="E23:E24"/>
    <mergeCell ref="F23:F24"/>
    <mergeCell ref="G23:G24"/>
    <mergeCell ref="B21:D22"/>
    <mergeCell ref="E21:E22"/>
    <mergeCell ref="F21:F22"/>
    <mergeCell ref="G21:G22"/>
    <mergeCell ref="A19:A20"/>
    <mergeCell ref="B19:D20"/>
    <mergeCell ref="E19:E20"/>
    <mergeCell ref="F19:F20"/>
    <mergeCell ref="G19:G20"/>
    <mergeCell ref="A17:A18"/>
    <mergeCell ref="B17:D18"/>
    <mergeCell ref="E17:E18"/>
    <mergeCell ref="F17:F18"/>
    <mergeCell ref="G17:G18"/>
  </mergeCells>
  <printOptions horizontalCentered="1"/>
  <pageMargins left="0.11811023622047245" right="0.11811023622047245" top="0.78740157480314965" bottom="0.35433070866141736" header="0.31496062992125984" footer="0.31496062992125984"/>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U17"/>
  <sheetViews>
    <sheetView zoomScale="90" zoomScaleNormal="90" workbookViewId="0">
      <selection activeCell="A5" sqref="A5:D9"/>
    </sheetView>
  </sheetViews>
  <sheetFormatPr baseColWidth="10" defaultColWidth="11.44140625" defaultRowHeight="13.2" x14ac:dyDescent="0.25"/>
  <cols>
    <col min="1" max="1" width="45.6640625" style="3" customWidth="1"/>
    <col min="2" max="2" width="48.44140625" style="3" customWidth="1"/>
    <col min="3" max="3" width="13.88671875" style="3" customWidth="1"/>
    <col min="4" max="4" width="15" style="3" customWidth="1"/>
    <col min="5" max="5" width="14.44140625" style="3" customWidth="1"/>
    <col min="6" max="6" width="15.6640625" style="3" customWidth="1"/>
    <col min="7" max="16384" width="11.44140625" style="3"/>
  </cols>
  <sheetData>
    <row r="1" spans="1:21" ht="29.25" customHeight="1" thickBot="1" x14ac:dyDescent="0.35">
      <c r="A1" s="1417" t="s">
        <v>869</v>
      </c>
      <c r="B1" s="1418"/>
      <c r="C1" s="1908" t="s">
        <v>870</v>
      </c>
      <c r="D1" s="1909"/>
      <c r="G1" s="122"/>
      <c r="H1" s="122"/>
      <c r="I1" s="122"/>
      <c r="J1" s="122"/>
      <c r="K1" s="122"/>
      <c r="L1" s="122"/>
      <c r="M1" s="47"/>
      <c r="N1" s="47"/>
      <c r="O1" s="47"/>
      <c r="P1" s="47"/>
      <c r="Q1" s="47"/>
      <c r="R1" s="47"/>
      <c r="S1" s="47"/>
      <c r="T1" s="47"/>
      <c r="U1" s="47"/>
    </row>
    <row r="2" spans="1:21" ht="27" customHeight="1" thickBot="1" x14ac:dyDescent="0.35">
      <c r="A2" s="1905" t="s">
        <v>1287</v>
      </c>
      <c r="B2" s="1906"/>
      <c r="C2" s="1906"/>
      <c r="D2" s="1907"/>
      <c r="E2" s="28"/>
      <c r="F2" s="28"/>
    </row>
    <row r="3" spans="1:21" ht="50.25" customHeight="1" x14ac:dyDescent="0.25">
      <c r="A3" s="1914" t="s">
        <v>871</v>
      </c>
      <c r="B3" s="1912" t="s">
        <v>872</v>
      </c>
      <c r="C3" s="1910" t="s">
        <v>879</v>
      </c>
      <c r="D3" s="1911"/>
    </row>
    <row r="4" spans="1:21" ht="30" customHeight="1" thickBot="1" x14ac:dyDescent="0.3">
      <c r="A4" s="1915"/>
      <c r="B4" s="1913"/>
      <c r="C4" s="139" t="s">
        <v>873</v>
      </c>
      <c r="D4" s="140" t="s">
        <v>874</v>
      </c>
    </row>
    <row r="5" spans="1:21" ht="30" customHeight="1" x14ac:dyDescent="0.25">
      <c r="A5" s="138" t="s">
        <v>1496</v>
      </c>
      <c r="B5" s="1181" t="s">
        <v>1173</v>
      </c>
      <c r="C5" s="29">
        <f>'[2]SPPD-15PROG. MENS PROD.SUBP ACC'!W110</f>
        <v>17768</v>
      </c>
      <c r="D5" s="1182">
        <f>'[2]SPPD-15PROG. MENS PROD.SUBP ACC'!W111</f>
        <v>8188759</v>
      </c>
    </row>
    <row r="6" spans="1:21" ht="30" customHeight="1" x14ac:dyDescent="0.25">
      <c r="A6" s="138"/>
      <c r="B6" s="29" t="s">
        <v>1175</v>
      </c>
      <c r="C6" s="29">
        <f>'[2]SPPD-15PROG. MENS PROD.SUBP ACC'!W112</f>
        <v>5676</v>
      </c>
      <c r="D6" s="1182">
        <f>'[2]SPPD-15PROG. MENS PROD.SUBP ACC'!W113</f>
        <v>6162051</v>
      </c>
    </row>
    <row r="7" spans="1:21" ht="30" customHeight="1" x14ac:dyDescent="0.25">
      <c r="A7" s="133"/>
      <c r="B7" s="30" t="s">
        <v>1265</v>
      </c>
      <c r="C7" s="30">
        <f>'[2]SPPD-15PROG. MENS PROD.SUBP ACC'!W129</f>
        <v>4241</v>
      </c>
      <c r="D7" s="1183">
        <f>'[2]SPPD-15PROG. MENS PROD.SUBP ACC'!W130</f>
        <v>476880</v>
      </c>
    </row>
    <row r="8" spans="1:21" ht="30" customHeight="1" x14ac:dyDescent="0.25">
      <c r="A8" s="133"/>
      <c r="B8" s="30" t="s">
        <v>1179</v>
      </c>
      <c r="C8" s="30">
        <f>'[2]SPPD-15PROG. MENS PROD.SUBP ACC'!W142</f>
        <v>2791</v>
      </c>
      <c r="D8" s="1183">
        <f>'[2]SPPD-15PROG. MENS PROD.SUBP ACC'!W143</f>
        <v>1100029</v>
      </c>
    </row>
    <row r="9" spans="1:21" ht="30" customHeight="1" x14ac:dyDescent="0.25">
      <c r="A9" s="133"/>
      <c r="B9" s="30" t="s">
        <v>1182</v>
      </c>
      <c r="C9" s="30">
        <f>'[2]SPPD-15PROG. MENS PROD.SUBP ACC'!W157</f>
        <v>5060</v>
      </c>
      <c r="D9" s="1183">
        <f>'[2]SPPD-15PROG. MENS PROD.SUBP ACC'!W158</f>
        <v>532900</v>
      </c>
    </row>
    <row r="10" spans="1:21" ht="30" customHeight="1" x14ac:dyDescent="0.25">
      <c r="A10" s="133"/>
      <c r="B10" s="30"/>
      <c r="C10" s="30"/>
      <c r="D10" s="134"/>
    </row>
    <row r="11" spans="1:21" ht="30" customHeight="1" x14ac:dyDescent="0.25">
      <c r="A11" s="133"/>
      <c r="B11" s="30"/>
      <c r="C11" s="30"/>
      <c r="D11" s="134"/>
    </row>
    <row r="12" spans="1:21" ht="30" customHeight="1" x14ac:dyDescent="0.25">
      <c r="A12" s="133"/>
      <c r="B12" s="30"/>
      <c r="C12" s="30"/>
      <c r="D12" s="134"/>
    </row>
    <row r="13" spans="1:21" ht="30" customHeight="1" x14ac:dyDescent="0.25">
      <c r="A13" s="133"/>
      <c r="B13" s="30"/>
      <c r="C13" s="30"/>
      <c r="D13" s="134"/>
    </row>
    <row r="14" spans="1:21" ht="30" customHeight="1" x14ac:dyDescent="0.25">
      <c r="A14" s="133"/>
      <c r="B14" s="30"/>
      <c r="C14" s="30"/>
      <c r="D14" s="134"/>
    </row>
    <row r="15" spans="1:21" ht="30" customHeight="1" thickBot="1" x14ac:dyDescent="0.3">
      <c r="A15" s="135"/>
      <c r="B15" s="136"/>
      <c r="C15" s="136"/>
      <c r="D15" s="137"/>
    </row>
    <row r="17" spans="1:4" ht="27" customHeight="1" x14ac:dyDescent="0.25">
      <c r="A17" s="1904" t="s">
        <v>875</v>
      </c>
      <c r="B17" s="1904"/>
      <c r="C17" s="1904"/>
      <c r="D17" s="1904"/>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6"/>
  </sheetPr>
  <dimension ref="A1:U75"/>
  <sheetViews>
    <sheetView view="pageBreakPreview" topLeftCell="A49" zoomScale="115" zoomScaleNormal="100" zoomScaleSheetLayoutView="115" workbookViewId="0">
      <selection activeCell="E57" sqref="E57"/>
    </sheetView>
  </sheetViews>
  <sheetFormatPr baseColWidth="10" defaultColWidth="11.44140625" defaultRowHeight="13.2" x14ac:dyDescent="0.25"/>
  <cols>
    <col min="1" max="1" width="39.44140625" style="3" customWidth="1"/>
    <col min="2" max="2" width="21" style="3" customWidth="1"/>
    <col min="3" max="3" width="10.44140625" style="3" customWidth="1"/>
    <col min="4" max="4" width="27.33203125" style="3" customWidth="1"/>
    <col min="5" max="5" width="14.44140625" style="3" customWidth="1"/>
    <col min="6" max="6" width="15.6640625" style="3" customWidth="1"/>
    <col min="7" max="16384" width="11.44140625" style="3"/>
  </cols>
  <sheetData>
    <row r="1" spans="1:21" ht="29.25" customHeight="1" thickBot="1" x14ac:dyDescent="0.35">
      <c r="A1" s="1417" t="s">
        <v>876</v>
      </c>
      <c r="B1" s="1418"/>
      <c r="C1" s="1908" t="s">
        <v>877</v>
      </c>
      <c r="D1" s="1909"/>
      <c r="G1" s="122"/>
      <c r="H1" s="122"/>
      <c r="I1" s="122"/>
      <c r="J1" s="122"/>
      <c r="K1" s="122"/>
      <c r="L1" s="122"/>
      <c r="M1" s="47"/>
      <c r="N1" s="47"/>
      <c r="O1" s="47"/>
      <c r="P1" s="47"/>
      <c r="Q1" s="47"/>
      <c r="R1" s="47"/>
      <c r="S1" s="47"/>
      <c r="T1" s="47"/>
      <c r="U1" s="47"/>
    </row>
    <row r="2" spans="1:21" x14ac:dyDescent="0.25">
      <c r="A2" s="291"/>
      <c r="B2" s="291"/>
      <c r="C2" s="291"/>
      <c r="D2" s="291"/>
    </row>
    <row r="3" spans="1:21" x14ac:dyDescent="0.25">
      <c r="A3" s="291"/>
      <c r="B3" s="291"/>
      <c r="C3" s="291"/>
      <c r="D3" s="291"/>
    </row>
    <row r="4" spans="1:21" x14ac:dyDescent="0.25">
      <c r="A4" s="291"/>
      <c r="B4" s="291"/>
      <c r="C4" s="291"/>
      <c r="D4" s="291"/>
    </row>
    <row r="5" spans="1:21" x14ac:dyDescent="0.25">
      <c r="A5" s="291"/>
      <c r="B5" s="291"/>
      <c r="C5" s="291"/>
      <c r="D5" s="291"/>
    </row>
    <row r="6" spans="1:21" x14ac:dyDescent="0.25">
      <c r="A6" s="291"/>
      <c r="B6" s="291"/>
      <c r="C6" s="291"/>
      <c r="D6" s="291"/>
    </row>
    <row r="7" spans="1:21" x14ac:dyDescent="0.25">
      <c r="A7" s="291"/>
      <c r="B7" s="291"/>
      <c r="C7" s="291"/>
      <c r="D7" s="291"/>
    </row>
    <row r="8" spans="1:21" x14ac:dyDescent="0.25">
      <c r="A8" s="291"/>
      <c r="B8" s="291"/>
      <c r="C8" s="291"/>
      <c r="D8" s="291"/>
    </row>
    <row r="9" spans="1:21" x14ac:dyDescent="0.25">
      <c r="A9" s="291"/>
      <c r="B9" s="291"/>
      <c r="C9" s="291"/>
      <c r="D9" s="291"/>
    </row>
    <row r="10" spans="1:21" x14ac:dyDescent="0.25">
      <c r="A10" s="291"/>
      <c r="B10" s="291"/>
      <c r="C10" s="291"/>
      <c r="D10" s="291"/>
    </row>
    <row r="11" spans="1:21" x14ac:dyDescent="0.25">
      <c r="A11" s="291"/>
      <c r="B11" s="291"/>
      <c r="C11" s="291"/>
      <c r="D11" s="291"/>
    </row>
    <row r="12" spans="1:21" x14ac:dyDescent="0.25">
      <c r="A12" s="291"/>
      <c r="B12" s="291"/>
      <c r="C12" s="291"/>
      <c r="D12" s="291"/>
    </row>
    <row r="13" spans="1:21" x14ac:dyDescent="0.25">
      <c r="A13" s="291"/>
      <c r="B13" s="291"/>
      <c r="C13" s="291"/>
      <c r="D13" s="291"/>
    </row>
    <row r="14" spans="1:21" x14ac:dyDescent="0.25">
      <c r="A14" s="291"/>
      <c r="B14" s="291"/>
      <c r="C14" s="291"/>
      <c r="D14" s="291"/>
    </row>
    <row r="15" spans="1:21" x14ac:dyDescent="0.25">
      <c r="A15" s="291"/>
      <c r="B15" s="291"/>
      <c r="C15" s="291"/>
      <c r="D15" s="291"/>
    </row>
    <row r="16" spans="1:21" x14ac:dyDescent="0.25">
      <c r="A16" s="291"/>
      <c r="B16" s="291"/>
      <c r="C16" s="291"/>
      <c r="D16" s="291"/>
    </row>
    <row r="17" spans="1:4" x14ac:dyDescent="0.25">
      <c r="A17" s="291"/>
      <c r="B17" s="291"/>
      <c r="C17" s="291"/>
      <c r="D17" s="291"/>
    </row>
    <row r="18" spans="1:4" x14ac:dyDescent="0.25">
      <c r="A18" s="291"/>
      <c r="B18" s="291"/>
      <c r="C18" s="291"/>
      <c r="D18" s="291"/>
    </row>
    <row r="19" spans="1:4" x14ac:dyDescent="0.25">
      <c r="A19" s="291"/>
      <c r="B19" s="291"/>
      <c r="C19" s="291"/>
      <c r="D19" s="291"/>
    </row>
    <row r="20" spans="1:4" x14ac:dyDescent="0.25">
      <c r="A20" s="291"/>
      <c r="B20" s="291"/>
      <c r="C20" s="291"/>
      <c r="D20" s="291"/>
    </row>
    <row r="21" spans="1:4" x14ac:dyDescent="0.25">
      <c r="A21" s="291"/>
      <c r="B21" s="291"/>
      <c r="C21" s="291"/>
      <c r="D21" s="291"/>
    </row>
    <row r="22" spans="1:4" x14ac:dyDescent="0.25">
      <c r="A22" s="291"/>
      <c r="B22" s="291"/>
      <c r="C22" s="291"/>
      <c r="D22" s="291"/>
    </row>
    <row r="23" spans="1:4" x14ac:dyDescent="0.25">
      <c r="A23" s="291"/>
      <c r="B23" s="291"/>
      <c r="C23" s="291"/>
      <c r="D23" s="291"/>
    </row>
    <row r="24" spans="1:4" x14ac:dyDescent="0.25">
      <c r="A24" s="291"/>
      <c r="B24" s="291"/>
      <c r="C24" s="291"/>
      <c r="D24" s="291"/>
    </row>
    <row r="25" spans="1:4" x14ac:dyDescent="0.25">
      <c r="A25" s="291"/>
      <c r="B25" s="291"/>
      <c r="C25" s="291"/>
      <c r="D25" s="291"/>
    </row>
    <row r="26" spans="1:4" x14ac:dyDescent="0.25">
      <c r="A26" s="291"/>
      <c r="B26" s="291"/>
      <c r="C26" s="291"/>
      <c r="D26" s="291"/>
    </row>
    <row r="27" spans="1:4" x14ac:dyDescent="0.25">
      <c r="A27" s="291"/>
      <c r="B27" s="291"/>
      <c r="C27" s="291"/>
      <c r="D27" s="291"/>
    </row>
    <row r="28" spans="1:4" x14ac:dyDescent="0.25">
      <c r="A28" s="291"/>
      <c r="B28" s="291"/>
      <c r="C28" s="291"/>
      <c r="D28" s="291"/>
    </row>
    <row r="29" spans="1:4" x14ac:dyDescent="0.25">
      <c r="A29" s="291"/>
      <c r="B29" s="291"/>
      <c r="C29" s="291"/>
      <c r="D29" s="291"/>
    </row>
    <row r="30" spans="1:4" x14ac:dyDescent="0.25">
      <c r="A30" s="291"/>
      <c r="B30" s="291"/>
      <c r="C30" s="291"/>
      <c r="D30" s="291"/>
    </row>
    <row r="31" spans="1:4" x14ac:dyDescent="0.25">
      <c r="A31" s="291"/>
      <c r="B31" s="291"/>
      <c r="C31" s="291"/>
      <c r="D31" s="291"/>
    </row>
    <row r="32" spans="1:4" x14ac:dyDescent="0.25">
      <c r="A32" s="291"/>
      <c r="B32" s="291"/>
      <c r="C32" s="291"/>
      <c r="D32" s="291"/>
    </row>
    <row r="33" spans="1:4" x14ac:dyDescent="0.25">
      <c r="A33" s="291"/>
      <c r="B33" s="291"/>
      <c r="C33" s="291"/>
      <c r="D33" s="291"/>
    </row>
    <row r="34" spans="1:4" x14ac:dyDescent="0.25">
      <c r="A34" s="291"/>
      <c r="B34" s="291"/>
      <c r="C34" s="291"/>
      <c r="D34" s="291"/>
    </row>
    <row r="35" spans="1:4" x14ac:dyDescent="0.25">
      <c r="A35" s="291"/>
      <c r="B35" s="291"/>
      <c r="C35" s="291"/>
      <c r="D35" s="291"/>
    </row>
    <row r="36" spans="1:4" x14ac:dyDescent="0.25">
      <c r="A36" s="291"/>
      <c r="B36" s="291"/>
      <c r="C36" s="291"/>
      <c r="D36" s="291"/>
    </row>
    <row r="37" spans="1:4" x14ac:dyDescent="0.25">
      <c r="A37" s="291"/>
      <c r="B37" s="291"/>
      <c r="C37" s="291"/>
      <c r="D37" s="291"/>
    </row>
    <row r="38" spans="1:4" x14ac:dyDescent="0.25">
      <c r="A38" s="291"/>
      <c r="B38" s="291"/>
      <c r="C38" s="291"/>
      <c r="D38" s="291"/>
    </row>
    <row r="39" spans="1:4" x14ac:dyDescent="0.25">
      <c r="A39" s="291"/>
      <c r="B39" s="291"/>
      <c r="C39" s="291"/>
      <c r="D39" s="291"/>
    </row>
    <row r="40" spans="1:4" x14ac:dyDescent="0.25">
      <c r="A40" s="291"/>
      <c r="B40" s="291"/>
      <c r="C40" s="291"/>
      <c r="D40" s="291"/>
    </row>
    <row r="41" spans="1:4" x14ac:dyDescent="0.25">
      <c r="A41" s="291"/>
      <c r="B41" s="291"/>
      <c r="C41" s="291"/>
      <c r="D41" s="291"/>
    </row>
    <row r="42" spans="1:4" x14ac:dyDescent="0.25">
      <c r="A42" s="291"/>
      <c r="B42" s="291"/>
      <c r="C42" s="291"/>
      <c r="D42" s="291"/>
    </row>
    <row r="43" spans="1:4" x14ac:dyDescent="0.25">
      <c r="A43" s="291"/>
      <c r="B43" s="291"/>
      <c r="C43" s="291"/>
      <c r="D43" s="291"/>
    </row>
    <row r="44" spans="1:4" x14ac:dyDescent="0.25">
      <c r="A44" s="291"/>
      <c r="B44" s="291"/>
      <c r="C44" s="291"/>
      <c r="D44" s="291"/>
    </row>
    <row r="45" spans="1:4" x14ac:dyDescent="0.25">
      <c r="A45" s="291"/>
      <c r="B45" s="291"/>
      <c r="C45" s="291"/>
      <c r="D45" s="291"/>
    </row>
    <row r="46" spans="1:4" x14ac:dyDescent="0.25">
      <c r="A46" s="291"/>
      <c r="B46" s="291"/>
      <c r="C46" s="291"/>
      <c r="D46" s="291"/>
    </row>
    <row r="47" spans="1:4" x14ac:dyDescent="0.25">
      <c r="A47" s="291"/>
      <c r="B47" s="291"/>
      <c r="C47" s="291"/>
      <c r="D47" s="291"/>
    </row>
    <row r="48" spans="1:4" x14ac:dyDescent="0.25">
      <c r="A48" s="291"/>
      <c r="B48" s="291"/>
      <c r="C48" s="291"/>
      <c r="D48" s="291"/>
    </row>
    <row r="49" spans="1:11" x14ac:dyDescent="0.25">
      <c r="A49" s="291"/>
      <c r="B49" s="291"/>
      <c r="C49" s="291"/>
      <c r="D49" s="291"/>
    </row>
    <row r="50" spans="1:11" x14ac:dyDescent="0.25">
      <c r="A50" s="291"/>
      <c r="B50" s="291"/>
      <c r="C50" s="291"/>
      <c r="D50" s="291"/>
    </row>
    <row r="51" spans="1:11" x14ac:dyDescent="0.25">
      <c r="A51" s="291"/>
      <c r="B51" s="291"/>
      <c r="C51" s="291"/>
      <c r="D51" s="291"/>
    </row>
    <row r="52" spans="1:11" x14ac:dyDescent="0.25">
      <c r="A52" s="291"/>
      <c r="B52" s="291"/>
      <c r="C52" s="291"/>
      <c r="D52" s="291"/>
    </row>
    <row r="53" spans="1:11" x14ac:dyDescent="0.25">
      <c r="A53" s="291"/>
      <c r="B53" s="291"/>
      <c r="C53" s="291"/>
      <c r="D53" s="291"/>
    </row>
    <row r="54" spans="1:11" x14ac:dyDescent="0.25">
      <c r="A54" s="291"/>
      <c r="B54" s="291"/>
      <c r="C54" s="291"/>
      <c r="D54" s="291"/>
    </row>
    <row r="55" spans="1:11" x14ac:dyDescent="0.25">
      <c r="A55" s="291"/>
      <c r="B55" s="291"/>
      <c r="C55" s="291"/>
      <c r="D55" s="291"/>
    </row>
    <row r="56" spans="1:11" x14ac:dyDescent="0.25">
      <c r="A56" s="291"/>
      <c r="B56" s="291"/>
      <c r="C56" s="291"/>
      <c r="D56" s="291"/>
    </row>
    <row r="57" spans="1:11" ht="36" customHeight="1" x14ac:dyDescent="0.25">
      <c r="A57" s="1265" t="s">
        <v>514</v>
      </c>
      <c r="B57" s="1265"/>
      <c r="C57" s="1265"/>
      <c r="D57" s="1265"/>
      <c r="E57" s="486"/>
      <c r="F57" s="486"/>
      <c r="G57" s="486"/>
      <c r="H57" s="486"/>
      <c r="I57" s="486"/>
      <c r="J57" s="486"/>
      <c r="K57" s="486"/>
    </row>
    <row r="58" spans="1:11" ht="22.5" customHeight="1" x14ac:dyDescent="0.3">
      <c r="A58" s="277"/>
      <c r="B58" s="281"/>
      <c r="C58" s="281"/>
      <c r="D58" s="277"/>
      <c r="E58" s="277"/>
      <c r="F58" s="277"/>
      <c r="G58" s="494"/>
      <c r="H58" s="278"/>
      <c r="I58" s="277"/>
      <c r="J58" s="277"/>
      <c r="K58" s="277"/>
    </row>
    <row r="59" spans="1:11" ht="14.4" x14ac:dyDescent="0.3">
      <c r="A59" s="277"/>
      <c r="B59" s="281"/>
      <c r="C59" s="281"/>
      <c r="D59" s="277"/>
      <c r="E59" s="277"/>
      <c r="F59" s="277"/>
      <c r="G59" s="283"/>
      <c r="H59" s="278"/>
      <c r="I59" s="277"/>
      <c r="J59" s="277"/>
      <c r="K59" s="277"/>
    </row>
    <row r="60" spans="1:11" ht="14.4" x14ac:dyDescent="0.3">
      <c r="A60" s="277"/>
      <c r="B60" s="281"/>
      <c r="C60" s="281"/>
      <c r="D60" s="277"/>
      <c r="E60" s="277"/>
      <c r="F60" s="277"/>
      <c r="G60" s="283"/>
      <c r="H60" s="278"/>
      <c r="I60" s="277"/>
      <c r="J60" s="277"/>
      <c r="K60" s="277"/>
    </row>
    <row r="61" spans="1:11" ht="14.4" x14ac:dyDescent="0.3">
      <c r="A61" s="277"/>
      <c r="B61" s="281"/>
      <c r="C61" s="281"/>
      <c r="D61" s="278"/>
      <c r="E61" s="278"/>
      <c r="F61" s="278"/>
      <c r="G61" s="278"/>
      <c r="H61" s="278"/>
      <c r="I61" s="277"/>
      <c r="J61" s="277"/>
      <c r="K61" s="277"/>
    </row>
    <row r="62" spans="1:11" ht="14.4" x14ac:dyDescent="0.3">
      <c r="A62" s="277"/>
      <c r="B62" s="281"/>
      <c r="C62" s="281"/>
      <c r="D62" s="277"/>
      <c r="E62" s="277"/>
      <c r="F62" s="277"/>
      <c r="G62" s="277"/>
      <c r="H62" s="277"/>
      <c r="I62" s="277"/>
      <c r="J62" s="277"/>
      <c r="K62" s="277"/>
    </row>
    <row r="63" spans="1:11" ht="14.4" x14ac:dyDescent="0.3">
      <c r="A63" s="277"/>
      <c r="B63" s="281"/>
      <c r="C63" s="281"/>
      <c r="D63" s="277"/>
      <c r="E63" s="277"/>
      <c r="F63" s="277"/>
      <c r="G63" s="277"/>
      <c r="H63" s="277"/>
      <c r="I63" s="277"/>
      <c r="J63" s="277"/>
      <c r="K63" s="277"/>
    </row>
    <row r="64" spans="1:11" ht="14.4" x14ac:dyDescent="0.3">
      <c r="A64" s="277"/>
      <c r="B64" s="281"/>
      <c r="C64" s="281"/>
      <c r="D64" s="277"/>
      <c r="E64" s="277"/>
      <c r="F64" s="277"/>
      <c r="G64" s="277"/>
      <c r="H64" s="277"/>
      <c r="I64" s="277"/>
      <c r="J64" s="277"/>
      <c r="K64" s="277"/>
    </row>
    <row r="65" spans="1:11" ht="14.4" x14ac:dyDescent="0.3">
      <c r="A65" s="277"/>
      <c r="B65" s="281"/>
      <c r="C65" s="281"/>
      <c r="D65" s="277"/>
      <c r="E65" s="277"/>
      <c r="F65" s="277"/>
      <c r="G65" s="277"/>
      <c r="H65" s="277"/>
      <c r="I65" s="277"/>
      <c r="J65" s="277"/>
      <c r="K65" s="277"/>
    </row>
    <row r="66" spans="1:11" x14ac:dyDescent="0.25">
      <c r="A66" s="291"/>
      <c r="B66" s="291"/>
      <c r="C66" s="291"/>
      <c r="D66" s="291"/>
    </row>
    <row r="67" spans="1:11" x14ac:dyDescent="0.25">
      <c r="A67" s="291"/>
      <c r="B67" s="291"/>
      <c r="C67" s="291"/>
      <c r="D67" s="291"/>
    </row>
    <row r="68" spans="1:11" x14ac:dyDescent="0.25">
      <c r="A68" s="291"/>
      <c r="B68" s="291"/>
      <c r="C68" s="291"/>
      <c r="D68" s="291"/>
    </row>
    <row r="70" spans="1:11" ht="56.25" customHeight="1" x14ac:dyDescent="0.25">
      <c r="A70" s="1265" t="s">
        <v>515</v>
      </c>
      <c r="B70" s="1265"/>
      <c r="C70" s="1265"/>
      <c r="D70" s="1265"/>
      <c r="E70" s="290"/>
      <c r="F70" s="290"/>
      <c r="G70" s="290"/>
      <c r="H70" s="290"/>
      <c r="I70" s="290"/>
      <c r="J70" s="290"/>
      <c r="K70" s="290"/>
    </row>
    <row r="71" spans="1:11" ht="37.5" customHeight="1" x14ac:dyDescent="0.25">
      <c r="A71" s="1265" t="s">
        <v>516</v>
      </c>
      <c r="B71" s="1265"/>
      <c r="C71" s="1265"/>
      <c r="D71" s="1265"/>
      <c r="E71" s="290"/>
      <c r="F71" s="290"/>
      <c r="G71" s="290"/>
      <c r="H71" s="290"/>
      <c r="I71" s="290"/>
      <c r="J71" s="290"/>
      <c r="K71" s="290"/>
    </row>
    <row r="72" spans="1:11" ht="14.4" x14ac:dyDescent="0.3">
      <c r="A72" s="277"/>
      <c r="B72" s="285" t="s">
        <v>517</v>
      </c>
      <c r="C72" s="281"/>
      <c r="D72" s="277"/>
      <c r="E72" s="277"/>
      <c r="F72" s="277"/>
      <c r="G72" s="277"/>
      <c r="H72" s="277"/>
      <c r="I72" s="277"/>
      <c r="J72" s="277"/>
      <c r="K72" s="277"/>
    </row>
    <row r="73" spans="1:11" ht="14.4" x14ac:dyDescent="0.3">
      <c r="A73" s="277"/>
      <c r="B73" s="285" t="s">
        <v>878</v>
      </c>
      <c r="C73" s="281"/>
      <c r="D73" s="277"/>
      <c r="E73" s="277"/>
      <c r="F73" s="277"/>
      <c r="G73" s="277"/>
      <c r="H73" s="277"/>
      <c r="I73" s="277"/>
      <c r="J73" s="277"/>
      <c r="K73" s="277"/>
    </row>
    <row r="74" spans="1:11" ht="14.4" x14ac:dyDescent="0.3">
      <c r="A74" s="277"/>
      <c r="B74" s="285" t="s">
        <v>519</v>
      </c>
      <c r="C74" s="281"/>
      <c r="D74" s="277"/>
      <c r="E74" s="277"/>
      <c r="F74" s="277"/>
      <c r="G74" s="277"/>
      <c r="H74" s="277"/>
      <c r="I74" s="277"/>
      <c r="J74" s="277"/>
      <c r="K74" s="277"/>
    </row>
    <row r="75" spans="1:11" x14ac:dyDescent="0.25">
      <c r="B75" s="291"/>
      <c r="C75" s="291"/>
    </row>
  </sheetData>
  <mergeCells count="5">
    <mergeCell ref="A1:B1"/>
    <mergeCell ref="C1:D1"/>
    <mergeCell ref="A57:D57"/>
    <mergeCell ref="A70:D70"/>
    <mergeCell ref="A71:D71"/>
  </mergeCells>
  <printOptions horizontalCentered="1"/>
  <pageMargins left="0.51181102362204722" right="0.51181102362204722" top="0.47244094488188981" bottom="0.51181102362204722" header="0" footer="0"/>
  <pageSetup scale="93" orientation="portrait" horizontalDpi="4294967295" verticalDpi="4294967295" r:id="rId1"/>
  <headerFooter alignWithMargins="0"/>
  <rowBreaks count="1" manualBreakCount="1">
    <brk id="54"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AO124"/>
  <sheetViews>
    <sheetView view="pageBreakPreview" topLeftCell="A10" zoomScale="115" zoomScaleNormal="80" zoomScaleSheetLayoutView="115" workbookViewId="0">
      <selection activeCell="B7" sqref="B7"/>
    </sheetView>
  </sheetViews>
  <sheetFormatPr baseColWidth="10" defaultColWidth="11.44140625" defaultRowHeight="13.8" x14ac:dyDescent="0.3"/>
  <cols>
    <col min="1" max="1" width="7.33203125" style="13" customWidth="1"/>
    <col min="2" max="2" width="144.33203125" style="13" customWidth="1"/>
    <col min="3" max="16384" width="11.44140625" style="13"/>
  </cols>
  <sheetData>
    <row r="1" spans="1:41" ht="46.5" customHeight="1" x14ac:dyDescent="0.3">
      <c r="A1" s="298"/>
      <c r="B1" s="500" t="s">
        <v>53</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41" s="327" customFormat="1" ht="18" customHeight="1" thickBot="1" x14ac:dyDescent="0.35">
      <c r="A2" s="298"/>
      <c r="B2" s="53"/>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row>
    <row r="3" spans="1:41" ht="24" customHeight="1" thickBot="1" x14ac:dyDescent="0.35">
      <c r="A3" s="298"/>
      <c r="B3" s="227" t="s">
        <v>54</v>
      </c>
      <c r="C3" s="32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row>
    <row r="4" spans="1:41" x14ac:dyDescent="0.3">
      <c r="A4" s="298"/>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row>
    <row r="5" spans="1:41" ht="18" x14ac:dyDescent="0.3">
      <c r="A5" s="298"/>
      <c r="B5" s="271" t="s">
        <v>55</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row>
    <row r="6" spans="1:41" ht="16.2" thickBot="1" x14ac:dyDescent="0.35">
      <c r="A6" s="298"/>
      <c r="B6" s="329"/>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row>
    <row r="7" spans="1:41" ht="186" customHeight="1" thickBot="1" x14ac:dyDescent="0.35">
      <c r="A7" s="298"/>
      <c r="B7" s="393" t="s">
        <v>56</v>
      </c>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1" ht="40.5" customHeight="1" thickBot="1" x14ac:dyDescent="0.35">
      <c r="A8" s="298"/>
      <c r="B8" s="251"/>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row>
    <row r="9" spans="1:41" ht="137.25" customHeight="1" thickBot="1" x14ac:dyDescent="0.35">
      <c r="A9" s="298"/>
      <c r="B9" s="393" t="s">
        <v>57</v>
      </c>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row>
    <row r="10" spans="1:41" ht="57" customHeight="1" x14ac:dyDescent="0.3">
      <c r="A10" s="298"/>
      <c r="B10" s="334" t="s">
        <v>58</v>
      </c>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row>
    <row r="11" spans="1:41" ht="32.25" customHeight="1" thickBot="1" x14ac:dyDescent="0.35">
      <c r="A11" s="330"/>
      <c r="B11" s="272"/>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row>
    <row r="12" spans="1:41" ht="128.25" customHeight="1" thickBot="1" x14ac:dyDescent="0.35">
      <c r="A12" s="298"/>
      <c r="B12" s="393" t="s">
        <v>59</v>
      </c>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row>
    <row r="13" spans="1:41" x14ac:dyDescent="0.3">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row>
    <row r="14" spans="1:41" ht="18" x14ac:dyDescent="0.35">
      <c r="A14" s="298"/>
      <c r="B14" s="273" t="s">
        <v>60</v>
      </c>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row>
    <row r="15" spans="1:41" x14ac:dyDescent="0.3">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row>
    <row r="16" spans="1:41" ht="40.5" customHeight="1" x14ac:dyDescent="0.35">
      <c r="A16" s="298"/>
      <c r="B16" s="331" t="s">
        <v>61</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row>
    <row r="17" spans="1:41" ht="20.25" customHeight="1" x14ac:dyDescent="0.35">
      <c r="A17" s="298"/>
      <c r="B17" s="332" t="s">
        <v>62</v>
      </c>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row>
    <row r="18" spans="1:41" ht="21" customHeight="1" x14ac:dyDescent="0.35">
      <c r="A18" s="298"/>
      <c r="B18" s="333" t="s">
        <v>63</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row>
    <row r="19" spans="1:41" ht="39" customHeight="1" x14ac:dyDescent="0.35">
      <c r="A19" s="298"/>
      <c r="B19" s="331" t="s">
        <v>64</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row>
    <row r="20" spans="1:41" x14ac:dyDescent="0.3">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row>
    <row r="21" spans="1:41" ht="18" x14ac:dyDescent="0.35">
      <c r="A21" s="298"/>
      <c r="B21" s="273" t="s">
        <v>65</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row>
    <row r="22" spans="1:41" ht="18" x14ac:dyDescent="0.35">
      <c r="A22" s="298"/>
      <c r="B22" s="333" t="s">
        <v>66</v>
      </c>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row>
    <row r="23" spans="1:41" ht="18" x14ac:dyDescent="0.35">
      <c r="A23" s="298"/>
      <c r="B23" s="333"/>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row>
    <row r="24" spans="1:41" ht="18" x14ac:dyDescent="0.35">
      <c r="A24" s="298"/>
      <c r="B24" s="333"/>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row>
    <row r="25" spans="1:41" ht="18" x14ac:dyDescent="0.35">
      <c r="B25" s="333"/>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row>
    <row r="26" spans="1:41" ht="18" x14ac:dyDescent="0.35">
      <c r="A26" s="298"/>
      <c r="B26" s="333"/>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row>
    <row r="27" spans="1:41" x14ac:dyDescent="0.3">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row>
    <row r="28" spans="1:41" x14ac:dyDescent="0.3">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row>
    <row r="29" spans="1:41" x14ac:dyDescent="0.3">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row>
    <row r="30" spans="1:41" x14ac:dyDescent="0.3">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row>
    <row r="31" spans="1:41" x14ac:dyDescent="0.3">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row>
    <row r="32" spans="1:41" x14ac:dyDescent="0.3">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row>
    <row r="33" spans="1:41" x14ac:dyDescent="0.3">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row>
    <row r="34" spans="1:41" x14ac:dyDescent="0.3">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row>
    <row r="35" spans="1:41" x14ac:dyDescent="0.3">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row>
    <row r="36" spans="1:41" x14ac:dyDescent="0.3">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row>
    <row r="37" spans="1:41" x14ac:dyDescent="0.3">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row>
    <row r="38" spans="1:41" x14ac:dyDescent="0.3">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row>
    <row r="39" spans="1:41" x14ac:dyDescent="0.3">
      <c r="A39" s="2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row>
    <row r="40" spans="1:41" x14ac:dyDescent="0.3">
      <c r="A40" s="298"/>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row>
    <row r="41" spans="1:41" x14ac:dyDescent="0.3">
      <c r="A41" s="298"/>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row>
    <row r="42" spans="1:41" x14ac:dyDescent="0.3">
      <c r="A42" s="298"/>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row>
    <row r="43" spans="1:41" x14ac:dyDescent="0.3">
      <c r="A43" s="298"/>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row>
    <row r="44" spans="1:41" x14ac:dyDescent="0.3">
      <c r="A44" s="298"/>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row>
    <row r="45" spans="1:41" x14ac:dyDescent="0.3">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row>
    <row r="46" spans="1:41" x14ac:dyDescent="0.3">
      <c r="A46" s="298"/>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row>
    <row r="47" spans="1:41" x14ac:dyDescent="0.3">
      <c r="A47" s="298"/>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row>
    <row r="48" spans="1:41" x14ac:dyDescent="0.3">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row>
    <row r="49" spans="1:41" x14ac:dyDescent="0.3">
      <c r="A49" s="298"/>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row>
    <row r="50" spans="1:41" x14ac:dyDescent="0.3">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row>
    <row r="51" spans="1:41" x14ac:dyDescent="0.3">
      <c r="A51" s="298"/>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row>
    <row r="52" spans="1:41" x14ac:dyDescent="0.3">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row>
    <row r="53" spans="1:41" x14ac:dyDescent="0.3">
      <c r="A53" s="298"/>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row>
    <row r="54" spans="1:41" x14ac:dyDescent="0.3">
      <c r="A54" s="298"/>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row>
    <row r="55" spans="1:41" x14ac:dyDescent="0.3">
      <c r="A55" s="298"/>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row>
    <row r="56" spans="1:41" x14ac:dyDescent="0.3">
      <c r="A56" s="298"/>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row>
    <row r="57" spans="1:41" x14ac:dyDescent="0.3">
      <c r="A57" s="298"/>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row>
    <row r="58" spans="1:41" x14ac:dyDescent="0.3">
      <c r="A58" s="298"/>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row>
    <row r="59" spans="1:41" x14ac:dyDescent="0.3">
      <c r="A59" s="298"/>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row>
    <row r="60" spans="1:41" x14ac:dyDescent="0.3">
      <c r="A60" s="298"/>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row>
    <row r="61" spans="1:41" x14ac:dyDescent="0.3">
      <c r="A61" s="298"/>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row>
    <row r="62" spans="1:41" x14ac:dyDescent="0.3">
      <c r="A62" s="298"/>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row>
    <row r="63" spans="1:41" x14ac:dyDescent="0.3">
      <c r="A63" s="298"/>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row>
    <row r="64" spans="1:41" x14ac:dyDescent="0.3">
      <c r="A64" s="298"/>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row>
    <row r="65" spans="1:41" x14ac:dyDescent="0.3">
      <c r="A65" s="298"/>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row>
    <row r="66" spans="1:41" x14ac:dyDescent="0.3">
      <c r="A66" s="298"/>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row>
    <row r="67" spans="1:41" x14ac:dyDescent="0.3">
      <c r="A67" s="298"/>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row>
    <row r="68" spans="1:41" x14ac:dyDescent="0.3">
      <c r="A68" s="298"/>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row>
    <row r="69" spans="1:41" x14ac:dyDescent="0.3">
      <c r="A69" s="298"/>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row>
    <row r="70" spans="1:41" x14ac:dyDescent="0.3">
      <c r="A70" s="298"/>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8"/>
    </row>
    <row r="71" spans="1:41" x14ac:dyDescent="0.3">
      <c r="A71" s="298"/>
      <c r="B71" s="298"/>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c r="AM71" s="298"/>
      <c r="AN71" s="298"/>
      <c r="AO71" s="298"/>
    </row>
    <row r="72" spans="1:41" x14ac:dyDescent="0.3">
      <c r="A72" s="298"/>
      <c r="B72" s="298"/>
      <c r="C72" s="298"/>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8"/>
    </row>
    <row r="73" spans="1:41" x14ac:dyDescent="0.3">
      <c r="A73" s="298"/>
      <c r="B73" s="298"/>
      <c r="C73" s="298"/>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row>
    <row r="74" spans="1:41" x14ac:dyDescent="0.3">
      <c r="A74" s="298"/>
      <c r="B74" s="298"/>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row>
    <row r="75" spans="1:41" x14ac:dyDescent="0.3">
      <c r="A75" s="298"/>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row>
    <row r="76" spans="1:41" x14ac:dyDescent="0.3">
      <c r="A76" s="298"/>
      <c r="B76" s="298"/>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row>
    <row r="77" spans="1:41" x14ac:dyDescent="0.3">
      <c r="A77" s="298"/>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row>
    <row r="78" spans="1:41" x14ac:dyDescent="0.3">
      <c r="A78" s="298"/>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row>
    <row r="79" spans="1:41" x14ac:dyDescent="0.3">
      <c r="A79" s="298"/>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row>
    <row r="80" spans="1:41" x14ac:dyDescent="0.3">
      <c r="A80" s="298"/>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row>
    <row r="81" spans="1:41" x14ac:dyDescent="0.3">
      <c r="A81" s="298"/>
      <c r="B81" s="298"/>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row>
    <row r="82" spans="1:41" x14ac:dyDescent="0.3">
      <c r="A82" s="298"/>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row>
    <row r="83" spans="1:41" x14ac:dyDescent="0.3">
      <c r="A83" s="298"/>
      <c r="B83" s="298"/>
      <c r="C83" s="298"/>
      <c r="D83" s="298"/>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row>
    <row r="84" spans="1:41" x14ac:dyDescent="0.3">
      <c r="A84" s="298"/>
      <c r="B84" s="298"/>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row>
    <row r="85" spans="1:41" x14ac:dyDescent="0.3">
      <c r="A85" s="298"/>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row>
    <row r="86" spans="1:41" x14ac:dyDescent="0.3">
      <c r="A86" s="298"/>
      <c r="B86" s="298"/>
      <c r="C86" s="298"/>
      <c r="D86" s="298"/>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row>
    <row r="87" spans="1:41" x14ac:dyDescent="0.3">
      <c r="A87" s="298"/>
      <c r="B87" s="298"/>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row>
    <row r="88" spans="1:41" x14ac:dyDescent="0.3">
      <c r="A88" s="298"/>
      <c r="B88" s="298"/>
      <c r="C88" s="298"/>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row>
    <row r="89" spans="1:41" x14ac:dyDescent="0.3">
      <c r="A89" s="298"/>
      <c r="B89" s="298"/>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row>
    <row r="90" spans="1:41" x14ac:dyDescent="0.3">
      <c r="A90" s="298"/>
      <c r="B90" s="298"/>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row>
    <row r="91" spans="1:41" x14ac:dyDescent="0.3">
      <c r="A91" s="298"/>
      <c r="B91" s="298"/>
      <c r="C91" s="298"/>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row>
    <row r="92" spans="1:41" x14ac:dyDescent="0.3">
      <c r="A92" s="298"/>
      <c r="B92" s="298"/>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row>
    <row r="93" spans="1:41" x14ac:dyDescent="0.3">
      <c r="A93" s="298"/>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row>
    <row r="94" spans="1:41" x14ac:dyDescent="0.3">
      <c r="A94" s="298"/>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row>
    <row r="95" spans="1:41" x14ac:dyDescent="0.3">
      <c r="A95" s="298"/>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row>
    <row r="96" spans="1:41" x14ac:dyDescent="0.3">
      <c r="A96" s="298"/>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row>
    <row r="97" spans="1:41" x14ac:dyDescent="0.3">
      <c r="A97" s="298"/>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row>
    <row r="98" spans="1:41" x14ac:dyDescent="0.3">
      <c r="A98" s="298"/>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row>
    <row r="99" spans="1:41" x14ac:dyDescent="0.3">
      <c r="A99" s="298"/>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row>
    <row r="100" spans="1:41" x14ac:dyDescent="0.3">
      <c r="A100" s="298"/>
      <c r="B100" s="298"/>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row>
    <row r="101" spans="1:41" x14ac:dyDescent="0.3">
      <c r="A101" s="298"/>
      <c r="B101" s="298"/>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row>
    <row r="102" spans="1:41" x14ac:dyDescent="0.3">
      <c r="A102" s="298"/>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row>
    <row r="103" spans="1:41" x14ac:dyDescent="0.3">
      <c r="A103" s="298"/>
      <c r="B103" s="298"/>
      <c r="C103" s="298"/>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row>
    <row r="104" spans="1:41" x14ac:dyDescent="0.3">
      <c r="A104" s="298"/>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row>
    <row r="105" spans="1:41" x14ac:dyDescent="0.3">
      <c r="A105" s="298"/>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row>
    <row r="106" spans="1:41" x14ac:dyDescent="0.3">
      <c r="A106" s="298"/>
      <c r="B106" s="298"/>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row>
    <row r="107" spans="1:41" x14ac:dyDescent="0.3">
      <c r="A107" s="298"/>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row>
    <row r="108" spans="1:41" x14ac:dyDescent="0.3">
      <c r="A108" s="298"/>
      <c r="B108" s="298"/>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row>
    <row r="109" spans="1:41" x14ac:dyDescent="0.3">
      <c r="A109" s="298"/>
      <c r="B109" s="298"/>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row>
    <row r="110" spans="1:41" x14ac:dyDescent="0.3">
      <c r="A110" s="298"/>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row>
    <row r="111" spans="1:41" x14ac:dyDescent="0.3">
      <c r="A111" s="298"/>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row>
    <row r="112" spans="1:41" x14ac:dyDescent="0.3">
      <c r="A112" s="298"/>
      <c r="B112" s="298"/>
      <c r="C112" s="298"/>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row>
    <row r="113" spans="1:41" x14ac:dyDescent="0.3">
      <c r="A113" s="298"/>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row>
    <row r="114" spans="1:41" x14ac:dyDescent="0.3">
      <c r="A114" s="298"/>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98"/>
    </row>
    <row r="115" spans="1:41" x14ac:dyDescent="0.3">
      <c r="A115" s="298"/>
      <c r="B115" s="298"/>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c r="AN115" s="298"/>
      <c r="AO115" s="298"/>
    </row>
    <row r="116" spans="1:41" x14ac:dyDescent="0.3">
      <c r="A116" s="298"/>
      <c r="B116" s="298"/>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c r="AN116" s="298"/>
      <c r="AO116" s="298"/>
    </row>
    <row r="117" spans="1:41" x14ac:dyDescent="0.3">
      <c r="A117" s="298"/>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c r="AN117" s="298"/>
      <c r="AO117" s="298"/>
    </row>
    <row r="118" spans="1:41" x14ac:dyDescent="0.3">
      <c r="A118" s="298"/>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c r="AN118" s="298"/>
      <c r="AO118" s="298"/>
    </row>
    <row r="119" spans="1:41" x14ac:dyDescent="0.3">
      <c r="A119" s="298"/>
      <c r="B119" s="298"/>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row>
    <row r="120" spans="1:41" x14ac:dyDescent="0.3">
      <c r="A120" s="298"/>
      <c r="B120" s="298"/>
      <c r="C120" s="298"/>
      <c r="D120" s="298"/>
      <c r="E120" s="298"/>
      <c r="F120" s="298"/>
      <c r="G120" s="298"/>
      <c r="H120" s="298"/>
      <c r="I120" s="298"/>
      <c r="J120" s="298"/>
      <c r="K120" s="298"/>
      <c r="L120" s="298"/>
      <c r="M120" s="298"/>
      <c r="N120" s="298"/>
      <c r="O120" s="298"/>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8"/>
      <c r="AK120" s="298"/>
      <c r="AL120" s="298"/>
      <c r="AM120" s="298"/>
      <c r="AN120" s="298"/>
      <c r="AO120" s="298"/>
    </row>
    <row r="121" spans="1:41" x14ac:dyDescent="0.3">
      <c r="A121" s="298"/>
      <c r="B121" s="298"/>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c r="AN121" s="298"/>
      <c r="AO121" s="298"/>
    </row>
    <row r="122" spans="1:41" x14ac:dyDescent="0.3">
      <c r="A122" s="298"/>
      <c r="B122" s="298"/>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298"/>
      <c r="AO122" s="298"/>
    </row>
    <row r="123" spans="1:41" x14ac:dyDescent="0.3">
      <c r="A123" s="298"/>
      <c r="B123" s="298"/>
      <c r="C123" s="298"/>
      <c r="D123" s="298"/>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298"/>
      <c r="AM123" s="298"/>
      <c r="AN123" s="298"/>
      <c r="AO123" s="298"/>
    </row>
    <row r="124" spans="1:41" x14ac:dyDescent="0.3">
      <c r="A124" s="298"/>
      <c r="B124" s="298"/>
      <c r="C124" s="298"/>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c r="AN124" s="298"/>
      <c r="AO124" s="298"/>
    </row>
  </sheetData>
  <hyperlinks>
    <hyperlink ref="B10" r:id="rId1"/>
  </hyperlinks>
  <pageMargins left="0.7" right="0.7" top="0.75" bottom="0.75" header="0.3" footer="0.3"/>
  <pageSetup scale="52" orientation="portrait" horizontalDpi="4294967295" verticalDpi="4294967295" r:id="rId2"/>
  <colBreaks count="2" manualBreakCount="2">
    <brk id="5" max="1048575" man="1"/>
    <brk id="10"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sheetPr>
  <dimension ref="A1:D59"/>
  <sheetViews>
    <sheetView view="pageBreakPreview" zoomScale="70" zoomScaleNormal="100" zoomScaleSheetLayoutView="70" workbookViewId="0">
      <selection activeCell="A5" sqref="A5:C55"/>
    </sheetView>
  </sheetViews>
  <sheetFormatPr baseColWidth="10" defaultColWidth="11.44140625" defaultRowHeight="13.2" x14ac:dyDescent="0.25"/>
  <cols>
    <col min="1" max="1" width="68.44140625" style="3" customWidth="1"/>
    <col min="2" max="2" width="54.109375" style="3" customWidth="1"/>
    <col min="3" max="3" width="53.33203125" style="3" customWidth="1"/>
    <col min="4" max="4" width="23.109375" style="3" customWidth="1"/>
    <col min="5" max="16384" width="11.44140625" style="3"/>
  </cols>
  <sheetData>
    <row r="1" spans="1:4" ht="18.600000000000001" thickBot="1" x14ac:dyDescent="0.3">
      <c r="A1" s="1225" t="s">
        <v>67</v>
      </c>
      <c r="B1" s="1226"/>
      <c r="C1" s="860" t="s">
        <v>15</v>
      </c>
    </row>
    <row r="2" spans="1:4" s="54" customFormat="1" ht="18.600000000000001" thickBot="1" x14ac:dyDescent="0.3">
      <c r="A2" s="55"/>
      <c r="B2" s="55"/>
      <c r="C2" s="861"/>
    </row>
    <row r="3" spans="1:4" ht="27" customHeight="1" thickBot="1" x14ac:dyDescent="0.3">
      <c r="A3" s="1227" t="s">
        <v>68</v>
      </c>
      <c r="B3" s="1228"/>
      <c r="C3" s="1228"/>
      <c r="D3" s="49"/>
    </row>
    <row r="4" spans="1:4" ht="16.5" customHeight="1" thickBot="1" x14ac:dyDescent="0.3">
      <c r="A4" s="862" t="s">
        <v>69</v>
      </c>
      <c r="B4" s="862" t="s">
        <v>70</v>
      </c>
      <c r="C4" s="862" t="s">
        <v>71</v>
      </c>
      <c r="D4" s="49"/>
    </row>
    <row r="5" spans="1:4" ht="53.25" customHeight="1" x14ac:dyDescent="0.25">
      <c r="A5" s="863" t="s">
        <v>1304</v>
      </c>
      <c r="B5" s="864" t="s">
        <v>72</v>
      </c>
      <c r="C5" s="865" t="s">
        <v>73</v>
      </c>
      <c r="D5" s="48"/>
    </row>
    <row r="6" spans="1:4" ht="39.9" customHeight="1" x14ac:dyDescent="0.25">
      <c r="A6" s="866" t="s">
        <v>1305</v>
      </c>
      <c r="B6" s="867"/>
      <c r="C6" s="867"/>
      <c r="D6" s="48"/>
    </row>
    <row r="7" spans="1:4" ht="96.6" customHeight="1" x14ac:dyDescent="0.25">
      <c r="A7" s="868" t="s">
        <v>1306</v>
      </c>
      <c r="B7" s="869" t="s">
        <v>1307</v>
      </c>
      <c r="C7" s="869" t="s">
        <v>1308</v>
      </c>
      <c r="D7" s="48"/>
    </row>
    <row r="8" spans="1:4" ht="60.6" customHeight="1" x14ac:dyDescent="0.25">
      <c r="A8" s="870" t="s">
        <v>1309</v>
      </c>
      <c r="B8" s="1229" t="s">
        <v>1310</v>
      </c>
      <c r="C8" s="999" t="s">
        <v>1311</v>
      </c>
      <c r="D8" s="871"/>
    </row>
    <row r="9" spans="1:4" ht="160.94999999999999" customHeight="1" x14ac:dyDescent="0.25">
      <c r="A9" s="870" t="s">
        <v>1312</v>
      </c>
      <c r="B9" s="1229"/>
      <c r="C9" s="868" t="s">
        <v>1313</v>
      </c>
      <c r="D9" s="871"/>
    </row>
    <row r="10" spans="1:4" ht="77.400000000000006" customHeight="1" x14ac:dyDescent="0.25">
      <c r="A10" s="872" t="s">
        <v>1314</v>
      </c>
      <c r="B10" s="1229"/>
      <c r="C10" s="868" t="s">
        <v>1315</v>
      </c>
      <c r="D10" s="873"/>
    </row>
    <row r="11" spans="1:4" ht="112.95" customHeight="1" x14ac:dyDescent="0.25">
      <c r="A11" s="874" t="s">
        <v>1316</v>
      </c>
      <c r="B11" s="1230" t="s">
        <v>1317</v>
      </c>
      <c r="C11" s="1163" t="s">
        <v>1318</v>
      </c>
      <c r="D11" s="873"/>
    </row>
    <row r="12" spans="1:4" ht="39.9" customHeight="1" x14ac:dyDescent="0.25">
      <c r="A12" s="875" t="s">
        <v>1319</v>
      </c>
      <c r="B12" s="1231"/>
      <c r="C12" s="876" t="s">
        <v>1320</v>
      </c>
      <c r="D12" s="7"/>
    </row>
    <row r="13" spans="1:4" ht="51" customHeight="1" x14ac:dyDescent="0.25">
      <c r="A13" s="877" t="s">
        <v>1321</v>
      </c>
      <c r="B13" s="878" t="s">
        <v>1322</v>
      </c>
      <c r="C13" s="872" t="s">
        <v>1323</v>
      </c>
      <c r="D13" s="7"/>
    </row>
    <row r="14" spans="1:4" ht="139.94999999999999" customHeight="1" x14ac:dyDescent="0.25">
      <c r="A14" s="879" t="s">
        <v>1324</v>
      </c>
      <c r="B14" s="868" t="s">
        <v>1317</v>
      </c>
      <c r="C14" s="880" t="s">
        <v>1325</v>
      </c>
      <c r="D14" s="7"/>
    </row>
    <row r="15" spans="1:4" ht="69" customHeight="1" x14ac:dyDescent="0.25">
      <c r="A15" s="879" t="s">
        <v>1326</v>
      </c>
      <c r="B15" s="1218" t="s">
        <v>1327</v>
      </c>
      <c r="C15" s="880" t="s">
        <v>1328</v>
      </c>
      <c r="D15" s="7"/>
    </row>
    <row r="16" spans="1:4" ht="24.75" customHeight="1" x14ac:dyDescent="0.25">
      <c r="A16" s="881" t="s">
        <v>1329</v>
      </c>
      <c r="B16" s="1218"/>
      <c r="C16" s="880"/>
      <c r="D16" s="7"/>
    </row>
    <row r="17" spans="1:4" ht="70.95" customHeight="1" x14ac:dyDescent="0.25">
      <c r="A17" s="879" t="s">
        <v>1330</v>
      </c>
      <c r="B17" s="1218"/>
      <c r="C17" s="880" t="s">
        <v>1331</v>
      </c>
      <c r="D17" s="7"/>
    </row>
    <row r="18" spans="1:4" ht="94.95" customHeight="1" x14ac:dyDescent="0.25">
      <c r="A18" s="882" t="s">
        <v>1332</v>
      </c>
      <c r="B18" s="883" t="s">
        <v>1333</v>
      </c>
      <c r="C18" s="868" t="s">
        <v>1334</v>
      </c>
      <c r="D18" s="884"/>
    </row>
    <row r="19" spans="1:4" ht="132" customHeight="1" x14ac:dyDescent="0.25">
      <c r="A19" s="885" t="s">
        <v>1335</v>
      </c>
      <c r="B19" s="886" t="s">
        <v>1336</v>
      </c>
      <c r="C19" s="886" t="s">
        <v>1337</v>
      </c>
      <c r="D19" s="7"/>
    </row>
    <row r="20" spans="1:4" ht="67.2" customHeight="1" x14ac:dyDescent="0.25">
      <c r="A20" s="885" t="s">
        <v>1338</v>
      </c>
      <c r="B20" s="1232" t="s">
        <v>1339</v>
      </c>
      <c r="C20" s="886" t="s">
        <v>1340</v>
      </c>
      <c r="D20" s="7"/>
    </row>
    <row r="21" spans="1:4" ht="81" customHeight="1" x14ac:dyDescent="0.25">
      <c r="A21" s="885" t="s">
        <v>1341</v>
      </c>
      <c r="B21" s="1232"/>
      <c r="C21" s="886" t="s">
        <v>1342</v>
      </c>
      <c r="D21" s="7"/>
    </row>
    <row r="22" spans="1:4" ht="84" customHeight="1" x14ac:dyDescent="0.25">
      <c r="A22" s="879" t="s">
        <v>1343</v>
      </c>
      <c r="B22" s="1232"/>
      <c r="C22" s="880" t="s">
        <v>1344</v>
      </c>
      <c r="D22" s="7"/>
    </row>
    <row r="23" spans="1:4" ht="82.2" customHeight="1" x14ac:dyDescent="0.25">
      <c r="A23" s="879" t="s">
        <v>1345</v>
      </c>
      <c r="B23" s="1232"/>
      <c r="C23" s="880" t="s">
        <v>1346</v>
      </c>
      <c r="D23" s="7"/>
    </row>
    <row r="24" spans="1:4" ht="109.95" customHeight="1" x14ac:dyDescent="0.25">
      <c r="A24" s="879" t="s">
        <v>1347</v>
      </c>
      <c r="B24" s="887" t="s">
        <v>1348</v>
      </c>
      <c r="C24" s="880" t="s">
        <v>1349</v>
      </c>
      <c r="D24" s="7"/>
    </row>
    <row r="25" spans="1:4" ht="61.2" customHeight="1" x14ac:dyDescent="0.25">
      <c r="A25" s="879" t="s">
        <v>1350</v>
      </c>
      <c r="B25" s="1233" t="s">
        <v>1351</v>
      </c>
      <c r="C25" s="880" t="s">
        <v>1352</v>
      </c>
      <c r="D25" s="7"/>
    </row>
    <row r="26" spans="1:4" ht="80.400000000000006" customHeight="1" x14ac:dyDescent="0.25">
      <c r="A26" s="879" t="s">
        <v>1353</v>
      </c>
      <c r="B26" s="1233"/>
      <c r="C26" s="880" t="s">
        <v>1354</v>
      </c>
      <c r="D26" s="7"/>
    </row>
    <row r="27" spans="1:4" ht="83.4" customHeight="1" x14ac:dyDescent="0.25">
      <c r="A27" s="879" t="s">
        <v>1355</v>
      </c>
      <c r="B27" s="1233"/>
      <c r="C27" s="880" t="s">
        <v>1356</v>
      </c>
      <c r="D27" s="7"/>
    </row>
    <row r="28" spans="1:4" ht="92.4" customHeight="1" x14ac:dyDescent="0.25">
      <c r="A28" s="879" t="s">
        <v>1357</v>
      </c>
      <c r="B28" s="1233"/>
      <c r="C28" s="880" t="s">
        <v>1358</v>
      </c>
      <c r="D28" s="7"/>
    </row>
    <row r="29" spans="1:4" ht="51.6" customHeight="1" x14ac:dyDescent="0.25">
      <c r="A29" s="879" t="s">
        <v>1359</v>
      </c>
      <c r="B29" s="1233"/>
      <c r="C29" s="880" t="s">
        <v>1360</v>
      </c>
      <c r="D29" s="7"/>
    </row>
    <row r="30" spans="1:4" ht="66.599999999999994" customHeight="1" x14ac:dyDescent="0.25">
      <c r="A30" s="879" t="s">
        <v>1361</v>
      </c>
      <c r="B30" s="1233"/>
      <c r="C30" s="880" t="s">
        <v>1362</v>
      </c>
      <c r="D30" s="7"/>
    </row>
    <row r="31" spans="1:4" ht="83.4" customHeight="1" x14ac:dyDescent="0.25">
      <c r="A31" s="879" t="s">
        <v>1363</v>
      </c>
      <c r="B31" s="1233"/>
      <c r="C31" s="880" t="s">
        <v>1362</v>
      </c>
      <c r="D31" s="7"/>
    </row>
    <row r="32" spans="1:4" ht="75.599999999999994" customHeight="1" x14ac:dyDescent="0.25">
      <c r="A32" s="879" t="s">
        <v>1364</v>
      </c>
      <c r="B32" s="1233"/>
      <c r="C32" s="880" t="s">
        <v>1362</v>
      </c>
      <c r="D32" s="7"/>
    </row>
    <row r="33" spans="1:4" ht="75.599999999999994" customHeight="1" x14ac:dyDescent="0.25">
      <c r="A33" s="879" t="s">
        <v>1365</v>
      </c>
      <c r="B33" s="1233"/>
      <c r="C33" s="880" t="s">
        <v>1366</v>
      </c>
      <c r="D33" s="7"/>
    </row>
    <row r="34" spans="1:4" ht="69.599999999999994" customHeight="1" x14ac:dyDescent="0.25">
      <c r="A34" s="879" t="s">
        <v>1367</v>
      </c>
      <c r="B34" s="1233"/>
      <c r="C34" s="880" t="s">
        <v>1362</v>
      </c>
      <c r="D34" s="7"/>
    </row>
    <row r="35" spans="1:4" ht="68.400000000000006" customHeight="1" x14ac:dyDescent="0.25">
      <c r="A35" s="879" t="s">
        <v>1368</v>
      </c>
      <c r="B35" s="1232" t="s">
        <v>1369</v>
      </c>
      <c r="C35" s="880" t="s">
        <v>1370</v>
      </c>
      <c r="D35" s="7"/>
    </row>
    <row r="36" spans="1:4" ht="71.400000000000006" customHeight="1" x14ac:dyDescent="0.25">
      <c r="A36" s="879" t="s">
        <v>1371</v>
      </c>
      <c r="B36" s="1232"/>
      <c r="C36" s="880" t="s">
        <v>1372</v>
      </c>
      <c r="D36" s="7"/>
    </row>
    <row r="37" spans="1:4" ht="64.95" customHeight="1" x14ac:dyDescent="0.25">
      <c r="A37" s="888" t="s">
        <v>1373</v>
      </c>
      <c r="B37" s="1234" t="s">
        <v>1374</v>
      </c>
      <c r="C37" s="880" t="s">
        <v>1375</v>
      </c>
      <c r="D37" s="7"/>
    </row>
    <row r="38" spans="1:4" ht="44.4" customHeight="1" x14ac:dyDescent="0.25">
      <c r="A38" s="888" t="s">
        <v>1376</v>
      </c>
      <c r="B38" s="1235"/>
      <c r="C38" s="880" t="s">
        <v>1377</v>
      </c>
      <c r="D38" s="7"/>
    </row>
    <row r="39" spans="1:4" ht="61.2" customHeight="1" x14ac:dyDescent="0.25">
      <c r="A39" s="879" t="s">
        <v>1378</v>
      </c>
      <c r="B39" s="1235"/>
      <c r="C39" s="880" t="s">
        <v>1379</v>
      </c>
      <c r="D39" s="7"/>
    </row>
    <row r="40" spans="1:4" ht="92.4" customHeight="1" x14ac:dyDescent="0.25">
      <c r="A40" s="889" t="s">
        <v>1380</v>
      </c>
      <c r="B40" s="1236"/>
      <c r="C40" s="890" t="s">
        <v>1381</v>
      </c>
    </row>
    <row r="41" spans="1:4" ht="16.95" customHeight="1" x14ac:dyDescent="0.25">
      <c r="A41" s="891" t="s">
        <v>1382</v>
      </c>
      <c r="B41" s="1237"/>
      <c r="C41" s="1237"/>
      <c r="D41" s="7"/>
    </row>
    <row r="42" spans="1:4" ht="55.95" customHeight="1" x14ac:dyDescent="0.25">
      <c r="A42" s="1238" t="s">
        <v>1383</v>
      </c>
      <c r="B42" s="1240" t="s">
        <v>1384</v>
      </c>
      <c r="C42" s="1216" t="s">
        <v>1385</v>
      </c>
      <c r="D42" s="884"/>
    </row>
    <row r="43" spans="1:4" ht="45.6" customHeight="1" x14ac:dyDescent="0.25">
      <c r="A43" s="1239"/>
      <c r="B43" s="1240"/>
      <c r="C43" s="1217"/>
      <c r="D43" s="7"/>
    </row>
    <row r="44" spans="1:4" ht="55.2" customHeight="1" x14ac:dyDescent="0.25">
      <c r="A44" s="879" t="s">
        <v>1386</v>
      </c>
      <c r="B44" s="1218" t="s">
        <v>1387</v>
      </c>
      <c r="C44" s="880" t="s">
        <v>1388</v>
      </c>
      <c r="D44" s="7"/>
    </row>
    <row r="45" spans="1:4" ht="72.599999999999994" customHeight="1" x14ac:dyDescent="0.25">
      <c r="A45" s="879" t="s">
        <v>1389</v>
      </c>
      <c r="B45" s="1218"/>
      <c r="C45" s="880" t="s">
        <v>1390</v>
      </c>
      <c r="D45" s="7"/>
    </row>
    <row r="46" spans="1:4" ht="54.6" customHeight="1" x14ac:dyDescent="0.25">
      <c r="A46" s="888" t="s">
        <v>1391</v>
      </c>
      <c r="B46" s="1218"/>
      <c r="C46" s="880" t="s">
        <v>1392</v>
      </c>
      <c r="D46" s="7"/>
    </row>
    <row r="47" spans="1:4" ht="77.400000000000006" customHeight="1" x14ac:dyDescent="0.25">
      <c r="A47" s="888" t="s">
        <v>1393</v>
      </c>
      <c r="B47" s="1218"/>
      <c r="C47" s="880" t="s">
        <v>1394</v>
      </c>
      <c r="D47" s="7"/>
    </row>
    <row r="48" spans="1:4" ht="82.95" customHeight="1" x14ac:dyDescent="0.25">
      <c r="A48" s="888" t="s">
        <v>1395</v>
      </c>
      <c r="B48" s="1218"/>
      <c r="C48" s="880" t="s">
        <v>1396</v>
      </c>
      <c r="D48" s="7"/>
    </row>
    <row r="49" spans="1:4" ht="138" customHeight="1" x14ac:dyDescent="0.25">
      <c r="A49" s="888" t="s">
        <v>1397</v>
      </c>
      <c r="B49" s="1218"/>
      <c r="C49" s="880" t="s">
        <v>1398</v>
      </c>
      <c r="D49" s="7"/>
    </row>
    <row r="50" spans="1:4" ht="75" customHeight="1" x14ac:dyDescent="0.25">
      <c r="A50" s="888" t="s">
        <v>1399</v>
      </c>
      <c r="B50" s="1218"/>
      <c r="C50" s="880" t="s">
        <v>1400</v>
      </c>
      <c r="D50" s="7"/>
    </row>
    <row r="51" spans="1:4" ht="103.2" customHeight="1" x14ac:dyDescent="0.25">
      <c r="A51" s="888" t="s">
        <v>1401</v>
      </c>
      <c r="B51" s="1218"/>
      <c r="C51" s="880" t="s">
        <v>1398</v>
      </c>
      <c r="D51" s="7"/>
    </row>
    <row r="52" spans="1:4" ht="47.4" x14ac:dyDescent="0.25">
      <c r="A52" s="888" t="s">
        <v>1402</v>
      </c>
      <c r="B52" s="1218"/>
      <c r="C52" s="880" t="s">
        <v>1403</v>
      </c>
      <c r="D52" s="7"/>
    </row>
    <row r="53" spans="1:4" ht="72" customHeight="1" x14ac:dyDescent="0.25">
      <c r="A53" s="892" t="s">
        <v>1404</v>
      </c>
      <c r="B53" s="1218"/>
      <c r="C53" s="880" t="s">
        <v>1405</v>
      </c>
      <c r="D53" s="7"/>
    </row>
    <row r="54" spans="1:4" ht="129" customHeight="1" x14ac:dyDescent="0.25">
      <c r="A54" s="892" t="s">
        <v>1406</v>
      </c>
      <c r="B54" s="1000" t="s">
        <v>1407</v>
      </c>
      <c r="C54" s="998" t="s">
        <v>1408</v>
      </c>
      <c r="D54" s="7"/>
    </row>
    <row r="55" spans="1:4" ht="18" thickBot="1" x14ac:dyDescent="0.3">
      <c r="A55" s="893" t="s">
        <v>1409</v>
      </c>
      <c r="B55" s="894"/>
      <c r="C55" s="894"/>
      <c r="D55" s="49"/>
    </row>
    <row r="56" spans="1:4" ht="125.4" thickBot="1" x14ac:dyDescent="0.3">
      <c r="A56" s="895" t="s">
        <v>1410</v>
      </c>
      <c r="B56" s="896" t="s">
        <v>1411</v>
      </c>
      <c r="C56" s="897" t="s">
        <v>1412</v>
      </c>
      <c r="D56" s="49"/>
    </row>
    <row r="57" spans="1:4" ht="18" x14ac:dyDescent="0.25">
      <c r="A57" s="1219" t="s">
        <v>1413</v>
      </c>
      <c r="B57" s="1220"/>
      <c r="C57" s="1221"/>
    </row>
    <row r="58" spans="1:4" ht="18" x14ac:dyDescent="0.25">
      <c r="A58" s="898" t="s">
        <v>1414</v>
      </c>
      <c r="B58" s="899"/>
      <c r="C58" s="900"/>
    </row>
    <row r="59" spans="1:4" ht="18" x14ac:dyDescent="0.25">
      <c r="A59" s="1222" t="s">
        <v>1415</v>
      </c>
      <c r="B59" s="1223"/>
      <c r="C59" s="1224"/>
    </row>
  </sheetData>
  <mergeCells count="16">
    <mergeCell ref="C42:C43"/>
    <mergeCell ref="B44:B53"/>
    <mergeCell ref="A57:C57"/>
    <mergeCell ref="A59:C59"/>
    <mergeCell ref="A1:B1"/>
    <mergeCell ref="A3:C3"/>
    <mergeCell ref="B8:B10"/>
    <mergeCell ref="B11:B12"/>
    <mergeCell ref="B15:B17"/>
    <mergeCell ref="B20:B23"/>
    <mergeCell ref="B25:B34"/>
    <mergeCell ref="B35:B36"/>
    <mergeCell ref="B37:B40"/>
    <mergeCell ref="B41:C41"/>
    <mergeCell ref="A42:A43"/>
    <mergeCell ref="B42:B43"/>
  </mergeCells>
  <pageMargins left="0.70866141732283472" right="0.70866141732283472" top="0.74803149606299213" bottom="0.74803149606299213" header="0.31496062992125984" footer="0.31496062992125984"/>
  <pageSetup scale="66"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4"/>
  </sheetPr>
  <dimension ref="A1:P20"/>
  <sheetViews>
    <sheetView view="pageBreakPreview" zoomScale="85" zoomScaleNormal="100" zoomScaleSheetLayoutView="85" workbookViewId="0">
      <selection activeCell="A8" sqref="A8:G20"/>
    </sheetView>
  </sheetViews>
  <sheetFormatPr baseColWidth="10" defaultColWidth="11.44140625" defaultRowHeight="13.2" x14ac:dyDescent="0.25"/>
  <cols>
    <col min="1" max="1" width="4.44140625" style="3" bestFit="1" customWidth="1"/>
    <col min="2" max="2" width="39.109375" style="3" customWidth="1"/>
    <col min="3" max="3" width="18.44140625" style="3" customWidth="1"/>
    <col min="4" max="4" width="34.109375" style="3" customWidth="1"/>
    <col min="5" max="5" width="23.88671875" style="3" customWidth="1"/>
    <col min="6" max="6" width="35.109375" style="3" customWidth="1"/>
    <col min="7" max="7" width="52.33203125" style="3" customWidth="1"/>
    <col min="8" max="8" width="30.44140625" style="3" customWidth="1"/>
    <col min="9" max="9" width="23.109375" style="3" customWidth="1"/>
    <col min="10" max="10" width="40.88671875" style="3" customWidth="1"/>
    <col min="11" max="16384" width="11.44140625" style="3"/>
  </cols>
  <sheetData>
    <row r="1" spans="1:16" ht="29.25" customHeight="1" thickBot="1" x14ac:dyDescent="0.3">
      <c r="A1" s="1241" t="s">
        <v>74</v>
      </c>
      <c r="B1" s="1242"/>
      <c r="C1" s="1242"/>
      <c r="D1" s="1242"/>
      <c r="E1" s="1242"/>
      <c r="F1" s="1243"/>
      <c r="G1" s="61" t="s">
        <v>17</v>
      </c>
      <c r="H1" s="10"/>
    </row>
    <row r="2" spans="1:16" s="54" customFormat="1" ht="14.25" customHeight="1" thickBot="1" x14ac:dyDescent="0.3">
      <c r="B2" s="55"/>
      <c r="C2" s="55"/>
      <c r="D2" s="55"/>
      <c r="E2" s="55"/>
      <c r="F2" s="55"/>
      <c r="G2" s="56"/>
      <c r="H2" s="57"/>
    </row>
    <row r="3" spans="1:16" ht="27" customHeight="1" thickBot="1" x14ac:dyDescent="0.3">
      <c r="A3" s="1227" t="s">
        <v>68</v>
      </c>
      <c r="B3" s="1228"/>
      <c r="C3" s="1228"/>
      <c r="D3" s="1228"/>
      <c r="E3" s="1228"/>
      <c r="F3" s="1228"/>
      <c r="G3" s="1244"/>
    </row>
    <row r="4" spans="1:16" ht="13.8" thickBot="1" x14ac:dyDescent="0.3">
      <c r="B4" s="4"/>
      <c r="C4" s="5"/>
      <c r="D4" s="5"/>
      <c r="E4" s="5"/>
      <c r="F4" s="5"/>
      <c r="G4" s="5"/>
      <c r="H4" s="7"/>
      <c r="I4" s="7"/>
      <c r="J4" s="7"/>
      <c r="K4" s="7"/>
      <c r="L4" s="7"/>
      <c r="M4" s="7"/>
    </row>
    <row r="5" spans="1:16" s="16" customFormat="1" ht="15.75" customHeight="1" thickBot="1" x14ac:dyDescent="0.3">
      <c r="A5" s="1245" t="s">
        <v>75</v>
      </c>
      <c r="B5" s="1246"/>
      <c r="C5" s="58"/>
      <c r="D5" s="58"/>
      <c r="E5" s="58"/>
      <c r="F5" s="58"/>
      <c r="G5" s="58"/>
      <c r="H5" s="51"/>
      <c r="I5" s="51"/>
      <c r="J5" s="51"/>
      <c r="K5" s="51"/>
      <c r="L5" s="51"/>
      <c r="M5" s="51"/>
      <c r="N5" s="51"/>
    </row>
    <row r="6" spans="1:16" s="16" customFormat="1" ht="20.25" customHeight="1" x14ac:dyDescent="0.25">
      <c r="A6" s="1247" t="s">
        <v>76</v>
      </c>
      <c r="B6" s="1247"/>
      <c r="C6" s="1248"/>
      <c r="D6" s="1248"/>
      <c r="E6" s="1248"/>
      <c r="F6" s="1248"/>
      <c r="G6" s="1248"/>
      <c r="I6" s="18"/>
      <c r="J6" s="18"/>
      <c r="K6" s="18"/>
      <c r="L6" s="18"/>
      <c r="M6" s="18"/>
      <c r="N6" s="18"/>
      <c r="O6" s="1"/>
      <c r="P6" s="1"/>
    </row>
    <row r="7" spans="1:16" ht="13.8" thickBot="1" x14ac:dyDescent="0.3">
      <c r="B7" s="6"/>
      <c r="C7" s="6"/>
      <c r="D7" s="6"/>
      <c r="E7" s="6"/>
      <c r="F7" s="6"/>
      <c r="G7" s="6"/>
      <c r="H7" s="6"/>
    </row>
    <row r="8" spans="1:16" s="31" customFormat="1" ht="67.5" customHeight="1" thickBot="1" x14ac:dyDescent="0.3">
      <c r="A8" s="228" t="s">
        <v>77</v>
      </c>
      <c r="B8" s="394" t="s">
        <v>78</v>
      </c>
      <c r="C8" s="395" t="s">
        <v>79</v>
      </c>
      <c r="D8" s="396" t="s">
        <v>80</v>
      </c>
      <c r="E8" s="397" t="s">
        <v>81</v>
      </c>
      <c r="F8" s="229" t="s">
        <v>82</v>
      </c>
      <c r="G8" s="230" t="s">
        <v>83</v>
      </c>
      <c r="H8" s="59"/>
    </row>
    <row r="9" spans="1:16" s="32" customFormat="1" ht="138" customHeight="1" x14ac:dyDescent="0.3">
      <c r="A9" s="60">
        <v>1</v>
      </c>
      <c r="B9" s="538" t="s">
        <v>882</v>
      </c>
      <c r="C9" s="538" t="s">
        <v>883</v>
      </c>
      <c r="D9" s="539" t="s">
        <v>884</v>
      </c>
      <c r="E9" s="538" t="s">
        <v>885</v>
      </c>
      <c r="F9" s="539" t="s">
        <v>1429</v>
      </c>
      <c r="G9" s="942" t="s">
        <v>1428</v>
      </c>
    </row>
    <row r="10" spans="1:16" s="32" customFormat="1" ht="268.95" customHeight="1" x14ac:dyDescent="0.3">
      <c r="A10" s="60">
        <v>2</v>
      </c>
      <c r="B10" s="541" t="s">
        <v>886</v>
      </c>
      <c r="C10" s="538" t="s">
        <v>887</v>
      </c>
      <c r="D10" s="542" t="s">
        <v>888</v>
      </c>
      <c r="E10" s="539" t="s">
        <v>889</v>
      </c>
      <c r="F10" s="539" t="s">
        <v>890</v>
      </c>
      <c r="G10" s="540" t="s">
        <v>891</v>
      </c>
    </row>
    <row r="11" spans="1:16" s="32" customFormat="1" ht="339" customHeight="1" x14ac:dyDescent="0.3">
      <c r="A11" s="60">
        <v>3</v>
      </c>
      <c r="B11" s="543" t="s">
        <v>892</v>
      </c>
      <c r="C11" s="544" t="s">
        <v>893</v>
      </c>
      <c r="D11" s="545" t="s">
        <v>894</v>
      </c>
      <c r="E11" s="546" t="s">
        <v>895</v>
      </c>
      <c r="F11" s="545" t="s">
        <v>896</v>
      </c>
      <c r="G11" s="547" t="s">
        <v>897</v>
      </c>
    </row>
    <row r="12" spans="1:16" s="32" customFormat="1" ht="132" customHeight="1" x14ac:dyDescent="0.3">
      <c r="A12" s="60">
        <v>4</v>
      </c>
      <c r="B12" s="541" t="s">
        <v>898</v>
      </c>
      <c r="C12" s="538"/>
      <c r="D12" s="539" t="s">
        <v>899</v>
      </c>
      <c r="E12" s="538" t="s">
        <v>900</v>
      </c>
      <c r="F12" s="540" t="s">
        <v>901</v>
      </c>
      <c r="G12" s="540" t="s">
        <v>902</v>
      </c>
    </row>
    <row r="13" spans="1:16" s="32" customFormat="1" ht="238.2" customHeight="1" x14ac:dyDescent="0.3">
      <c r="A13" s="60">
        <v>5</v>
      </c>
      <c r="B13" s="541" t="s">
        <v>903</v>
      </c>
      <c r="C13" s="538" t="s">
        <v>904</v>
      </c>
      <c r="D13" s="539" t="s">
        <v>905</v>
      </c>
      <c r="E13" s="538" t="s">
        <v>906</v>
      </c>
      <c r="F13" s="545" t="s">
        <v>907</v>
      </c>
      <c r="G13" s="540" t="s">
        <v>908</v>
      </c>
    </row>
    <row r="14" spans="1:16" s="32" customFormat="1" ht="149.4" customHeight="1" x14ac:dyDescent="0.3">
      <c r="A14" s="60">
        <v>6</v>
      </c>
      <c r="B14" s="541" t="s">
        <v>909</v>
      </c>
      <c r="C14" s="538" t="s">
        <v>910</v>
      </c>
      <c r="D14" s="539" t="s">
        <v>911</v>
      </c>
      <c r="E14" s="538" t="s">
        <v>912</v>
      </c>
      <c r="F14" s="540" t="s">
        <v>913</v>
      </c>
      <c r="G14" s="540" t="s">
        <v>914</v>
      </c>
    </row>
    <row r="15" spans="1:16" s="32" customFormat="1" ht="192.6" customHeight="1" x14ac:dyDescent="0.3">
      <c r="A15" s="60">
        <v>7</v>
      </c>
      <c r="B15" s="548" t="s">
        <v>915</v>
      </c>
      <c r="C15" s="549" t="s">
        <v>916</v>
      </c>
      <c r="D15" s="550" t="s">
        <v>917</v>
      </c>
      <c r="E15" s="538"/>
      <c r="F15" s="550" t="s">
        <v>918</v>
      </c>
      <c r="G15" s="540" t="s">
        <v>919</v>
      </c>
    </row>
    <row r="16" spans="1:16" s="32" customFormat="1" ht="230.4" customHeight="1" x14ac:dyDescent="0.3">
      <c r="A16" s="60">
        <v>8</v>
      </c>
      <c r="B16" s="551" t="s">
        <v>920</v>
      </c>
      <c r="C16" s="538" t="s">
        <v>921</v>
      </c>
      <c r="D16" s="545" t="s">
        <v>922</v>
      </c>
      <c r="E16" s="540" t="s">
        <v>923</v>
      </c>
      <c r="F16" s="539" t="s">
        <v>924</v>
      </c>
      <c r="G16" s="540" t="s">
        <v>925</v>
      </c>
    </row>
    <row r="17" spans="1:7" s="32" customFormat="1" ht="241.95" customHeight="1" x14ac:dyDescent="0.3">
      <c r="A17" s="60">
        <v>9</v>
      </c>
      <c r="B17" s="552" t="s">
        <v>926</v>
      </c>
      <c r="C17" s="552" t="s">
        <v>927</v>
      </c>
      <c r="D17" s="545" t="s">
        <v>928</v>
      </c>
      <c r="E17" s="552" t="s">
        <v>900</v>
      </c>
      <c r="F17" s="545" t="s">
        <v>929</v>
      </c>
      <c r="G17" s="552" t="s">
        <v>930</v>
      </c>
    </row>
    <row r="18" spans="1:7" s="32" customFormat="1" ht="270" customHeight="1" x14ac:dyDescent="0.3">
      <c r="A18" s="60">
        <v>10</v>
      </c>
      <c r="B18" s="553" t="s">
        <v>931</v>
      </c>
      <c r="C18" s="553" t="s">
        <v>932</v>
      </c>
      <c r="D18" s="545" t="s">
        <v>933</v>
      </c>
      <c r="E18" s="553" t="s">
        <v>934</v>
      </c>
      <c r="F18" s="545" t="s">
        <v>935</v>
      </c>
      <c r="G18" s="553" t="s">
        <v>936</v>
      </c>
    </row>
    <row r="19" spans="1:7" s="32" customFormat="1" ht="123.6" customHeight="1" x14ac:dyDescent="0.3">
      <c r="A19" s="60">
        <v>11</v>
      </c>
      <c r="B19" s="554" t="s">
        <v>937</v>
      </c>
      <c r="C19" s="549" t="s">
        <v>938</v>
      </c>
      <c r="D19" s="550" t="s">
        <v>939</v>
      </c>
      <c r="E19" s="548" t="s">
        <v>940</v>
      </c>
      <c r="F19" s="539" t="s">
        <v>941</v>
      </c>
      <c r="G19" s="548" t="s">
        <v>942</v>
      </c>
    </row>
    <row r="20" spans="1:7" s="32" customFormat="1" ht="249" customHeight="1" x14ac:dyDescent="0.3">
      <c r="A20" s="60">
        <v>12</v>
      </c>
      <c r="B20" s="555" t="s">
        <v>943</v>
      </c>
      <c r="C20" s="556" t="s">
        <v>944</v>
      </c>
      <c r="D20" s="555" t="s">
        <v>945</v>
      </c>
      <c r="E20" s="540" t="s">
        <v>923</v>
      </c>
      <c r="F20" s="555" t="s">
        <v>946</v>
      </c>
      <c r="G20" s="555" t="s">
        <v>947</v>
      </c>
    </row>
  </sheetData>
  <mergeCells count="4">
    <mergeCell ref="A1:F1"/>
    <mergeCell ref="A3:G3"/>
    <mergeCell ref="A5:B5"/>
    <mergeCell ref="A6:G6"/>
  </mergeCells>
  <pageMargins left="0.70866141732283472" right="0.70866141732283472" top="0.74803149606299213" bottom="0.74803149606299213" header="0.31496062992125984" footer="0.31496062992125984"/>
  <pageSetup scale="62" orientation="landscape" horizontalDpi="4294967295" verticalDpi="4294967295" r:id="rId1"/>
  <rowBreaks count="1" manualBreakCount="1">
    <brk id="20" max="6"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70C0"/>
  </sheetPr>
  <dimension ref="A1:V69"/>
  <sheetViews>
    <sheetView view="pageBreakPreview" topLeftCell="F1" zoomScale="60" zoomScaleNormal="55" workbookViewId="0">
      <selection activeCell="I4" sqref="I4"/>
    </sheetView>
  </sheetViews>
  <sheetFormatPr baseColWidth="10" defaultColWidth="11.44140625" defaultRowHeight="15.6" x14ac:dyDescent="0.3"/>
  <cols>
    <col min="1" max="1" width="29.44140625" style="13" customWidth="1"/>
    <col min="2" max="2" width="28.33203125" style="13" customWidth="1"/>
    <col min="3" max="3" width="25.44140625" style="366" customWidth="1"/>
    <col min="4" max="4" width="51.88671875" style="366" customWidth="1"/>
    <col min="5" max="5" width="39" style="367" customWidth="1"/>
    <col min="6" max="7" width="39" style="366" customWidth="1"/>
    <col min="8" max="8" width="29.88671875" style="368" customWidth="1"/>
    <col min="9" max="9" width="29.88671875" style="366" customWidth="1"/>
    <col min="10" max="10" width="22.5546875" style="13" customWidth="1"/>
    <col min="11" max="13" width="29.88671875" style="366" customWidth="1"/>
    <col min="14" max="14" width="24.109375" style="368" customWidth="1"/>
    <col min="15" max="15" width="18.6640625" style="369" customWidth="1"/>
    <col min="16" max="16" width="14.109375" style="369" customWidth="1"/>
    <col min="17" max="21" width="8.6640625" style="370" customWidth="1"/>
    <col min="22" max="22" width="29" style="371" customWidth="1"/>
    <col min="23" max="16384" width="11.44140625" style="13"/>
  </cols>
  <sheetData>
    <row r="1" spans="1:22" ht="42" customHeight="1" x14ac:dyDescent="0.3"/>
    <row r="2" spans="1:22" ht="54.75" customHeight="1" thickBot="1" x14ac:dyDescent="0.35">
      <c r="A2" s="1251" t="s">
        <v>84</v>
      </c>
      <c r="B2" s="1252"/>
      <c r="C2" s="1252"/>
      <c r="D2" s="1252"/>
      <c r="E2" s="1252"/>
      <c r="F2" s="1252"/>
      <c r="G2" s="1252"/>
      <c r="H2" s="1253" t="s">
        <v>85</v>
      </c>
      <c r="I2" s="1253"/>
      <c r="J2" s="1253"/>
      <c r="K2" s="1253"/>
      <c r="L2" s="1253"/>
      <c r="M2" s="1253"/>
      <c r="N2" s="1253"/>
      <c r="O2" s="1253"/>
      <c r="P2" s="1253"/>
      <c r="Q2" s="1253"/>
      <c r="R2" s="1253"/>
      <c r="S2" s="1253"/>
      <c r="T2" s="1253"/>
      <c r="U2" s="1253"/>
      <c r="V2" s="1253"/>
    </row>
    <row r="3" spans="1:22" s="365" customFormat="1" ht="88.5" customHeight="1" thickBot="1" x14ac:dyDescent="0.4">
      <c r="A3" s="335" t="s">
        <v>86</v>
      </c>
      <c r="B3" s="335" t="s">
        <v>87</v>
      </c>
      <c r="C3" s="335" t="s">
        <v>88</v>
      </c>
      <c r="D3" s="335" t="s">
        <v>89</v>
      </c>
      <c r="E3" s="336" t="s">
        <v>90</v>
      </c>
      <c r="F3" s="335" t="s">
        <v>91</v>
      </c>
      <c r="G3" s="335" t="s">
        <v>92</v>
      </c>
      <c r="H3" s="337" t="s">
        <v>93</v>
      </c>
      <c r="I3" s="337" t="s">
        <v>94</v>
      </c>
      <c r="J3" s="337" t="s">
        <v>95</v>
      </c>
      <c r="K3" s="337" t="s">
        <v>96</v>
      </c>
      <c r="L3" s="337" t="s">
        <v>97</v>
      </c>
      <c r="M3" s="337" t="s">
        <v>98</v>
      </c>
      <c r="N3" s="337" t="s">
        <v>99</v>
      </c>
      <c r="O3" s="337" t="s">
        <v>100</v>
      </c>
      <c r="P3" s="337" t="s">
        <v>101</v>
      </c>
      <c r="Q3" s="337">
        <v>2020</v>
      </c>
      <c r="R3" s="337">
        <v>2021</v>
      </c>
      <c r="S3" s="337">
        <v>2022</v>
      </c>
      <c r="T3" s="337">
        <v>2023</v>
      </c>
      <c r="U3" s="337">
        <v>2024</v>
      </c>
      <c r="V3" s="337" t="s">
        <v>102</v>
      </c>
    </row>
    <row r="4" spans="1:22" ht="183.75" customHeight="1" x14ac:dyDescent="0.3">
      <c r="A4" s="338" t="s">
        <v>103</v>
      </c>
      <c r="B4" s="339" t="s">
        <v>104</v>
      </c>
      <c r="C4" s="340" t="s">
        <v>105</v>
      </c>
      <c r="D4" s="490" t="s">
        <v>106</v>
      </c>
      <c r="E4" s="341" t="s">
        <v>107</v>
      </c>
      <c r="F4" s="490" t="s">
        <v>108</v>
      </c>
      <c r="G4" s="490" t="s">
        <v>109</v>
      </c>
      <c r="H4" s="491" t="s">
        <v>110</v>
      </c>
      <c r="I4" s="491" t="s">
        <v>111</v>
      </c>
      <c r="J4" s="490" t="s">
        <v>112</v>
      </c>
      <c r="K4" s="490" t="s">
        <v>113</v>
      </c>
      <c r="L4" s="490" t="s">
        <v>114</v>
      </c>
      <c r="M4" s="490" t="s">
        <v>115</v>
      </c>
      <c r="N4" s="493" t="s">
        <v>116</v>
      </c>
      <c r="O4" s="342" t="s">
        <v>117</v>
      </c>
      <c r="P4" s="342" t="s">
        <v>118</v>
      </c>
      <c r="Q4" s="343">
        <v>3.7</v>
      </c>
      <c r="R4" s="343">
        <v>4.5</v>
      </c>
      <c r="S4" s="343">
        <v>5</v>
      </c>
      <c r="T4" s="343">
        <v>5.5</v>
      </c>
      <c r="U4" s="343">
        <v>6</v>
      </c>
      <c r="V4" s="342" t="s">
        <v>119</v>
      </c>
    </row>
    <row r="5" spans="1:22" ht="171" customHeight="1" x14ac:dyDescent="0.3">
      <c r="A5" s="338" t="s">
        <v>103</v>
      </c>
      <c r="B5" s="339" t="s">
        <v>104</v>
      </c>
      <c r="C5" s="340" t="s">
        <v>105</v>
      </c>
      <c r="D5" s="490" t="s">
        <v>106</v>
      </c>
      <c r="E5" s="341" t="s">
        <v>107</v>
      </c>
      <c r="F5" s="490" t="s">
        <v>108</v>
      </c>
      <c r="G5" s="490" t="s">
        <v>120</v>
      </c>
      <c r="H5" s="491" t="s">
        <v>121</v>
      </c>
      <c r="I5" s="491" t="s">
        <v>111</v>
      </c>
      <c r="J5" s="490" t="s">
        <v>112</v>
      </c>
      <c r="K5" s="342" t="s">
        <v>122</v>
      </c>
      <c r="L5" s="490" t="s">
        <v>114</v>
      </c>
      <c r="M5" s="490" t="s">
        <v>123</v>
      </c>
      <c r="N5" s="493" t="s">
        <v>124</v>
      </c>
      <c r="O5" s="342" t="s">
        <v>125</v>
      </c>
      <c r="P5" s="342" t="s">
        <v>126</v>
      </c>
      <c r="Q5" s="343">
        <v>98</v>
      </c>
      <c r="R5" s="343">
        <v>95</v>
      </c>
      <c r="S5" s="343">
        <v>92</v>
      </c>
      <c r="T5" s="343">
        <v>90</v>
      </c>
      <c r="U5" s="343">
        <v>89</v>
      </c>
      <c r="V5" s="342" t="s">
        <v>119</v>
      </c>
    </row>
    <row r="6" spans="1:22" ht="180.75" customHeight="1" x14ac:dyDescent="0.3">
      <c r="A6" s="338" t="s">
        <v>103</v>
      </c>
      <c r="B6" s="339" t="s">
        <v>104</v>
      </c>
      <c r="C6" s="344" t="s">
        <v>105</v>
      </c>
      <c r="D6" s="490" t="s">
        <v>106</v>
      </c>
      <c r="E6" s="341" t="s">
        <v>107</v>
      </c>
      <c r="F6" s="490" t="s">
        <v>108</v>
      </c>
      <c r="G6" s="490" t="s">
        <v>109</v>
      </c>
      <c r="H6" s="345" t="s">
        <v>127</v>
      </c>
      <c r="I6" s="491" t="s">
        <v>111</v>
      </c>
      <c r="J6" s="490" t="s">
        <v>112</v>
      </c>
      <c r="K6" s="342" t="s">
        <v>128</v>
      </c>
      <c r="L6" s="342" t="s">
        <v>114</v>
      </c>
      <c r="M6" s="342" t="s">
        <v>129</v>
      </c>
      <c r="N6" s="488" t="s">
        <v>116</v>
      </c>
      <c r="O6" s="342" t="s">
        <v>130</v>
      </c>
      <c r="P6" s="342" t="s">
        <v>126</v>
      </c>
      <c r="Q6" s="343">
        <v>95</v>
      </c>
      <c r="R6" s="343">
        <v>92</v>
      </c>
      <c r="S6" s="343">
        <v>89</v>
      </c>
      <c r="T6" s="343">
        <v>85</v>
      </c>
      <c r="U6" s="343">
        <v>84</v>
      </c>
      <c r="V6" s="342" t="s">
        <v>119</v>
      </c>
    </row>
    <row r="7" spans="1:22" ht="238.5" customHeight="1" x14ac:dyDescent="0.3">
      <c r="A7" s="338" t="s">
        <v>103</v>
      </c>
      <c r="B7" s="339" t="s">
        <v>104</v>
      </c>
      <c r="C7" s="344" t="s">
        <v>105</v>
      </c>
      <c r="D7" s="342" t="s">
        <v>131</v>
      </c>
      <c r="E7" s="346" t="s">
        <v>132</v>
      </c>
      <c r="F7" s="347" t="s">
        <v>133</v>
      </c>
      <c r="G7" s="347" t="s">
        <v>134</v>
      </c>
      <c r="H7" s="345" t="s">
        <v>135</v>
      </c>
      <c r="I7" s="491" t="s">
        <v>111</v>
      </c>
      <c r="J7" s="490" t="s">
        <v>112</v>
      </c>
      <c r="K7" s="342" t="s">
        <v>136</v>
      </c>
      <c r="L7" s="347" t="s">
        <v>114</v>
      </c>
      <c r="M7" s="347" t="s">
        <v>137</v>
      </c>
      <c r="N7" s="488" t="s">
        <v>116</v>
      </c>
      <c r="O7" s="342" t="s">
        <v>138</v>
      </c>
      <c r="P7" s="342" t="s">
        <v>139</v>
      </c>
      <c r="Q7" s="343">
        <v>68</v>
      </c>
      <c r="R7" s="343">
        <v>67</v>
      </c>
      <c r="S7" s="343">
        <v>65</v>
      </c>
      <c r="T7" s="343">
        <v>63.5</v>
      </c>
      <c r="U7" s="343">
        <v>62</v>
      </c>
      <c r="V7" s="342" t="s">
        <v>119</v>
      </c>
    </row>
    <row r="8" spans="1:22" ht="129" customHeight="1" x14ac:dyDescent="0.3">
      <c r="A8" s="338" t="s">
        <v>140</v>
      </c>
      <c r="B8" s="339" t="s">
        <v>141</v>
      </c>
      <c r="C8" s="344" t="s">
        <v>142</v>
      </c>
      <c r="D8" s="342" t="s">
        <v>143</v>
      </c>
      <c r="E8" s="346" t="s">
        <v>144</v>
      </c>
      <c r="F8" s="347" t="s">
        <v>145</v>
      </c>
      <c r="G8" s="347" t="s">
        <v>146</v>
      </c>
      <c r="H8" s="345" t="s">
        <v>147</v>
      </c>
      <c r="I8" s="491" t="s">
        <v>111</v>
      </c>
      <c r="J8" s="490" t="s">
        <v>112</v>
      </c>
      <c r="K8" s="342" t="s">
        <v>148</v>
      </c>
      <c r="L8" s="347" t="s">
        <v>149</v>
      </c>
      <c r="M8" s="347" t="s">
        <v>150</v>
      </c>
      <c r="N8" s="488" t="s">
        <v>116</v>
      </c>
      <c r="O8" s="342" t="s">
        <v>151</v>
      </c>
      <c r="P8" s="342" t="s">
        <v>152</v>
      </c>
      <c r="Q8" s="343">
        <v>93.1</v>
      </c>
      <c r="R8" s="343">
        <v>93.2</v>
      </c>
      <c r="S8" s="343">
        <v>93.4</v>
      </c>
      <c r="T8" s="343">
        <v>93.5</v>
      </c>
      <c r="U8" s="343">
        <v>93.6</v>
      </c>
      <c r="V8" s="342" t="s">
        <v>153</v>
      </c>
    </row>
    <row r="9" spans="1:22" ht="234" customHeight="1" x14ac:dyDescent="0.3">
      <c r="A9" s="338" t="s">
        <v>103</v>
      </c>
      <c r="B9" s="339" t="s">
        <v>154</v>
      </c>
      <c r="C9" s="344" t="s">
        <v>105</v>
      </c>
      <c r="D9" s="490" t="s">
        <v>106</v>
      </c>
      <c r="E9" s="341" t="s">
        <v>107</v>
      </c>
      <c r="F9" s="490" t="s">
        <v>108</v>
      </c>
      <c r="G9" s="490" t="s">
        <v>155</v>
      </c>
      <c r="H9" s="345" t="s">
        <v>156</v>
      </c>
      <c r="I9" s="491" t="s">
        <v>111</v>
      </c>
      <c r="J9" s="490" t="s">
        <v>112</v>
      </c>
      <c r="K9" s="342" t="s">
        <v>157</v>
      </c>
      <c r="L9" s="342" t="s">
        <v>158</v>
      </c>
      <c r="M9" s="342" t="s">
        <v>159</v>
      </c>
      <c r="N9" s="488" t="s">
        <v>116</v>
      </c>
      <c r="O9" s="342" t="s">
        <v>160</v>
      </c>
      <c r="P9" s="342" t="s">
        <v>161</v>
      </c>
      <c r="Q9" s="343">
        <v>0.153</v>
      </c>
      <c r="R9" s="343">
        <v>0.155</v>
      </c>
      <c r="S9" s="343">
        <v>0.158</v>
      </c>
      <c r="T9" s="343">
        <v>0.16</v>
      </c>
      <c r="U9" s="343">
        <v>0.16200000000000001</v>
      </c>
      <c r="V9" s="342" t="s">
        <v>119</v>
      </c>
    </row>
    <row r="10" spans="1:22" ht="223.5" customHeight="1" x14ac:dyDescent="0.3">
      <c r="A10" s="338" t="s">
        <v>103</v>
      </c>
      <c r="B10" s="339" t="s">
        <v>154</v>
      </c>
      <c r="C10" s="344" t="s">
        <v>105</v>
      </c>
      <c r="D10" s="490" t="s">
        <v>106</v>
      </c>
      <c r="E10" s="341" t="s">
        <v>107</v>
      </c>
      <c r="F10" s="490" t="s">
        <v>108</v>
      </c>
      <c r="G10" s="490" t="s">
        <v>155</v>
      </c>
      <c r="H10" s="345" t="s">
        <v>156</v>
      </c>
      <c r="I10" s="491" t="s">
        <v>111</v>
      </c>
      <c r="J10" s="490" t="s">
        <v>112</v>
      </c>
      <c r="K10" s="342" t="s">
        <v>162</v>
      </c>
      <c r="L10" s="342" t="s">
        <v>159</v>
      </c>
      <c r="M10" s="342"/>
      <c r="N10" s="488" t="s">
        <v>116</v>
      </c>
      <c r="O10" s="342" t="s">
        <v>163</v>
      </c>
      <c r="P10" s="342" t="s">
        <v>164</v>
      </c>
      <c r="Q10" s="343">
        <v>0.67200000000000004</v>
      </c>
      <c r="R10" s="343">
        <v>0.68200000000000005</v>
      </c>
      <c r="S10" s="343">
        <v>0.69199999999999995</v>
      </c>
      <c r="T10" s="343">
        <v>0.70199999999999996</v>
      </c>
      <c r="U10" s="343">
        <v>0.71199999999999997</v>
      </c>
      <c r="V10" s="342" t="s">
        <v>119</v>
      </c>
    </row>
    <row r="11" spans="1:22" ht="162" customHeight="1" x14ac:dyDescent="0.3">
      <c r="A11" s="1254" t="s">
        <v>165</v>
      </c>
      <c r="B11" s="1254" t="s">
        <v>166</v>
      </c>
      <c r="C11" s="1255" t="s">
        <v>167</v>
      </c>
      <c r="D11" s="1257" t="s">
        <v>168</v>
      </c>
      <c r="E11" s="1259" t="s">
        <v>169</v>
      </c>
      <c r="F11" s="1261" t="s">
        <v>170</v>
      </c>
      <c r="G11" s="1261" t="s">
        <v>171</v>
      </c>
      <c r="H11" s="1257" t="s">
        <v>172</v>
      </c>
      <c r="I11" s="1257" t="s">
        <v>111</v>
      </c>
      <c r="J11" s="1249" t="s">
        <v>112</v>
      </c>
      <c r="K11" s="1257" t="s">
        <v>173</v>
      </c>
      <c r="L11" s="1249" t="s">
        <v>174</v>
      </c>
      <c r="M11" s="1249" t="s">
        <v>175</v>
      </c>
      <c r="N11" s="1263" t="s">
        <v>176</v>
      </c>
      <c r="O11" s="1249" t="s">
        <v>177</v>
      </c>
      <c r="P11" s="1249" t="s">
        <v>178</v>
      </c>
      <c r="Q11" s="1249" t="s">
        <v>179</v>
      </c>
      <c r="R11" s="1249" t="s">
        <v>180</v>
      </c>
      <c r="S11" s="1249" t="s">
        <v>181</v>
      </c>
      <c r="T11" s="1249" t="s">
        <v>182</v>
      </c>
      <c r="U11" s="1249">
        <v>0.17</v>
      </c>
      <c r="V11" s="1249" t="s">
        <v>119</v>
      </c>
    </row>
    <row r="12" spans="1:22" ht="67.5" hidden="1" customHeight="1" x14ac:dyDescent="0.3">
      <c r="A12" s="1254"/>
      <c r="B12" s="1254"/>
      <c r="C12" s="1256"/>
      <c r="D12" s="1258"/>
      <c r="E12" s="1260"/>
      <c r="F12" s="1262"/>
      <c r="G12" s="1262"/>
      <c r="H12" s="1258"/>
      <c r="I12" s="1258"/>
      <c r="J12" s="1250"/>
      <c r="K12" s="1258"/>
      <c r="L12" s="1250"/>
      <c r="M12" s="1250"/>
      <c r="N12" s="1264"/>
      <c r="O12" s="1250"/>
      <c r="P12" s="1250"/>
      <c r="Q12" s="1250"/>
      <c r="R12" s="1250"/>
      <c r="S12" s="1250"/>
      <c r="T12" s="1250"/>
      <c r="U12" s="1250"/>
      <c r="V12" s="1250"/>
    </row>
    <row r="13" spans="1:22" ht="143.25" customHeight="1" x14ac:dyDescent="0.3">
      <c r="A13" s="387" t="s">
        <v>165</v>
      </c>
      <c r="B13" s="387" t="s">
        <v>166</v>
      </c>
      <c r="C13" s="489" t="s">
        <v>167</v>
      </c>
      <c r="D13" s="489" t="s">
        <v>168</v>
      </c>
      <c r="E13" s="388" t="s">
        <v>183</v>
      </c>
      <c r="F13" s="389" t="s">
        <v>184</v>
      </c>
      <c r="G13" s="389" t="s">
        <v>185</v>
      </c>
      <c r="H13" s="489" t="s">
        <v>186</v>
      </c>
      <c r="I13" s="489" t="s">
        <v>111</v>
      </c>
      <c r="J13" s="489" t="s">
        <v>112</v>
      </c>
      <c r="K13" s="390" t="s">
        <v>187</v>
      </c>
      <c r="L13" s="489" t="s">
        <v>188</v>
      </c>
      <c r="M13" s="489" t="s">
        <v>189</v>
      </c>
      <c r="N13" s="391" t="s">
        <v>176</v>
      </c>
      <c r="O13" s="489" t="s">
        <v>177</v>
      </c>
      <c r="P13" s="489" t="s">
        <v>178</v>
      </c>
      <c r="Q13" s="489" t="s">
        <v>179</v>
      </c>
      <c r="R13" s="489" t="s">
        <v>180</v>
      </c>
      <c r="S13" s="489" t="s">
        <v>181</v>
      </c>
      <c r="T13" s="489" t="s">
        <v>182</v>
      </c>
      <c r="U13" s="489">
        <v>0.17</v>
      </c>
      <c r="V13" s="489" t="s">
        <v>119</v>
      </c>
    </row>
    <row r="14" spans="1:22" ht="108.75" hidden="1" customHeight="1" x14ac:dyDescent="0.3">
      <c r="A14" s="348" t="s">
        <v>190</v>
      </c>
      <c r="B14" s="339">
        <v>4</v>
      </c>
      <c r="C14" s="342" t="s">
        <v>191</v>
      </c>
      <c r="D14" s="342" t="s">
        <v>192</v>
      </c>
      <c r="E14" s="346" t="s">
        <v>193</v>
      </c>
      <c r="F14" s="347" t="s">
        <v>194</v>
      </c>
      <c r="G14" s="347" t="s">
        <v>195</v>
      </c>
      <c r="H14" s="345" t="s">
        <v>196</v>
      </c>
      <c r="I14" s="345" t="s">
        <v>197</v>
      </c>
      <c r="J14" s="342" t="s">
        <v>198</v>
      </c>
      <c r="K14" s="342" t="s">
        <v>199</v>
      </c>
      <c r="L14" s="350" t="s">
        <v>194</v>
      </c>
      <c r="M14" s="350" t="s">
        <v>195</v>
      </c>
      <c r="N14" s="345" t="s">
        <v>200</v>
      </c>
      <c r="O14" s="342" t="s">
        <v>201</v>
      </c>
      <c r="P14" s="342" t="s">
        <v>202</v>
      </c>
      <c r="Q14" s="342"/>
      <c r="R14" s="342"/>
      <c r="S14" s="342"/>
      <c r="T14" s="342"/>
      <c r="U14" s="342"/>
      <c r="V14" s="342"/>
    </row>
    <row r="15" spans="1:22" ht="195" hidden="1" customHeight="1" x14ac:dyDescent="0.3">
      <c r="A15" s="348" t="s">
        <v>190</v>
      </c>
      <c r="B15" s="349">
        <v>4</v>
      </c>
      <c r="C15" s="490" t="s">
        <v>191</v>
      </c>
      <c r="D15" s="490" t="s">
        <v>203</v>
      </c>
      <c r="E15" s="341" t="s">
        <v>204</v>
      </c>
      <c r="F15" s="347" t="s">
        <v>194</v>
      </c>
      <c r="G15" s="347"/>
      <c r="H15" s="491" t="s">
        <v>196</v>
      </c>
      <c r="I15" s="491" t="s">
        <v>197</v>
      </c>
      <c r="J15" s="490" t="s">
        <v>198</v>
      </c>
      <c r="K15" s="490" t="s">
        <v>205</v>
      </c>
      <c r="L15" s="350" t="s">
        <v>194</v>
      </c>
      <c r="M15" s="350"/>
      <c r="N15" s="491" t="s">
        <v>200</v>
      </c>
      <c r="O15" s="490" t="s">
        <v>206</v>
      </c>
      <c r="P15" s="490" t="s">
        <v>207</v>
      </c>
      <c r="Q15" s="490">
        <v>82</v>
      </c>
      <c r="R15" s="490">
        <v>88</v>
      </c>
      <c r="S15" s="490">
        <v>92</v>
      </c>
      <c r="T15" s="490">
        <v>95</v>
      </c>
      <c r="U15" s="490">
        <v>97</v>
      </c>
      <c r="V15" s="490" t="s">
        <v>119</v>
      </c>
    </row>
    <row r="16" spans="1:22" ht="171" hidden="1" customHeight="1" x14ac:dyDescent="0.3">
      <c r="A16" s="348" t="s">
        <v>190</v>
      </c>
      <c r="B16" s="349">
        <v>4</v>
      </c>
      <c r="C16" s="490" t="s">
        <v>191</v>
      </c>
      <c r="D16" s="490" t="s">
        <v>203</v>
      </c>
      <c r="E16" s="341" t="s">
        <v>208</v>
      </c>
      <c r="F16" s="347" t="s">
        <v>194</v>
      </c>
      <c r="G16" s="347"/>
      <c r="H16" s="491" t="s">
        <v>196</v>
      </c>
      <c r="I16" s="491" t="s">
        <v>197</v>
      </c>
      <c r="J16" s="490" t="s">
        <v>198</v>
      </c>
      <c r="K16" s="490" t="s">
        <v>209</v>
      </c>
      <c r="L16" s="350" t="s">
        <v>194</v>
      </c>
      <c r="M16" s="350"/>
      <c r="N16" s="491" t="s">
        <v>200</v>
      </c>
      <c r="O16" s="490" t="s">
        <v>210</v>
      </c>
      <c r="P16" s="490" t="s">
        <v>211</v>
      </c>
      <c r="Q16" s="490">
        <v>45</v>
      </c>
      <c r="R16" s="490">
        <v>48</v>
      </c>
      <c r="S16" s="490">
        <v>54</v>
      </c>
      <c r="T16" s="490">
        <v>60</v>
      </c>
      <c r="U16" s="490">
        <v>62</v>
      </c>
      <c r="V16" s="490" t="s">
        <v>119</v>
      </c>
    </row>
    <row r="17" spans="1:22" ht="174.75" hidden="1" customHeight="1" x14ac:dyDescent="0.3">
      <c r="A17" s="348" t="s">
        <v>190</v>
      </c>
      <c r="B17" s="349">
        <v>4</v>
      </c>
      <c r="C17" s="490" t="s">
        <v>191</v>
      </c>
      <c r="D17" s="490" t="s">
        <v>192</v>
      </c>
      <c r="E17" s="341" t="s">
        <v>193</v>
      </c>
      <c r="F17" s="347" t="s">
        <v>194</v>
      </c>
      <c r="G17" s="347" t="s">
        <v>195</v>
      </c>
      <c r="H17" s="491" t="s">
        <v>196</v>
      </c>
      <c r="I17" s="491" t="s">
        <v>197</v>
      </c>
      <c r="J17" s="490" t="s">
        <v>198</v>
      </c>
      <c r="K17" s="490" t="s">
        <v>212</v>
      </c>
      <c r="L17" s="350" t="s">
        <v>194</v>
      </c>
      <c r="M17" s="350"/>
      <c r="N17" s="491" t="s">
        <v>200</v>
      </c>
      <c r="O17" s="490" t="s">
        <v>213</v>
      </c>
      <c r="P17" s="490" t="s">
        <v>214</v>
      </c>
      <c r="Q17" s="490"/>
      <c r="R17" s="490"/>
      <c r="S17" s="490"/>
      <c r="T17" s="490"/>
      <c r="U17" s="490"/>
      <c r="V17" s="490"/>
    </row>
    <row r="18" spans="1:22" ht="174.75" hidden="1" customHeight="1" x14ac:dyDescent="0.3">
      <c r="A18" s="348" t="s">
        <v>190</v>
      </c>
      <c r="B18" s="349">
        <v>4</v>
      </c>
      <c r="C18" s="490" t="s">
        <v>215</v>
      </c>
      <c r="D18" s="490" t="s">
        <v>216</v>
      </c>
      <c r="E18" s="341" t="s">
        <v>217</v>
      </c>
      <c r="F18" s="347" t="s">
        <v>218</v>
      </c>
      <c r="G18" s="347" t="s">
        <v>219</v>
      </c>
      <c r="H18" s="491" t="s">
        <v>220</v>
      </c>
      <c r="I18" s="491" t="s">
        <v>197</v>
      </c>
      <c r="J18" s="490" t="s">
        <v>198</v>
      </c>
      <c r="K18" s="490" t="s">
        <v>221</v>
      </c>
      <c r="L18" s="350" t="s">
        <v>222</v>
      </c>
      <c r="M18" s="350" t="s">
        <v>219</v>
      </c>
      <c r="N18" s="491" t="s">
        <v>116</v>
      </c>
      <c r="O18" s="490" t="s">
        <v>223</v>
      </c>
      <c r="P18" s="490" t="s">
        <v>224</v>
      </c>
      <c r="Q18" s="490">
        <v>18.190000000000001</v>
      </c>
      <c r="R18" s="490">
        <v>17.190000000000001</v>
      </c>
      <c r="S18" s="490">
        <v>16.190000000000001</v>
      </c>
      <c r="T18" s="490">
        <v>15.19</v>
      </c>
      <c r="U18" s="490">
        <v>13.19</v>
      </c>
      <c r="V18" s="490" t="s">
        <v>119</v>
      </c>
    </row>
    <row r="19" spans="1:22" ht="174.75" hidden="1" customHeight="1" x14ac:dyDescent="0.3">
      <c r="A19" s="348" t="s">
        <v>190</v>
      </c>
      <c r="B19" s="349">
        <v>4</v>
      </c>
      <c r="C19" s="490" t="s">
        <v>191</v>
      </c>
      <c r="D19" s="490" t="s">
        <v>192</v>
      </c>
      <c r="E19" s="341" t="s">
        <v>193</v>
      </c>
      <c r="F19" s="347" t="s">
        <v>219</v>
      </c>
      <c r="G19" s="347"/>
      <c r="H19" s="491" t="s">
        <v>156</v>
      </c>
      <c r="I19" s="491" t="s">
        <v>197</v>
      </c>
      <c r="J19" s="490" t="s">
        <v>198</v>
      </c>
      <c r="K19" s="490" t="s">
        <v>225</v>
      </c>
      <c r="L19" s="350" t="s">
        <v>194</v>
      </c>
      <c r="M19" s="350" t="s">
        <v>226</v>
      </c>
      <c r="N19" s="491" t="s">
        <v>176</v>
      </c>
      <c r="O19" s="490" t="s">
        <v>227</v>
      </c>
      <c r="P19" s="490" t="s">
        <v>228</v>
      </c>
      <c r="Q19" s="490"/>
      <c r="R19" s="490"/>
      <c r="S19" s="490"/>
      <c r="T19" s="490"/>
      <c r="U19" s="490"/>
      <c r="V19" s="490"/>
    </row>
    <row r="20" spans="1:22" ht="174.75" hidden="1" customHeight="1" x14ac:dyDescent="0.3">
      <c r="A20" s="348" t="s">
        <v>190</v>
      </c>
      <c r="B20" s="349">
        <v>2</v>
      </c>
      <c r="C20" s="490" t="s">
        <v>191</v>
      </c>
      <c r="D20" s="490" t="s">
        <v>192</v>
      </c>
      <c r="E20" s="341" t="s">
        <v>193</v>
      </c>
      <c r="F20" s="347" t="s">
        <v>219</v>
      </c>
      <c r="G20" s="347"/>
      <c r="H20" s="491" t="s">
        <v>229</v>
      </c>
      <c r="I20" s="491" t="s">
        <v>197</v>
      </c>
      <c r="J20" s="490" t="s">
        <v>198</v>
      </c>
      <c r="K20" s="490" t="s">
        <v>230</v>
      </c>
      <c r="L20" s="350" t="s">
        <v>194</v>
      </c>
      <c r="M20" s="350"/>
      <c r="N20" s="491" t="s">
        <v>176</v>
      </c>
      <c r="O20" s="490" t="s">
        <v>231</v>
      </c>
      <c r="P20" s="373">
        <v>1798.93</v>
      </c>
      <c r="Q20" s="490"/>
      <c r="R20" s="490"/>
      <c r="S20" s="490"/>
      <c r="T20" s="490"/>
      <c r="U20" s="490"/>
      <c r="V20" s="490"/>
    </row>
    <row r="21" spans="1:22" ht="174.75" hidden="1" customHeight="1" x14ac:dyDescent="0.3">
      <c r="A21" s="348" t="s">
        <v>190</v>
      </c>
      <c r="B21" s="349">
        <v>4</v>
      </c>
      <c r="C21" s="490" t="s">
        <v>191</v>
      </c>
      <c r="D21" s="490" t="s">
        <v>192</v>
      </c>
      <c r="E21" s="341" t="s">
        <v>193</v>
      </c>
      <c r="F21" s="347" t="s">
        <v>219</v>
      </c>
      <c r="G21" s="347"/>
      <c r="H21" s="491" t="s">
        <v>229</v>
      </c>
      <c r="I21" s="491" t="s">
        <v>197</v>
      </c>
      <c r="J21" s="490" t="s">
        <v>198</v>
      </c>
      <c r="K21" s="490" t="s">
        <v>232</v>
      </c>
      <c r="L21" s="350" t="s">
        <v>194</v>
      </c>
      <c r="M21" s="350"/>
      <c r="N21" s="491" t="s">
        <v>200</v>
      </c>
      <c r="O21" s="490" t="s">
        <v>233</v>
      </c>
      <c r="P21" s="490" t="s">
        <v>234</v>
      </c>
      <c r="Q21" s="490"/>
      <c r="R21" s="490"/>
      <c r="S21" s="490"/>
      <c r="T21" s="490"/>
      <c r="U21" s="490"/>
      <c r="V21" s="490"/>
    </row>
    <row r="22" spans="1:22" ht="174.75" hidden="1" customHeight="1" x14ac:dyDescent="0.3">
      <c r="A22" s="348" t="s">
        <v>190</v>
      </c>
      <c r="B22" s="349">
        <v>4</v>
      </c>
      <c r="C22" s="490" t="s">
        <v>191</v>
      </c>
      <c r="D22" s="490" t="s">
        <v>192</v>
      </c>
      <c r="E22" s="341" t="s">
        <v>193</v>
      </c>
      <c r="F22" s="347" t="s">
        <v>219</v>
      </c>
      <c r="G22" s="347"/>
      <c r="H22" s="491" t="s">
        <v>235</v>
      </c>
      <c r="I22" s="491" t="s">
        <v>197</v>
      </c>
      <c r="J22" s="490" t="s">
        <v>198</v>
      </c>
      <c r="K22" s="490" t="s">
        <v>236</v>
      </c>
      <c r="L22" s="350" t="s">
        <v>194</v>
      </c>
      <c r="M22" s="350"/>
      <c r="N22" s="491" t="s">
        <v>237</v>
      </c>
      <c r="O22" s="490" t="s">
        <v>238</v>
      </c>
      <c r="P22" s="490" t="s">
        <v>239</v>
      </c>
      <c r="Q22" s="490"/>
      <c r="R22" s="490"/>
      <c r="S22" s="490"/>
      <c r="T22" s="490"/>
      <c r="U22" s="490"/>
      <c r="V22" s="490"/>
    </row>
    <row r="23" spans="1:22" ht="174.75" hidden="1" customHeight="1" x14ac:dyDescent="0.3">
      <c r="A23" s="348" t="s">
        <v>240</v>
      </c>
      <c r="B23" s="349">
        <v>4</v>
      </c>
      <c r="C23" s="490" t="s">
        <v>191</v>
      </c>
      <c r="D23" s="490" t="s">
        <v>192</v>
      </c>
      <c r="E23" s="341" t="s">
        <v>193</v>
      </c>
      <c r="F23" s="347" t="s">
        <v>219</v>
      </c>
      <c r="G23" s="347"/>
      <c r="H23" s="491" t="s">
        <v>156</v>
      </c>
      <c r="I23" s="491" t="s">
        <v>197</v>
      </c>
      <c r="J23" s="490" t="s">
        <v>198</v>
      </c>
      <c r="K23" s="490" t="s">
        <v>241</v>
      </c>
      <c r="L23" s="350" t="s">
        <v>194</v>
      </c>
      <c r="M23" s="350"/>
      <c r="N23" s="491" t="s">
        <v>176</v>
      </c>
      <c r="O23" s="490" t="s">
        <v>242</v>
      </c>
      <c r="P23" s="490" t="s">
        <v>243</v>
      </c>
      <c r="Q23" s="490"/>
      <c r="R23" s="490"/>
      <c r="S23" s="490"/>
      <c r="T23" s="490"/>
      <c r="U23" s="490"/>
      <c r="V23" s="490"/>
    </row>
    <row r="24" spans="1:22" ht="174.75" hidden="1" customHeight="1" x14ac:dyDescent="0.3">
      <c r="A24" s="348" t="s">
        <v>190</v>
      </c>
      <c r="B24" s="349">
        <v>3</v>
      </c>
      <c r="C24" s="490" t="s">
        <v>244</v>
      </c>
      <c r="D24" s="490" t="s">
        <v>245</v>
      </c>
      <c r="E24" s="341" t="s">
        <v>246</v>
      </c>
      <c r="F24" s="347" t="s">
        <v>247</v>
      </c>
      <c r="G24" s="347"/>
      <c r="H24" s="491" t="s">
        <v>248</v>
      </c>
      <c r="I24" s="491" t="s">
        <v>197</v>
      </c>
      <c r="J24" s="490" t="s">
        <v>198</v>
      </c>
      <c r="K24" s="490" t="s">
        <v>249</v>
      </c>
      <c r="L24" s="350" t="s">
        <v>247</v>
      </c>
      <c r="M24" s="350"/>
      <c r="N24" s="491" t="s">
        <v>116</v>
      </c>
      <c r="O24" s="490" t="s">
        <v>250</v>
      </c>
      <c r="P24" s="490" t="s">
        <v>251</v>
      </c>
      <c r="Q24" s="490">
        <v>102</v>
      </c>
      <c r="R24" s="490">
        <v>98</v>
      </c>
      <c r="S24" s="490">
        <v>94</v>
      </c>
      <c r="T24" s="490">
        <v>90.6</v>
      </c>
      <c r="U24" s="490">
        <v>86</v>
      </c>
      <c r="V24" s="490" t="s">
        <v>119</v>
      </c>
    </row>
    <row r="25" spans="1:22" ht="174.75" hidden="1" customHeight="1" x14ac:dyDescent="0.3">
      <c r="A25" s="348" t="s">
        <v>190</v>
      </c>
      <c r="B25" s="349">
        <v>3</v>
      </c>
      <c r="C25" s="490" t="s">
        <v>244</v>
      </c>
      <c r="D25" s="490" t="s">
        <v>245</v>
      </c>
      <c r="E25" s="341" t="s">
        <v>252</v>
      </c>
      <c r="F25" s="347" t="s">
        <v>247</v>
      </c>
      <c r="G25" s="347" t="s">
        <v>253</v>
      </c>
      <c r="H25" s="491" t="s">
        <v>229</v>
      </c>
      <c r="I25" s="491" t="s">
        <v>197</v>
      </c>
      <c r="J25" s="490" t="s">
        <v>198</v>
      </c>
      <c r="K25" s="490" t="s">
        <v>254</v>
      </c>
      <c r="L25" s="350" t="s">
        <v>247</v>
      </c>
      <c r="M25" s="350"/>
      <c r="N25" s="491" t="s">
        <v>116</v>
      </c>
      <c r="O25" s="490" t="s">
        <v>255</v>
      </c>
      <c r="P25" s="490" t="s">
        <v>256</v>
      </c>
      <c r="Q25" s="490">
        <v>20.7</v>
      </c>
      <c r="R25" s="490">
        <v>19.2</v>
      </c>
      <c r="S25" s="490">
        <v>17.7</v>
      </c>
      <c r="T25" s="490">
        <v>16.2</v>
      </c>
      <c r="U25" s="490">
        <v>16</v>
      </c>
      <c r="V25" s="490" t="s">
        <v>119</v>
      </c>
    </row>
    <row r="26" spans="1:22" ht="174.75" hidden="1" customHeight="1" x14ac:dyDescent="0.3">
      <c r="A26" s="348" t="s">
        <v>190</v>
      </c>
      <c r="B26" s="349">
        <v>3</v>
      </c>
      <c r="C26" s="490" t="s">
        <v>244</v>
      </c>
      <c r="D26" s="490" t="s">
        <v>257</v>
      </c>
      <c r="E26" s="341" t="s">
        <v>193</v>
      </c>
      <c r="F26" s="347" t="s">
        <v>258</v>
      </c>
      <c r="G26" s="347"/>
      <c r="H26" s="491" t="s">
        <v>156</v>
      </c>
      <c r="I26" s="491" t="s">
        <v>197</v>
      </c>
      <c r="J26" s="490" t="s">
        <v>198</v>
      </c>
      <c r="K26" s="490" t="s">
        <v>259</v>
      </c>
      <c r="L26" s="350" t="s">
        <v>247</v>
      </c>
      <c r="M26" s="350"/>
      <c r="N26" s="491" t="s">
        <v>116</v>
      </c>
      <c r="O26" s="490" t="s">
        <v>260</v>
      </c>
      <c r="P26" s="490" t="s">
        <v>261</v>
      </c>
      <c r="Q26" s="490"/>
      <c r="R26" s="490"/>
      <c r="S26" s="490"/>
      <c r="T26" s="490"/>
      <c r="U26" s="490"/>
      <c r="V26" s="490"/>
    </row>
    <row r="27" spans="1:22" ht="174.75" hidden="1" customHeight="1" x14ac:dyDescent="0.3">
      <c r="A27" s="348" t="s">
        <v>190</v>
      </c>
      <c r="B27" s="349">
        <v>3</v>
      </c>
      <c r="C27" s="490" t="s">
        <v>244</v>
      </c>
      <c r="D27" s="490" t="s">
        <v>257</v>
      </c>
      <c r="E27" s="341" t="s">
        <v>193</v>
      </c>
      <c r="F27" s="347" t="s">
        <v>258</v>
      </c>
      <c r="G27" s="347"/>
      <c r="H27" s="491" t="s">
        <v>229</v>
      </c>
      <c r="I27" s="491" t="s">
        <v>197</v>
      </c>
      <c r="J27" s="490" t="s">
        <v>198</v>
      </c>
      <c r="K27" s="490" t="s">
        <v>262</v>
      </c>
      <c r="L27" s="350" t="s">
        <v>247</v>
      </c>
      <c r="M27" s="350"/>
      <c r="N27" s="491" t="s">
        <v>200</v>
      </c>
      <c r="O27" s="490" t="s">
        <v>263</v>
      </c>
      <c r="P27" s="490" t="s">
        <v>264</v>
      </c>
      <c r="Q27" s="490"/>
      <c r="R27" s="490"/>
      <c r="S27" s="490"/>
      <c r="T27" s="490"/>
      <c r="U27" s="490"/>
      <c r="V27" s="490"/>
    </row>
    <row r="28" spans="1:22" ht="135" hidden="1" customHeight="1" x14ac:dyDescent="0.3">
      <c r="A28" s="348" t="s">
        <v>190</v>
      </c>
      <c r="B28" s="349" t="s">
        <v>265</v>
      </c>
      <c r="C28" s="490" t="s">
        <v>244</v>
      </c>
      <c r="D28" s="490" t="s">
        <v>245</v>
      </c>
      <c r="E28" s="341" t="s">
        <v>266</v>
      </c>
      <c r="F28" s="347" t="s">
        <v>258</v>
      </c>
      <c r="G28" s="347"/>
      <c r="H28" s="491" t="s">
        <v>156</v>
      </c>
      <c r="I28" s="491" t="s">
        <v>197</v>
      </c>
      <c r="J28" s="490" t="s">
        <v>198</v>
      </c>
      <c r="K28" s="490" t="s">
        <v>267</v>
      </c>
      <c r="L28" s="350" t="s">
        <v>258</v>
      </c>
      <c r="M28" s="350" t="s">
        <v>268</v>
      </c>
      <c r="N28" s="491" t="s">
        <v>269</v>
      </c>
      <c r="O28" s="490" t="s">
        <v>270</v>
      </c>
      <c r="P28" s="490" t="s">
        <v>271</v>
      </c>
      <c r="Q28" s="490"/>
      <c r="R28" s="490"/>
      <c r="S28" s="490"/>
      <c r="T28" s="490">
        <v>50</v>
      </c>
      <c r="U28" s="490"/>
      <c r="V28" s="490" t="s">
        <v>119</v>
      </c>
    </row>
    <row r="29" spans="1:22" ht="242.25" hidden="1" customHeight="1" x14ac:dyDescent="0.3">
      <c r="A29" s="348" t="s">
        <v>190</v>
      </c>
      <c r="B29" s="349" t="s">
        <v>265</v>
      </c>
      <c r="C29" s="490" t="s">
        <v>244</v>
      </c>
      <c r="D29" s="490" t="s">
        <v>245</v>
      </c>
      <c r="E29" s="341" t="s">
        <v>266</v>
      </c>
      <c r="F29" s="347" t="s">
        <v>258</v>
      </c>
      <c r="G29" s="347"/>
      <c r="H29" s="491" t="s">
        <v>156</v>
      </c>
      <c r="I29" s="491" t="s">
        <v>197</v>
      </c>
      <c r="J29" s="490" t="s">
        <v>198</v>
      </c>
      <c r="K29" s="490" t="s">
        <v>272</v>
      </c>
      <c r="L29" s="350" t="s">
        <v>258</v>
      </c>
      <c r="M29" s="350" t="s">
        <v>268</v>
      </c>
      <c r="N29" s="491" t="s">
        <v>269</v>
      </c>
      <c r="O29" s="490" t="s">
        <v>273</v>
      </c>
      <c r="P29" s="490" t="s">
        <v>274</v>
      </c>
      <c r="Q29" s="490"/>
      <c r="R29" s="490"/>
      <c r="S29" s="490"/>
      <c r="T29" s="490"/>
      <c r="U29" s="490"/>
      <c r="V29" s="490"/>
    </row>
    <row r="30" spans="1:22" ht="254.25" hidden="1" customHeight="1" x14ac:dyDescent="0.3">
      <c r="A30" s="348" t="s">
        <v>190</v>
      </c>
      <c r="B30" s="349">
        <v>2</v>
      </c>
      <c r="C30" s="490" t="s">
        <v>275</v>
      </c>
      <c r="D30" s="490" t="s">
        <v>276</v>
      </c>
      <c r="E30" s="341" t="s">
        <v>277</v>
      </c>
      <c r="F30" s="347" t="s">
        <v>258</v>
      </c>
      <c r="G30" s="347" t="s">
        <v>278</v>
      </c>
      <c r="H30" s="491" t="s">
        <v>279</v>
      </c>
      <c r="I30" s="491" t="s">
        <v>197</v>
      </c>
      <c r="J30" s="490" t="s">
        <v>198</v>
      </c>
      <c r="K30" s="490" t="s">
        <v>280</v>
      </c>
      <c r="L30" s="350" t="s">
        <v>281</v>
      </c>
      <c r="M30" s="350"/>
      <c r="N30" s="491" t="s">
        <v>116</v>
      </c>
      <c r="O30" s="490" t="s">
        <v>282</v>
      </c>
      <c r="P30" s="490" t="s">
        <v>283</v>
      </c>
      <c r="Q30" s="490">
        <v>45.45</v>
      </c>
      <c r="R30" s="490">
        <v>43.5</v>
      </c>
      <c r="S30" s="490">
        <v>41.5</v>
      </c>
      <c r="T30" s="490">
        <v>39.5</v>
      </c>
      <c r="U30" s="490">
        <v>37.5</v>
      </c>
      <c r="V30" s="490" t="s">
        <v>119</v>
      </c>
    </row>
    <row r="31" spans="1:22" ht="129.75" hidden="1" customHeight="1" x14ac:dyDescent="0.3">
      <c r="A31" s="348" t="s">
        <v>190</v>
      </c>
      <c r="B31" s="349" t="s">
        <v>284</v>
      </c>
      <c r="C31" s="490" t="s">
        <v>215</v>
      </c>
      <c r="D31" s="490" t="s">
        <v>285</v>
      </c>
      <c r="E31" s="341" t="s">
        <v>286</v>
      </c>
      <c r="F31" s="351" t="s">
        <v>287</v>
      </c>
      <c r="G31" s="351"/>
      <c r="H31" s="491" t="s">
        <v>229</v>
      </c>
      <c r="I31" s="491" t="s">
        <v>197</v>
      </c>
      <c r="J31" s="490" t="s">
        <v>198</v>
      </c>
      <c r="K31" s="490" t="s">
        <v>288</v>
      </c>
      <c r="L31" s="352" t="s">
        <v>289</v>
      </c>
      <c r="M31" s="352" t="s">
        <v>226</v>
      </c>
      <c r="N31" s="491" t="s">
        <v>200</v>
      </c>
      <c r="O31" s="490" t="s">
        <v>290</v>
      </c>
      <c r="P31" s="490" t="s">
        <v>291</v>
      </c>
      <c r="Q31" s="490">
        <v>15000</v>
      </c>
      <c r="R31" s="490">
        <v>20000</v>
      </c>
      <c r="S31" s="490">
        <v>30000</v>
      </c>
      <c r="T31" s="490">
        <v>35000</v>
      </c>
      <c r="U31" s="490">
        <v>25000</v>
      </c>
      <c r="V31" s="490" t="s">
        <v>119</v>
      </c>
    </row>
    <row r="32" spans="1:22" ht="132.6" hidden="1" customHeight="1" x14ac:dyDescent="0.3">
      <c r="A32" s="348" t="s">
        <v>190</v>
      </c>
      <c r="B32" s="349" t="s">
        <v>284</v>
      </c>
      <c r="C32" s="490" t="s">
        <v>215</v>
      </c>
      <c r="D32" s="490" t="s">
        <v>292</v>
      </c>
      <c r="E32" s="341" t="s">
        <v>286</v>
      </c>
      <c r="F32" s="351" t="s">
        <v>287</v>
      </c>
      <c r="G32" s="351"/>
      <c r="H32" s="491" t="s">
        <v>229</v>
      </c>
      <c r="I32" s="491" t="s">
        <v>197</v>
      </c>
      <c r="J32" s="490" t="s">
        <v>198</v>
      </c>
      <c r="K32" s="490" t="s">
        <v>293</v>
      </c>
      <c r="L32" s="352" t="s">
        <v>294</v>
      </c>
      <c r="M32" s="352"/>
      <c r="N32" s="491" t="s">
        <v>269</v>
      </c>
      <c r="O32" s="490" t="s">
        <v>290</v>
      </c>
      <c r="P32" s="490" t="s">
        <v>291</v>
      </c>
      <c r="Q32" s="490">
        <v>15000</v>
      </c>
      <c r="R32" s="490">
        <v>20000</v>
      </c>
      <c r="S32" s="490">
        <v>30000</v>
      </c>
      <c r="T32" s="490">
        <v>35000</v>
      </c>
      <c r="U32" s="490">
        <v>25000</v>
      </c>
      <c r="V32" s="490" t="s">
        <v>119</v>
      </c>
    </row>
    <row r="33" spans="1:22" ht="158.25" hidden="1" customHeight="1" x14ac:dyDescent="0.3">
      <c r="A33" s="348" t="s">
        <v>190</v>
      </c>
      <c r="B33" s="349">
        <v>1</v>
      </c>
      <c r="C33" s="490" t="s">
        <v>215</v>
      </c>
      <c r="D33" s="490" t="s">
        <v>285</v>
      </c>
      <c r="E33" s="341" t="s">
        <v>295</v>
      </c>
      <c r="F33" s="347" t="s">
        <v>296</v>
      </c>
      <c r="G33" s="347"/>
      <c r="H33" s="491" t="s">
        <v>248</v>
      </c>
      <c r="I33" s="491" t="s">
        <v>197</v>
      </c>
      <c r="J33" s="490" t="s">
        <v>198</v>
      </c>
      <c r="K33" s="490" t="s">
        <v>297</v>
      </c>
      <c r="L33" s="350" t="s">
        <v>298</v>
      </c>
      <c r="M33" s="350" t="s">
        <v>299</v>
      </c>
      <c r="N33" s="491" t="s">
        <v>116</v>
      </c>
      <c r="O33" s="490" t="s">
        <v>177</v>
      </c>
      <c r="P33" s="490" t="s">
        <v>300</v>
      </c>
      <c r="Q33" s="490" t="s">
        <v>301</v>
      </c>
      <c r="R33" s="490" t="s">
        <v>302</v>
      </c>
      <c r="S33" s="490" t="s">
        <v>303</v>
      </c>
      <c r="T33" s="490" t="s">
        <v>304</v>
      </c>
      <c r="U33" s="490">
        <v>0.48</v>
      </c>
      <c r="V33" s="490" t="s">
        <v>119</v>
      </c>
    </row>
    <row r="34" spans="1:22" ht="180.75" hidden="1" customHeight="1" x14ac:dyDescent="0.3">
      <c r="A34" s="348" t="s">
        <v>190</v>
      </c>
      <c r="B34" s="349">
        <v>1</v>
      </c>
      <c r="C34" s="490" t="s">
        <v>215</v>
      </c>
      <c r="D34" s="490" t="s">
        <v>285</v>
      </c>
      <c r="E34" s="341" t="s">
        <v>305</v>
      </c>
      <c r="F34" s="347" t="s">
        <v>296</v>
      </c>
      <c r="G34" s="347"/>
      <c r="H34" s="491" t="s">
        <v>248</v>
      </c>
      <c r="I34" s="491" t="s">
        <v>197</v>
      </c>
      <c r="J34" s="490" t="s">
        <v>198</v>
      </c>
      <c r="K34" s="490" t="s">
        <v>306</v>
      </c>
      <c r="L34" s="350" t="s">
        <v>298</v>
      </c>
      <c r="M34" s="350" t="s">
        <v>299</v>
      </c>
      <c r="N34" s="491" t="s">
        <v>116</v>
      </c>
      <c r="O34" s="490" t="s">
        <v>177</v>
      </c>
      <c r="P34" s="490" t="s">
        <v>178</v>
      </c>
      <c r="Q34" s="490" t="s">
        <v>179</v>
      </c>
      <c r="R34" s="490" t="s">
        <v>180</v>
      </c>
      <c r="S34" s="490" t="s">
        <v>181</v>
      </c>
      <c r="T34" s="490" t="s">
        <v>182</v>
      </c>
      <c r="U34" s="490">
        <v>0.17</v>
      </c>
      <c r="V34" s="490" t="s">
        <v>119</v>
      </c>
    </row>
    <row r="35" spans="1:22" ht="132.75" hidden="1" customHeight="1" x14ac:dyDescent="0.3">
      <c r="A35" s="348" t="s">
        <v>190</v>
      </c>
      <c r="B35" s="349">
        <v>1</v>
      </c>
      <c r="C35" s="490" t="s">
        <v>215</v>
      </c>
      <c r="D35" s="490" t="s">
        <v>292</v>
      </c>
      <c r="E35" s="341" t="s">
        <v>307</v>
      </c>
      <c r="F35" s="347" t="s">
        <v>296</v>
      </c>
      <c r="G35" s="347" t="s">
        <v>308</v>
      </c>
      <c r="H35" s="491" t="s">
        <v>229</v>
      </c>
      <c r="I35" s="491" t="s">
        <v>197</v>
      </c>
      <c r="J35" s="490" t="s">
        <v>198</v>
      </c>
      <c r="K35" s="490" t="s">
        <v>309</v>
      </c>
      <c r="L35" s="350" t="s">
        <v>296</v>
      </c>
      <c r="M35" s="350"/>
      <c r="N35" s="491" t="s">
        <v>200</v>
      </c>
      <c r="O35" s="490" t="s">
        <v>310</v>
      </c>
      <c r="P35" s="490" t="s">
        <v>311</v>
      </c>
      <c r="Q35" s="490"/>
      <c r="R35" s="490"/>
      <c r="S35" s="490"/>
      <c r="T35" s="490">
        <v>150000</v>
      </c>
      <c r="U35" s="490"/>
      <c r="V35" s="490"/>
    </row>
    <row r="36" spans="1:22" ht="134.25" hidden="1" customHeight="1" x14ac:dyDescent="0.3">
      <c r="A36" s="348" t="s">
        <v>190</v>
      </c>
      <c r="B36" s="349">
        <v>2</v>
      </c>
      <c r="C36" s="490" t="s">
        <v>215</v>
      </c>
      <c r="D36" s="490" t="s">
        <v>292</v>
      </c>
      <c r="E36" s="341" t="s">
        <v>312</v>
      </c>
      <c r="F36" s="347" t="s">
        <v>296</v>
      </c>
      <c r="G36" s="347" t="s">
        <v>308</v>
      </c>
      <c r="H36" s="491" t="s">
        <v>156</v>
      </c>
      <c r="I36" s="491" t="s">
        <v>197</v>
      </c>
      <c r="J36" s="490" t="s">
        <v>198</v>
      </c>
      <c r="K36" s="490" t="s">
        <v>313</v>
      </c>
      <c r="L36" s="350" t="s">
        <v>296</v>
      </c>
      <c r="M36" s="350"/>
      <c r="N36" s="491" t="s">
        <v>200</v>
      </c>
      <c r="O36" s="490" t="s">
        <v>314</v>
      </c>
      <c r="P36" s="490" t="s">
        <v>315</v>
      </c>
      <c r="Q36" s="490"/>
      <c r="R36" s="490"/>
      <c r="S36" s="490"/>
      <c r="T36" s="490"/>
      <c r="U36" s="490"/>
      <c r="V36" s="490"/>
    </row>
    <row r="37" spans="1:22" ht="123" hidden="1" customHeight="1" x14ac:dyDescent="0.3">
      <c r="A37" s="348" t="s">
        <v>190</v>
      </c>
      <c r="B37" s="349">
        <v>1</v>
      </c>
      <c r="C37" s="490" t="s">
        <v>215</v>
      </c>
      <c r="D37" s="490" t="s">
        <v>292</v>
      </c>
      <c r="E37" s="341" t="s">
        <v>312</v>
      </c>
      <c r="F37" s="347" t="s">
        <v>296</v>
      </c>
      <c r="G37" s="347" t="s">
        <v>308</v>
      </c>
      <c r="H37" s="491" t="s">
        <v>316</v>
      </c>
      <c r="I37" s="491" t="s">
        <v>197</v>
      </c>
      <c r="J37" s="490" t="s">
        <v>198</v>
      </c>
      <c r="K37" s="490" t="s">
        <v>317</v>
      </c>
      <c r="L37" s="350" t="s">
        <v>308</v>
      </c>
      <c r="M37" s="350" t="s">
        <v>318</v>
      </c>
      <c r="N37" s="491" t="s">
        <v>200</v>
      </c>
      <c r="O37" s="490" t="s">
        <v>319</v>
      </c>
      <c r="P37" s="490" t="s">
        <v>320</v>
      </c>
      <c r="Q37" s="490"/>
      <c r="R37" s="490"/>
      <c r="S37" s="490"/>
      <c r="T37" s="490"/>
      <c r="U37" s="490"/>
      <c r="V37" s="490"/>
    </row>
    <row r="38" spans="1:22" ht="171" hidden="1" customHeight="1" x14ac:dyDescent="0.3">
      <c r="A38" s="348" t="s">
        <v>321</v>
      </c>
      <c r="B38" s="349">
        <v>16</v>
      </c>
      <c r="C38" s="490" t="s">
        <v>322</v>
      </c>
      <c r="D38" s="490" t="s">
        <v>323</v>
      </c>
      <c r="E38" s="341" t="s">
        <v>324</v>
      </c>
      <c r="F38" s="347" t="s">
        <v>296</v>
      </c>
      <c r="G38" s="347" t="s">
        <v>308</v>
      </c>
      <c r="H38" s="491" t="s">
        <v>325</v>
      </c>
      <c r="I38" s="491" t="s">
        <v>326</v>
      </c>
      <c r="J38" s="490" t="s">
        <v>198</v>
      </c>
      <c r="K38" s="490" t="s">
        <v>327</v>
      </c>
      <c r="L38" s="350" t="s">
        <v>328</v>
      </c>
      <c r="M38" s="350"/>
      <c r="N38" s="491" t="s">
        <v>176</v>
      </c>
      <c r="O38" s="490" t="s">
        <v>329</v>
      </c>
      <c r="P38" s="374" t="s">
        <v>330</v>
      </c>
      <c r="Q38" s="490"/>
      <c r="R38" s="490"/>
      <c r="S38" s="490"/>
      <c r="T38" s="490"/>
      <c r="U38" s="490"/>
      <c r="V38" s="490"/>
    </row>
    <row r="39" spans="1:22" ht="83.4" hidden="1" customHeight="1" x14ac:dyDescent="0.3">
      <c r="A39" s="348" t="s">
        <v>321</v>
      </c>
      <c r="B39" s="349">
        <v>16</v>
      </c>
      <c r="C39" s="490" t="s">
        <v>331</v>
      </c>
      <c r="D39" s="490" t="s">
        <v>332</v>
      </c>
      <c r="E39" s="341" t="s">
        <v>333</v>
      </c>
      <c r="F39" s="347"/>
      <c r="G39" s="347"/>
      <c r="H39" s="491" t="s">
        <v>334</v>
      </c>
      <c r="I39" s="491" t="s">
        <v>335</v>
      </c>
      <c r="J39" s="490" t="s">
        <v>336</v>
      </c>
      <c r="K39" s="490" t="s">
        <v>337</v>
      </c>
      <c r="L39" s="350" t="s">
        <v>338</v>
      </c>
      <c r="M39" s="350" t="s">
        <v>339</v>
      </c>
      <c r="N39" s="491" t="s">
        <v>116</v>
      </c>
      <c r="O39" s="490" t="s">
        <v>340</v>
      </c>
      <c r="P39" s="490" t="s">
        <v>341</v>
      </c>
      <c r="Q39" s="490"/>
      <c r="R39" s="490"/>
      <c r="S39" s="490"/>
      <c r="T39" s="490"/>
      <c r="U39" s="490"/>
      <c r="V39" s="490"/>
    </row>
    <row r="40" spans="1:22" ht="89.25" hidden="1" customHeight="1" x14ac:dyDescent="0.3">
      <c r="A40" s="348" t="s">
        <v>321</v>
      </c>
      <c r="B40" s="349">
        <v>16</v>
      </c>
      <c r="C40" s="490" t="s">
        <v>331</v>
      </c>
      <c r="D40" s="490" t="s">
        <v>332</v>
      </c>
      <c r="E40" s="341" t="s">
        <v>342</v>
      </c>
      <c r="F40" s="350" t="s">
        <v>338</v>
      </c>
      <c r="G40" s="350" t="s">
        <v>343</v>
      </c>
      <c r="H40" s="491" t="s">
        <v>334</v>
      </c>
      <c r="I40" s="491" t="s">
        <v>335</v>
      </c>
      <c r="J40" s="490" t="s">
        <v>336</v>
      </c>
      <c r="K40" s="490" t="s">
        <v>344</v>
      </c>
      <c r="L40" s="350" t="s">
        <v>338</v>
      </c>
      <c r="M40" s="350" t="s">
        <v>343</v>
      </c>
      <c r="N40" s="491" t="s">
        <v>116</v>
      </c>
      <c r="O40" s="490" t="s">
        <v>345</v>
      </c>
      <c r="P40" s="490" t="s">
        <v>346</v>
      </c>
      <c r="Q40" s="490">
        <v>18.399999999999999</v>
      </c>
      <c r="R40" s="490">
        <v>16.2</v>
      </c>
      <c r="S40" s="490">
        <v>14</v>
      </c>
      <c r="T40" s="490">
        <v>11.8</v>
      </c>
      <c r="U40" s="490">
        <v>10.8</v>
      </c>
      <c r="V40" s="490" t="s">
        <v>119</v>
      </c>
    </row>
    <row r="41" spans="1:22" ht="70.95" hidden="1" customHeight="1" x14ac:dyDescent="0.3">
      <c r="A41" s="348" t="s">
        <v>321</v>
      </c>
      <c r="B41" s="349">
        <v>16</v>
      </c>
      <c r="C41" s="490" t="s">
        <v>331</v>
      </c>
      <c r="D41" s="490" t="s">
        <v>332</v>
      </c>
      <c r="E41" s="341" t="s">
        <v>333</v>
      </c>
      <c r="F41" s="347"/>
      <c r="G41" s="347"/>
      <c r="H41" s="491" t="s">
        <v>347</v>
      </c>
      <c r="I41" s="491" t="s">
        <v>335</v>
      </c>
      <c r="J41" s="490" t="s">
        <v>336</v>
      </c>
      <c r="K41" s="490" t="s">
        <v>348</v>
      </c>
      <c r="L41" s="350" t="s">
        <v>349</v>
      </c>
      <c r="M41" s="350" t="s">
        <v>338</v>
      </c>
      <c r="N41" s="491" t="s">
        <v>269</v>
      </c>
      <c r="O41" s="490" t="s">
        <v>350</v>
      </c>
      <c r="P41" s="490" t="s">
        <v>351</v>
      </c>
      <c r="Q41" s="490"/>
      <c r="R41" s="490"/>
      <c r="S41" s="490"/>
      <c r="T41" s="490">
        <v>26</v>
      </c>
      <c r="U41" s="490"/>
      <c r="V41" s="490"/>
    </row>
    <row r="42" spans="1:22" ht="136.5" hidden="1" customHeight="1" x14ac:dyDescent="0.3">
      <c r="A42" s="348" t="s">
        <v>321</v>
      </c>
      <c r="B42" s="349">
        <v>16</v>
      </c>
      <c r="C42" s="490" t="s">
        <v>331</v>
      </c>
      <c r="D42" s="490" t="s">
        <v>332</v>
      </c>
      <c r="E42" s="341" t="s">
        <v>333</v>
      </c>
      <c r="F42" s="347"/>
      <c r="G42" s="347"/>
      <c r="H42" s="491" t="s">
        <v>352</v>
      </c>
      <c r="I42" s="491" t="s">
        <v>335</v>
      </c>
      <c r="J42" s="490" t="s">
        <v>336</v>
      </c>
      <c r="K42" s="490" t="s">
        <v>353</v>
      </c>
      <c r="L42" s="350" t="s">
        <v>338</v>
      </c>
      <c r="M42" s="350"/>
      <c r="N42" s="491" t="s">
        <v>200</v>
      </c>
      <c r="O42" s="490" t="s">
        <v>354</v>
      </c>
      <c r="P42" s="490" t="s">
        <v>355</v>
      </c>
      <c r="Q42" s="490"/>
      <c r="R42" s="490"/>
      <c r="S42" s="490"/>
      <c r="T42" s="490">
        <v>340</v>
      </c>
      <c r="U42" s="490"/>
      <c r="V42" s="490"/>
    </row>
    <row r="43" spans="1:22" ht="78" hidden="1" x14ac:dyDescent="0.3">
      <c r="A43" s="348" t="s">
        <v>321</v>
      </c>
      <c r="B43" s="349">
        <v>16</v>
      </c>
      <c r="C43" s="490" t="s">
        <v>331</v>
      </c>
      <c r="D43" s="490" t="s">
        <v>332</v>
      </c>
      <c r="E43" s="341" t="s">
        <v>333</v>
      </c>
      <c r="F43" s="347"/>
      <c r="G43" s="347"/>
      <c r="H43" s="491" t="s">
        <v>356</v>
      </c>
      <c r="I43" s="491" t="s">
        <v>335</v>
      </c>
      <c r="J43" s="490" t="s">
        <v>336</v>
      </c>
      <c r="K43" s="490" t="s">
        <v>357</v>
      </c>
      <c r="L43" s="350" t="s">
        <v>358</v>
      </c>
      <c r="M43" s="350" t="s">
        <v>359</v>
      </c>
      <c r="N43" s="491" t="s">
        <v>237</v>
      </c>
      <c r="O43" s="490" t="s">
        <v>360</v>
      </c>
      <c r="P43" s="490"/>
      <c r="Q43" s="490"/>
      <c r="R43" s="490"/>
      <c r="S43" s="490"/>
      <c r="T43" s="490"/>
      <c r="U43" s="490"/>
      <c r="V43" s="490"/>
    </row>
    <row r="44" spans="1:22" ht="89.4" hidden="1" customHeight="1" x14ac:dyDescent="0.3">
      <c r="A44" s="348" t="s">
        <v>321</v>
      </c>
      <c r="B44" s="349">
        <v>16</v>
      </c>
      <c r="C44" s="490" t="s">
        <v>331</v>
      </c>
      <c r="D44" s="490" t="s">
        <v>332</v>
      </c>
      <c r="E44" s="341" t="s">
        <v>333</v>
      </c>
      <c r="F44" s="347"/>
      <c r="G44" s="347"/>
      <c r="H44" s="491" t="s">
        <v>334</v>
      </c>
      <c r="I44" s="491" t="s">
        <v>335</v>
      </c>
      <c r="J44" s="490" t="s">
        <v>336</v>
      </c>
      <c r="K44" s="490" t="s">
        <v>361</v>
      </c>
      <c r="L44" s="350" t="s">
        <v>338</v>
      </c>
      <c r="M44" s="350" t="s">
        <v>362</v>
      </c>
      <c r="N44" s="491" t="s">
        <v>176</v>
      </c>
      <c r="O44" s="490" t="s">
        <v>363</v>
      </c>
      <c r="P44" s="490" t="s">
        <v>364</v>
      </c>
      <c r="Q44" s="490"/>
      <c r="R44" s="490"/>
      <c r="S44" s="490"/>
      <c r="T44" s="490"/>
      <c r="U44" s="490"/>
      <c r="V44" s="490"/>
    </row>
    <row r="45" spans="1:22" ht="93.6" hidden="1" x14ac:dyDescent="0.3">
      <c r="A45" s="348" t="s">
        <v>321</v>
      </c>
      <c r="B45" s="349">
        <v>16</v>
      </c>
      <c r="C45" s="490" t="s">
        <v>331</v>
      </c>
      <c r="D45" s="490" t="s">
        <v>332</v>
      </c>
      <c r="E45" s="341" t="s">
        <v>333</v>
      </c>
      <c r="F45" s="347"/>
      <c r="G45" s="347"/>
      <c r="H45" s="491" t="s">
        <v>365</v>
      </c>
      <c r="I45" s="491" t="s">
        <v>335</v>
      </c>
      <c r="J45" s="490" t="s">
        <v>366</v>
      </c>
      <c r="K45" s="490" t="s">
        <v>367</v>
      </c>
      <c r="L45" s="350" t="s">
        <v>368</v>
      </c>
      <c r="M45" s="350" t="s">
        <v>369</v>
      </c>
      <c r="N45" s="491" t="s">
        <v>124</v>
      </c>
      <c r="O45" s="490"/>
      <c r="P45" s="490"/>
      <c r="Q45" s="490"/>
      <c r="R45" s="490"/>
      <c r="S45" s="490"/>
      <c r="T45" s="490"/>
      <c r="U45" s="490"/>
      <c r="V45" s="490"/>
    </row>
    <row r="46" spans="1:22" ht="95.4" hidden="1" customHeight="1" x14ac:dyDescent="0.3">
      <c r="A46" s="348" t="s">
        <v>321</v>
      </c>
      <c r="B46" s="349">
        <v>16</v>
      </c>
      <c r="C46" s="490" t="s">
        <v>331</v>
      </c>
      <c r="D46" s="490" t="s">
        <v>332</v>
      </c>
      <c r="E46" s="341" t="s">
        <v>333</v>
      </c>
      <c r="F46" s="347"/>
      <c r="G46" s="347"/>
      <c r="H46" s="491" t="s">
        <v>370</v>
      </c>
      <c r="I46" s="491" t="s">
        <v>335</v>
      </c>
      <c r="J46" s="490" t="s">
        <v>366</v>
      </c>
      <c r="K46" s="490" t="s">
        <v>371</v>
      </c>
      <c r="L46" s="350" t="s">
        <v>372</v>
      </c>
      <c r="M46" s="350" t="s">
        <v>373</v>
      </c>
      <c r="N46" s="491" t="s">
        <v>237</v>
      </c>
      <c r="O46" s="490" t="s">
        <v>374</v>
      </c>
      <c r="P46" s="490"/>
      <c r="Q46" s="490"/>
      <c r="R46" s="490"/>
      <c r="S46" s="490"/>
      <c r="T46" s="490"/>
      <c r="U46" s="490"/>
      <c r="V46" s="490"/>
    </row>
    <row r="47" spans="1:22" ht="97.95" hidden="1" customHeight="1" x14ac:dyDescent="0.3">
      <c r="A47" s="348" t="s">
        <v>321</v>
      </c>
      <c r="B47" s="349">
        <v>16</v>
      </c>
      <c r="C47" s="490" t="s">
        <v>331</v>
      </c>
      <c r="D47" s="490" t="s">
        <v>332</v>
      </c>
      <c r="E47" s="341" t="s">
        <v>333</v>
      </c>
      <c r="F47" s="347"/>
      <c r="G47" s="347"/>
      <c r="H47" s="491" t="s">
        <v>229</v>
      </c>
      <c r="I47" s="491" t="s">
        <v>335</v>
      </c>
      <c r="J47" s="490" t="s">
        <v>366</v>
      </c>
      <c r="K47" s="490" t="s">
        <v>375</v>
      </c>
      <c r="L47" s="350" t="s">
        <v>376</v>
      </c>
      <c r="M47" s="350" t="s">
        <v>377</v>
      </c>
      <c r="N47" s="491" t="s">
        <v>237</v>
      </c>
      <c r="O47" s="490" t="s">
        <v>378</v>
      </c>
      <c r="P47" s="490"/>
      <c r="Q47" s="490"/>
      <c r="R47" s="490"/>
      <c r="S47" s="490"/>
      <c r="T47" s="490"/>
      <c r="U47" s="490"/>
      <c r="V47" s="490"/>
    </row>
    <row r="48" spans="1:22" ht="147" hidden="1" customHeight="1" x14ac:dyDescent="0.3">
      <c r="A48" s="348" t="s">
        <v>165</v>
      </c>
      <c r="B48" s="349" t="s">
        <v>379</v>
      </c>
      <c r="C48" s="490" t="s">
        <v>380</v>
      </c>
      <c r="D48" s="490" t="s">
        <v>381</v>
      </c>
      <c r="E48" s="341" t="s">
        <v>333</v>
      </c>
      <c r="F48" s="347" t="s">
        <v>382</v>
      </c>
      <c r="G48" s="347" t="s">
        <v>383</v>
      </c>
      <c r="H48" s="491" t="s">
        <v>229</v>
      </c>
      <c r="I48" s="491" t="s">
        <v>384</v>
      </c>
      <c r="J48" s="490" t="s">
        <v>366</v>
      </c>
      <c r="K48" s="490" t="s">
        <v>385</v>
      </c>
      <c r="L48" s="347" t="s">
        <v>386</v>
      </c>
      <c r="M48" s="347" t="s">
        <v>387</v>
      </c>
      <c r="N48" s="491" t="s">
        <v>237</v>
      </c>
      <c r="O48" s="490" t="s">
        <v>388</v>
      </c>
      <c r="P48" s="490"/>
      <c r="Q48" s="490"/>
      <c r="R48" s="490"/>
      <c r="S48" s="490"/>
      <c r="T48" s="490"/>
      <c r="U48" s="490"/>
      <c r="V48" s="347" t="s">
        <v>387</v>
      </c>
    </row>
    <row r="49" spans="1:22" ht="127.95" hidden="1" customHeight="1" x14ac:dyDescent="0.3">
      <c r="A49" s="348" t="s">
        <v>321</v>
      </c>
      <c r="B49" s="349">
        <v>16</v>
      </c>
      <c r="C49" s="490" t="s">
        <v>331</v>
      </c>
      <c r="D49" s="490" t="s">
        <v>332</v>
      </c>
      <c r="E49" s="341" t="s">
        <v>333</v>
      </c>
      <c r="F49" s="490"/>
      <c r="G49" s="490"/>
      <c r="H49" s="491" t="s">
        <v>156</v>
      </c>
      <c r="I49" s="491" t="s">
        <v>335</v>
      </c>
      <c r="J49" s="490" t="s">
        <v>366</v>
      </c>
      <c r="K49" s="490" t="s">
        <v>389</v>
      </c>
      <c r="L49" s="350" t="s">
        <v>390</v>
      </c>
      <c r="M49" s="350" t="s">
        <v>391</v>
      </c>
      <c r="N49" s="491" t="s">
        <v>392</v>
      </c>
      <c r="O49" s="490" t="s">
        <v>393</v>
      </c>
      <c r="P49" s="490"/>
      <c r="Q49" s="490"/>
      <c r="R49" s="490"/>
      <c r="S49" s="490"/>
      <c r="T49" s="490"/>
      <c r="U49" s="490"/>
      <c r="V49" s="490"/>
    </row>
    <row r="50" spans="1:22" ht="147" hidden="1" customHeight="1" x14ac:dyDescent="0.3">
      <c r="A50" s="348" t="s">
        <v>140</v>
      </c>
      <c r="B50" s="349" t="s">
        <v>141</v>
      </c>
      <c r="C50" s="490" t="s">
        <v>394</v>
      </c>
      <c r="D50" s="490" t="s">
        <v>395</v>
      </c>
      <c r="E50" s="341" t="s">
        <v>396</v>
      </c>
      <c r="F50" s="490" t="s">
        <v>397</v>
      </c>
      <c r="G50" s="490" t="s">
        <v>398</v>
      </c>
      <c r="H50" s="491" t="s">
        <v>399</v>
      </c>
      <c r="I50" s="491" t="s">
        <v>400</v>
      </c>
      <c r="J50" s="490" t="s">
        <v>366</v>
      </c>
      <c r="K50" s="490" t="s">
        <v>401</v>
      </c>
      <c r="L50" s="490" t="s">
        <v>402</v>
      </c>
      <c r="M50" s="490" t="s">
        <v>403</v>
      </c>
      <c r="N50" s="491" t="s">
        <v>176</v>
      </c>
      <c r="O50" s="490" t="s">
        <v>404</v>
      </c>
      <c r="P50" s="490" t="s">
        <v>405</v>
      </c>
      <c r="Q50" s="490">
        <v>33.03</v>
      </c>
      <c r="R50" s="490">
        <v>33.04</v>
      </c>
      <c r="S50" s="490">
        <v>33.049999999999997</v>
      </c>
      <c r="T50" s="490">
        <v>33.06</v>
      </c>
      <c r="U50" s="490">
        <v>33.07</v>
      </c>
      <c r="V50" s="490" t="s">
        <v>153</v>
      </c>
    </row>
    <row r="51" spans="1:22" ht="206.4" hidden="1" customHeight="1" x14ac:dyDescent="0.3">
      <c r="A51" s="348" t="s">
        <v>321</v>
      </c>
      <c r="B51" s="349">
        <v>16</v>
      </c>
      <c r="C51" s="490" t="s">
        <v>331</v>
      </c>
      <c r="D51" s="490" t="s">
        <v>332</v>
      </c>
      <c r="E51" s="341" t="s">
        <v>333</v>
      </c>
      <c r="F51" s="490"/>
      <c r="G51" s="490"/>
      <c r="H51" s="491" t="s">
        <v>406</v>
      </c>
      <c r="I51" s="491" t="s">
        <v>335</v>
      </c>
      <c r="J51" s="490" t="s">
        <v>407</v>
      </c>
      <c r="K51" s="490" t="s">
        <v>408</v>
      </c>
      <c r="L51" s="350" t="s">
        <v>409</v>
      </c>
      <c r="M51" s="350" t="s">
        <v>410</v>
      </c>
      <c r="N51" s="491" t="s">
        <v>237</v>
      </c>
      <c r="O51" s="490" t="s">
        <v>411</v>
      </c>
      <c r="P51" s="490"/>
      <c r="Q51" s="372">
        <v>0.25</v>
      </c>
      <c r="R51" s="372">
        <v>0.5</v>
      </c>
      <c r="S51" s="372">
        <v>0.75</v>
      </c>
      <c r="T51" s="372">
        <v>1</v>
      </c>
      <c r="U51" s="490"/>
      <c r="V51" s="490"/>
    </row>
    <row r="52" spans="1:22" ht="82.2" hidden="1" customHeight="1" x14ac:dyDescent="0.3">
      <c r="A52" s="348" t="s">
        <v>321</v>
      </c>
      <c r="B52" s="349">
        <v>16</v>
      </c>
      <c r="C52" s="490" t="s">
        <v>331</v>
      </c>
      <c r="D52" s="490" t="s">
        <v>332</v>
      </c>
      <c r="E52" s="341" t="s">
        <v>333</v>
      </c>
      <c r="F52" s="490"/>
      <c r="G52" s="490"/>
      <c r="H52" s="491" t="s">
        <v>412</v>
      </c>
      <c r="I52" s="491" t="s">
        <v>335</v>
      </c>
      <c r="J52" s="490" t="s">
        <v>407</v>
      </c>
      <c r="K52" s="490" t="s">
        <v>413</v>
      </c>
      <c r="L52" s="350" t="s">
        <v>414</v>
      </c>
      <c r="M52" s="350"/>
      <c r="N52" s="491" t="s">
        <v>237</v>
      </c>
      <c r="O52" s="490" t="s">
        <v>415</v>
      </c>
      <c r="P52" s="490" t="s">
        <v>416</v>
      </c>
      <c r="Q52" s="490">
        <v>22</v>
      </c>
      <c r="R52" s="490">
        <v>24</v>
      </c>
      <c r="S52" s="490">
        <v>26</v>
      </c>
      <c r="T52" s="490">
        <v>28</v>
      </c>
      <c r="U52" s="490"/>
      <c r="V52" s="490"/>
    </row>
    <row r="53" spans="1:22" ht="138.75" hidden="1" customHeight="1" x14ac:dyDescent="0.3">
      <c r="A53" s="348" t="s">
        <v>321</v>
      </c>
      <c r="B53" s="349" t="s">
        <v>417</v>
      </c>
      <c r="C53" s="490" t="s">
        <v>105</v>
      </c>
      <c r="D53" s="490" t="s">
        <v>418</v>
      </c>
      <c r="E53" s="341" t="s">
        <v>419</v>
      </c>
      <c r="F53" s="490" t="s">
        <v>420</v>
      </c>
      <c r="G53" s="490" t="s">
        <v>421</v>
      </c>
      <c r="H53" s="491" t="s">
        <v>422</v>
      </c>
      <c r="I53" s="491" t="s">
        <v>335</v>
      </c>
      <c r="J53" s="490" t="s">
        <v>407</v>
      </c>
      <c r="K53" s="490" t="s">
        <v>423</v>
      </c>
      <c r="L53" s="490" t="s">
        <v>424</v>
      </c>
      <c r="M53" s="490" t="s">
        <v>425</v>
      </c>
      <c r="N53" s="491" t="s">
        <v>116</v>
      </c>
      <c r="O53" s="490" t="s">
        <v>426</v>
      </c>
      <c r="P53" s="490" t="s">
        <v>427</v>
      </c>
      <c r="Q53" s="490">
        <v>15</v>
      </c>
      <c r="R53" s="490">
        <v>35</v>
      </c>
      <c r="S53" s="490">
        <v>65</v>
      </c>
      <c r="T53" s="490">
        <v>100</v>
      </c>
      <c r="U53" s="490">
        <v>100</v>
      </c>
      <c r="V53" s="490" t="s">
        <v>119</v>
      </c>
    </row>
    <row r="54" spans="1:22" ht="138.75" hidden="1" customHeight="1" x14ac:dyDescent="0.3">
      <c r="A54" s="348" t="s">
        <v>321</v>
      </c>
      <c r="B54" s="349" t="s">
        <v>417</v>
      </c>
      <c r="C54" s="490" t="s">
        <v>105</v>
      </c>
      <c r="D54" s="490" t="s">
        <v>418</v>
      </c>
      <c r="E54" s="341" t="s">
        <v>419</v>
      </c>
      <c r="F54" s="490" t="s">
        <v>420</v>
      </c>
      <c r="G54" s="490" t="s">
        <v>421</v>
      </c>
      <c r="H54" s="491" t="s">
        <v>422</v>
      </c>
      <c r="I54" s="491" t="s">
        <v>111</v>
      </c>
      <c r="J54" s="490" t="s">
        <v>407</v>
      </c>
      <c r="K54" s="490" t="s">
        <v>428</v>
      </c>
      <c r="L54" s="490" t="s">
        <v>429</v>
      </c>
      <c r="M54" s="490"/>
      <c r="N54" s="491" t="s">
        <v>200</v>
      </c>
      <c r="O54" s="490" t="s">
        <v>430</v>
      </c>
      <c r="P54" s="490" t="s">
        <v>431</v>
      </c>
      <c r="Q54" s="490">
        <v>3.6</v>
      </c>
      <c r="R54" s="490">
        <v>3.7</v>
      </c>
      <c r="S54" s="490">
        <v>3.8</v>
      </c>
      <c r="T54" s="490">
        <v>4</v>
      </c>
      <c r="U54" s="490">
        <v>4.0999999999999996</v>
      </c>
      <c r="V54" s="490" t="s">
        <v>119</v>
      </c>
    </row>
    <row r="55" spans="1:22" ht="262.5" hidden="1" customHeight="1" x14ac:dyDescent="0.3">
      <c r="A55" s="353" t="s">
        <v>190</v>
      </c>
      <c r="B55" s="492" t="s">
        <v>432</v>
      </c>
      <c r="C55" s="490" t="s">
        <v>215</v>
      </c>
      <c r="D55" s="347" t="s">
        <v>285</v>
      </c>
      <c r="E55" s="347" t="s">
        <v>433</v>
      </c>
      <c r="F55" s="347" t="s">
        <v>434</v>
      </c>
      <c r="G55" s="350" t="s">
        <v>435</v>
      </c>
      <c r="H55" s="354" t="s">
        <v>436</v>
      </c>
      <c r="I55" s="350" t="s">
        <v>437</v>
      </c>
      <c r="J55" s="350" t="s">
        <v>198</v>
      </c>
      <c r="K55" s="350" t="s">
        <v>438</v>
      </c>
      <c r="L55" s="350"/>
      <c r="M55" s="350"/>
      <c r="N55" s="491" t="s">
        <v>124</v>
      </c>
      <c r="O55" s="490"/>
      <c r="P55" s="490"/>
      <c r="Q55" s="490"/>
      <c r="R55" s="490"/>
      <c r="S55" s="490"/>
      <c r="T55" s="490"/>
      <c r="U55" s="490"/>
      <c r="V55" s="490"/>
    </row>
    <row r="56" spans="1:22" ht="134.25" hidden="1" customHeight="1" x14ac:dyDescent="0.3">
      <c r="A56" s="353" t="s">
        <v>190</v>
      </c>
      <c r="B56" s="492" t="s">
        <v>432</v>
      </c>
      <c r="C56" s="490" t="s">
        <v>215</v>
      </c>
      <c r="D56" s="347" t="s">
        <v>285</v>
      </c>
      <c r="E56" s="347" t="s">
        <v>439</v>
      </c>
      <c r="F56" s="347" t="s">
        <v>440</v>
      </c>
      <c r="G56" s="347" t="s">
        <v>441</v>
      </c>
      <c r="H56" s="354" t="s">
        <v>436</v>
      </c>
      <c r="I56" s="350" t="s">
        <v>437</v>
      </c>
      <c r="J56" s="350" t="s">
        <v>198</v>
      </c>
      <c r="K56" s="350" t="s">
        <v>438</v>
      </c>
      <c r="L56" s="355"/>
      <c r="M56" s="350"/>
      <c r="N56" s="491" t="s">
        <v>124</v>
      </c>
      <c r="O56" s="490"/>
      <c r="P56" s="490"/>
      <c r="Q56" s="490"/>
      <c r="R56" s="490"/>
      <c r="S56" s="490"/>
      <c r="T56" s="490"/>
      <c r="U56" s="490"/>
      <c r="V56" s="490"/>
    </row>
    <row r="57" spans="1:22" ht="87" hidden="1" customHeight="1" x14ac:dyDescent="0.3">
      <c r="A57" s="353" t="s">
        <v>321</v>
      </c>
      <c r="B57" s="492">
        <v>16</v>
      </c>
      <c r="C57" s="356" t="s">
        <v>442</v>
      </c>
      <c r="D57" s="350" t="s">
        <v>332</v>
      </c>
      <c r="E57" s="347" t="s">
        <v>443</v>
      </c>
      <c r="F57" s="350" t="s">
        <v>338</v>
      </c>
      <c r="G57" s="350" t="s">
        <v>343</v>
      </c>
      <c r="H57" s="347" t="s">
        <v>444</v>
      </c>
      <c r="I57" s="491" t="s">
        <v>335</v>
      </c>
      <c r="J57" s="490" t="s">
        <v>336</v>
      </c>
      <c r="K57" s="350" t="s">
        <v>438</v>
      </c>
      <c r="L57" s="350"/>
      <c r="M57" s="350"/>
      <c r="N57" s="491" t="s">
        <v>124</v>
      </c>
      <c r="O57" s="490"/>
      <c r="P57" s="490"/>
      <c r="Q57" s="490"/>
      <c r="R57" s="490"/>
      <c r="S57" s="490"/>
      <c r="T57" s="490"/>
      <c r="U57" s="490"/>
      <c r="V57" s="350" t="s">
        <v>445</v>
      </c>
    </row>
    <row r="58" spans="1:22" ht="108" hidden="1" customHeight="1" x14ac:dyDescent="0.3">
      <c r="A58" s="353" t="s">
        <v>321</v>
      </c>
      <c r="B58" s="492">
        <v>16</v>
      </c>
      <c r="C58" s="356" t="s">
        <v>442</v>
      </c>
      <c r="D58" s="350" t="s">
        <v>332</v>
      </c>
      <c r="E58" s="357" t="s">
        <v>446</v>
      </c>
      <c r="F58" s="350" t="s">
        <v>338</v>
      </c>
      <c r="G58" s="350" t="s">
        <v>343</v>
      </c>
      <c r="H58" s="347" t="s">
        <v>444</v>
      </c>
      <c r="I58" s="491" t="s">
        <v>335</v>
      </c>
      <c r="J58" s="490" t="s">
        <v>336</v>
      </c>
      <c r="K58" s="350" t="s">
        <v>438</v>
      </c>
      <c r="L58" s="350"/>
      <c r="M58" s="350"/>
      <c r="N58" s="491" t="s">
        <v>124</v>
      </c>
      <c r="O58" s="490"/>
      <c r="P58" s="490"/>
      <c r="Q58" s="490"/>
      <c r="R58" s="490"/>
      <c r="S58" s="490"/>
      <c r="T58" s="490"/>
      <c r="U58" s="490"/>
      <c r="V58" s="350" t="s">
        <v>445</v>
      </c>
    </row>
    <row r="59" spans="1:22" ht="75.75" hidden="1" customHeight="1" x14ac:dyDescent="0.3">
      <c r="A59" s="353" t="s">
        <v>321</v>
      </c>
      <c r="B59" s="492">
        <v>16</v>
      </c>
      <c r="C59" s="356" t="s">
        <v>442</v>
      </c>
      <c r="D59" s="350" t="s">
        <v>332</v>
      </c>
      <c r="E59" s="347" t="s">
        <v>447</v>
      </c>
      <c r="F59" s="350" t="s">
        <v>338</v>
      </c>
      <c r="G59" s="350" t="s">
        <v>343</v>
      </c>
      <c r="H59" s="347" t="s">
        <v>444</v>
      </c>
      <c r="I59" s="491" t="s">
        <v>335</v>
      </c>
      <c r="J59" s="490" t="s">
        <v>336</v>
      </c>
      <c r="K59" s="350" t="s">
        <v>438</v>
      </c>
      <c r="L59" s="355"/>
      <c r="M59" s="355"/>
      <c r="N59" s="491" t="s">
        <v>124</v>
      </c>
      <c r="O59" s="490"/>
      <c r="P59" s="490"/>
      <c r="Q59" s="490"/>
      <c r="R59" s="490"/>
      <c r="S59" s="490"/>
      <c r="T59" s="490"/>
      <c r="U59" s="490"/>
      <c r="V59" s="350" t="s">
        <v>448</v>
      </c>
    </row>
    <row r="60" spans="1:22" ht="62.4" hidden="1" x14ac:dyDescent="0.3">
      <c r="A60" s="353" t="s">
        <v>321</v>
      </c>
      <c r="B60" s="492">
        <v>16</v>
      </c>
      <c r="C60" s="356" t="s">
        <v>442</v>
      </c>
      <c r="D60" s="350" t="s">
        <v>332</v>
      </c>
      <c r="E60" s="347" t="s">
        <v>449</v>
      </c>
      <c r="F60" s="350" t="s">
        <v>338</v>
      </c>
      <c r="G60" s="350" t="s">
        <v>343</v>
      </c>
      <c r="H60" s="347" t="s">
        <v>444</v>
      </c>
      <c r="I60" s="491" t="s">
        <v>335</v>
      </c>
      <c r="J60" s="490" t="s">
        <v>336</v>
      </c>
      <c r="K60" s="350" t="s">
        <v>438</v>
      </c>
      <c r="L60" s="355"/>
      <c r="M60" s="355"/>
      <c r="N60" s="491" t="s">
        <v>124</v>
      </c>
      <c r="O60" s="490"/>
      <c r="P60" s="490"/>
      <c r="Q60" s="490"/>
      <c r="R60" s="490"/>
      <c r="S60" s="490"/>
      <c r="T60" s="490"/>
      <c r="U60" s="490"/>
      <c r="V60" s="350" t="s">
        <v>448</v>
      </c>
    </row>
    <row r="61" spans="1:22" ht="166.5" hidden="1" customHeight="1" x14ac:dyDescent="0.3">
      <c r="A61" s="353" t="s">
        <v>190</v>
      </c>
      <c r="B61" s="492">
        <v>3</v>
      </c>
      <c r="C61" s="356" t="s">
        <v>450</v>
      </c>
      <c r="D61" s="347" t="s">
        <v>285</v>
      </c>
      <c r="E61" s="347" t="s">
        <v>451</v>
      </c>
      <c r="F61" s="347" t="s">
        <v>452</v>
      </c>
      <c r="G61" s="347" t="s">
        <v>453</v>
      </c>
      <c r="H61" s="347" t="s">
        <v>436</v>
      </c>
      <c r="I61" s="350" t="s">
        <v>197</v>
      </c>
      <c r="J61" s="350" t="s">
        <v>198</v>
      </c>
      <c r="K61" s="350" t="s">
        <v>438</v>
      </c>
      <c r="L61" s="355"/>
      <c r="M61" s="355"/>
      <c r="N61" s="491" t="s">
        <v>124</v>
      </c>
      <c r="O61" s="490"/>
      <c r="P61" s="490"/>
      <c r="Q61" s="490"/>
      <c r="R61" s="490"/>
      <c r="S61" s="490"/>
      <c r="T61" s="490"/>
      <c r="U61" s="490"/>
      <c r="V61" s="350" t="s">
        <v>454</v>
      </c>
    </row>
    <row r="62" spans="1:22" ht="271.5" customHeight="1" x14ac:dyDescent="0.3">
      <c r="A62" s="353" t="s">
        <v>140</v>
      </c>
      <c r="B62" s="354" t="s">
        <v>141</v>
      </c>
      <c r="C62" s="356" t="s">
        <v>455</v>
      </c>
      <c r="D62" s="350" t="s">
        <v>456</v>
      </c>
      <c r="E62" s="347" t="s">
        <v>457</v>
      </c>
      <c r="F62" s="347" t="s">
        <v>458</v>
      </c>
      <c r="G62" s="357" t="s">
        <v>459</v>
      </c>
      <c r="H62" s="347" t="s">
        <v>460</v>
      </c>
      <c r="I62" s="350" t="s">
        <v>111</v>
      </c>
      <c r="J62" s="347" t="s">
        <v>112</v>
      </c>
      <c r="K62" s="350" t="s">
        <v>438</v>
      </c>
      <c r="L62" s="355"/>
      <c r="M62" s="357"/>
      <c r="N62" s="345" t="s">
        <v>124</v>
      </c>
      <c r="O62" s="342"/>
      <c r="P62" s="342"/>
      <c r="Q62" s="342"/>
      <c r="R62" s="342"/>
      <c r="S62" s="342"/>
      <c r="T62" s="342"/>
      <c r="U62" s="342"/>
      <c r="V62" s="350" t="s">
        <v>461</v>
      </c>
    </row>
    <row r="63" spans="1:22" ht="171.6" x14ac:dyDescent="0.3">
      <c r="A63" s="356" t="s">
        <v>103</v>
      </c>
      <c r="B63" s="354">
        <v>17</v>
      </c>
      <c r="C63" s="356" t="s">
        <v>462</v>
      </c>
      <c r="D63" s="350" t="s">
        <v>463</v>
      </c>
      <c r="E63" s="347" t="s">
        <v>464</v>
      </c>
      <c r="F63" s="347" t="s">
        <v>465</v>
      </c>
      <c r="G63" s="347" t="s">
        <v>466</v>
      </c>
      <c r="H63" s="354"/>
      <c r="I63" s="350" t="s">
        <v>111</v>
      </c>
      <c r="J63" s="350" t="s">
        <v>112</v>
      </c>
      <c r="K63" s="350" t="s">
        <v>467</v>
      </c>
      <c r="L63" s="355"/>
      <c r="M63" s="355"/>
      <c r="N63" s="491" t="s">
        <v>124</v>
      </c>
      <c r="O63" s="490"/>
      <c r="P63" s="490"/>
      <c r="Q63" s="490"/>
      <c r="R63" s="490"/>
      <c r="S63" s="490"/>
      <c r="T63" s="490"/>
      <c r="U63" s="490"/>
      <c r="V63" s="350" t="s">
        <v>468</v>
      </c>
    </row>
    <row r="64" spans="1:22" ht="170.25" customHeight="1" x14ac:dyDescent="0.3">
      <c r="A64" s="353" t="s">
        <v>165</v>
      </c>
      <c r="B64" s="492" t="s">
        <v>469</v>
      </c>
      <c r="C64" s="356" t="s">
        <v>470</v>
      </c>
      <c r="D64" s="350" t="s">
        <v>471</v>
      </c>
      <c r="E64" s="347" t="s">
        <v>472</v>
      </c>
      <c r="F64" s="347" t="s">
        <v>473</v>
      </c>
      <c r="G64" s="347" t="s">
        <v>474</v>
      </c>
      <c r="H64" s="347" t="s">
        <v>475</v>
      </c>
      <c r="I64" s="347" t="s">
        <v>335</v>
      </c>
      <c r="J64" s="347" t="s">
        <v>366</v>
      </c>
      <c r="K64" s="350" t="s">
        <v>438</v>
      </c>
      <c r="L64" s="347"/>
      <c r="M64" s="347"/>
      <c r="N64" s="491" t="s">
        <v>237</v>
      </c>
      <c r="O64" s="490"/>
      <c r="P64" s="490"/>
      <c r="Q64" s="490"/>
      <c r="R64" s="490"/>
      <c r="S64" s="490"/>
      <c r="T64" s="490"/>
      <c r="U64" s="490"/>
      <c r="V64" s="350" t="s">
        <v>476</v>
      </c>
    </row>
    <row r="65" spans="1:22" x14ac:dyDescent="0.3">
      <c r="A65" s="358"/>
      <c r="B65" s="358"/>
      <c r="C65" s="359"/>
      <c r="D65" s="359"/>
      <c r="E65" s="360"/>
      <c r="F65" s="359"/>
      <c r="G65" s="359"/>
      <c r="H65" s="361"/>
      <c r="I65" s="359"/>
      <c r="J65" s="358"/>
      <c r="K65" s="359"/>
      <c r="L65" s="359"/>
      <c r="M65" s="359"/>
      <c r="N65" s="361"/>
      <c r="O65" s="359"/>
      <c r="P65" s="359"/>
      <c r="Q65" s="362"/>
      <c r="R65" s="362"/>
      <c r="S65" s="362"/>
      <c r="T65" s="362"/>
      <c r="U65" s="362"/>
      <c r="V65" s="363"/>
    </row>
    <row r="66" spans="1:22" x14ac:dyDescent="0.3">
      <c r="A66" s="364"/>
      <c r="B66" s="358"/>
      <c r="C66" s="359"/>
      <c r="D66" s="359"/>
      <c r="E66" s="360"/>
      <c r="F66" s="359"/>
      <c r="G66" s="359"/>
      <c r="H66" s="361"/>
      <c r="I66" s="359"/>
      <c r="J66" s="358"/>
      <c r="K66" s="359"/>
      <c r="L66" s="359"/>
      <c r="M66" s="359"/>
      <c r="N66" s="361"/>
      <c r="O66" s="359"/>
      <c r="P66" s="359"/>
      <c r="Q66" s="362"/>
      <c r="R66" s="362"/>
      <c r="S66" s="362"/>
      <c r="T66" s="362"/>
      <c r="U66" s="362"/>
      <c r="V66" s="363"/>
    </row>
    <row r="67" spans="1:22" x14ac:dyDescent="0.3">
      <c r="A67" s="364"/>
      <c r="B67" s="358"/>
      <c r="C67" s="359"/>
      <c r="D67" s="359"/>
      <c r="E67" s="360"/>
      <c r="F67" s="359"/>
      <c r="G67" s="359"/>
      <c r="H67" s="361"/>
      <c r="I67" s="359"/>
      <c r="J67" s="358"/>
      <c r="K67" s="359"/>
      <c r="L67" s="359"/>
      <c r="M67" s="359"/>
      <c r="N67" s="361"/>
      <c r="O67" s="359"/>
      <c r="P67" s="359"/>
      <c r="Q67" s="362"/>
      <c r="R67" s="362"/>
      <c r="S67" s="362"/>
      <c r="T67" s="362"/>
      <c r="U67" s="362"/>
      <c r="V67" s="363"/>
    </row>
    <row r="68" spans="1:22" x14ac:dyDescent="0.3">
      <c r="A68" s="358"/>
      <c r="B68" s="358"/>
      <c r="C68" s="359"/>
      <c r="D68" s="359"/>
      <c r="E68" s="360"/>
      <c r="F68" s="359"/>
      <c r="G68" s="359"/>
      <c r="H68" s="361"/>
      <c r="I68" s="359"/>
      <c r="J68" s="358"/>
      <c r="K68" s="359"/>
      <c r="L68" s="359"/>
      <c r="M68" s="359"/>
      <c r="N68" s="361"/>
      <c r="O68" s="359"/>
      <c r="P68" s="359"/>
      <c r="Q68" s="362"/>
      <c r="R68" s="362"/>
      <c r="S68" s="362"/>
      <c r="T68" s="362"/>
      <c r="U68" s="362"/>
      <c r="V68" s="363"/>
    </row>
    <row r="69" spans="1:22" x14ac:dyDescent="0.3">
      <c r="A69" s="358"/>
      <c r="B69" s="358"/>
      <c r="C69" s="359"/>
      <c r="D69" s="359"/>
      <c r="E69" s="360"/>
      <c r="F69" s="359"/>
      <c r="G69" s="359"/>
      <c r="H69" s="361"/>
      <c r="I69" s="359"/>
      <c r="J69" s="358"/>
      <c r="K69" s="359"/>
      <c r="L69" s="359"/>
      <c r="M69" s="359"/>
      <c r="N69" s="361"/>
      <c r="O69" s="359"/>
      <c r="P69" s="359"/>
      <c r="Q69" s="362"/>
      <c r="R69" s="362"/>
      <c r="S69" s="362"/>
      <c r="T69" s="362"/>
      <c r="U69" s="362"/>
      <c r="V69" s="363"/>
    </row>
  </sheetData>
  <autoFilter ref="A3:V62">
    <filterColumn colId="9">
      <filters>
        <filter val="Economía, Competitividad y Prosperidad"/>
      </filters>
    </filterColumn>
  </autoFilter>
  <mergeCells count="24">
    <mergeCell ref="A2:G2"/>
    <mergeCell ref="H2:V2"/>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T11:T12"/>
    <mergeCell ref="U11:U12"/>
    <mergeCell ref="V11:V12"/>
    <mergeCell ref="O11:O12"/>
    <mergeCell ref="P11:P12"/>
    <mergeCell ref="Q11:Q12"/>
    <mergeCell ref="R11:R12"/>
    <mergeCell ref="S11:S12"/>
  </mergeCells>
  <phoneticPr fontId="56" type="noConversion"/>
  <pageMargins left="0.70866141732283472" right="0.70866141732283472" top="0.74803149606299213" bottom="0.74803149606299213" header="0.31496062992125984" footer="0.31496062992125984"/>
  <pageSetup scale="40" fitToHeight="0" orientation="landscape" horizontalDpi="4294967295" verticalDpi="4294967295" r:id="rId1"/>
  <headerFooter>
    <oddHeader>&amp;L&amp;12&amp;F&amp;D</oddHeader>
  </headerFooter>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4"/>
  </sheetPr>
  <dimension ref="A1:X35"/>
  <sheetViews>
    <sheetView view="pageBreakPreview" zoomScale="55" zoomScaleNormal="100" zoomScaleSheetLayoutView="55" workbookViewId="0">
      <selection activeCell="B6" sqref="B6:U11"/>
    </sheetView>
  </sheetViews>
  <sheetFormatPr baseColWidth="10" defaultColWidth="11" defaultRowHeight="14.4" x14ac:dyDescent="0.3"/>
  <cols>
    <col min="1" max="1" width="3.5546875" style="175" customWidth="1"/>
    <col min="2" max="2" width="37.33203125" style="175" customWidth="1"/>
    <col min="3" max="3" width="8.109375" style="175" customWidth="1"/>
    <col min="4" max="4" width="5" style="175" customWidth="1"/>
    <col min="5" max="5" width="4.88671875" style="177" customWidth="1"/>
    <col min="6" max="6" width="5.33203125" style="177" customWidth="1"/>
    <col min="7" max="7" width="12.6640625" style="175" customWidth="1"/>
    <col min="8" max="8" width="9.5546875" style="175" customWidth="1"/>
    <col min="9" max="9" width="11.44140625" style="175" customWidth="1"/>
    <col min="10" max="10" width="7" style="175" bestFit="1" customWidth="1"/>
    <col min="11" max="13" width="12.6640625" style="175" customWidth="1"/>
    <col min="14" max="14" width="9.6640625" style="175" customWidth="1"/>
    <col min="15" max="17" width="12.6640625" style="175" customWidth="1"/>
    <col min="18" max="18" width="5" style="175" customWidth="1"/>
    <col min="19" max="19" width="5.6640625" style="175" customWidth="1"/>
    <col min="20" max="20" width="8.33203125" style="176" customWidth="1"/>
    <col min="21" max="21" width="6.109375" style="175" customWidth="1"/>
    <col min="22" max="16384" width="11" style="175"/>
  </cols>
  <sheetData>
    <row r="1" spans="1:24" ht="29.25" customHeight="1" thickBot="1" x14ac:dyDescent="0.35">
      <c r="A1" s="1272" t="s">
        <v>477</v>
      </c>
      <c r="B1" s="1273"/>
      <c r="C1" s="1273"/>
      <c r="D1" s="1273"/>
      <c r="E1" s="1273"/>
      <c r="F1" s="1273"/>
      <c r="G1" s="1273"/>
      <c r="H1" s="1273"/>
      <c r="I1" s="1273"/>
      <c r="J1" s="1273"/>
      <c r="K1" s="1273"/>
      <c r="L1" s="1273"/>
      <c r="M1" s="1273"/>
      <c r="N1" s="1273"/>
      <c r="O1" s="1273"/>
      <c r="P1" s="1273"/>
      <c r="Q1" s="1273"/>
      <c r="R1" s="1274"/>
      <c r="S1" s="1269" t="s">
        <v>21</v>
      </c>
      <c r="T1" s="1270"/>
      <c r="U1" s="1271"/>
    </row>
    <row r="2" spans="1:24" ht="24" customHeight="1" x14ac:dyDescent="0.3">
      <c r="A2" s="1298" t="s">
        <v>478</v>
      </c>
      <c r="B2" s="1299"/>
      <c r="C2" s="1300"/>
      <c r="D2" s="1297"/>
      <c r="E2" s="1297"/>
      <c r="F2" s="1297"/>
      <c r="G2" s="1297"/>
      <c r="H2" s="1297"/>
      <c r="I2" s="1297"/>
      <c r="J2" s="1297"/>
      <c r="K2" s="286"/>
      <c r="L2" s="286"/>
      <c r="M2" s="286"/>
      <c r="N2" s="286"/>
      <c r="O2" s="286"/>
      <c r="P2" s="286"/>
      <c r="Q2" s="286"/>
      <c r="R2" s="286"/>
      <c r="S2" s="286"/>
      <c r="T2" s="284"/>
      <c r="U2" s="277"/>
      <c r="V2" s="277"/>
    </row>
    <row r="3" spans="1:24" ht="20.25" customHeight="1" thickBot="1" x14ac:dyDescent="0.35">
      <c r="A3" s="375"/>
      <c r="B3" s="376"/>
      <c r="C3" s="377"/>
      <c r="D3" s="1301" t="s">
        <v>479</v>
      </c>
      <c r="E3" s="1302"/>
      <c r="F3" s="1302"/>
      <c r="G3" s="1302"/>
      <c r="H3" s="1302"/>
      <c r="I3" s="1302"/>
      <c r="J3" s="1302"/>
      <c r="K3" s="1302"/>
      <c r="L3" s="1302"/>
      <c r="M3" s="1302"/>
      <c r="N3" s="1302"/>
      <c r="O3" s="1302"/>
      <c r="P3" s="1302"/>
      <c r="Q3" s="1302"/>
      <c r="R3" s="1302"/>
      <c r="S3" s="1303"/>
      <c r="T3" s="277"/>
      <c r="U3" s="277"/>
      <c r="V3" s="277"/>
    </row>
    <row r="4" spans="1:24" ht="29.25" customHeight="1" thickBot="1" x14ac:dyDescent="0.35">
      <c r="A4" s="1275" t="s">
        <v>480</v>
      </c>
      <c r="B4" s="1275"/>
      <c r="C4" s="1275"/>
      <c r="D4" s="1276" t="s">
        <v>481</v>
      </c>
      <c r="E4" s="1277"/>
      <c r="F4" s="1277"/>
      <c r="G4" s="1277"/>
      <c r="H4" s="1277"/>
      <c r="I4" s="1277"/>
      <c r="J4" s="1278"/>
      <c r="K4" s="1279" t="s">
        <v>482</v>
      </c>
      <c r="L4" s="1280"/>
      <c r="M4" s="1280"/>
      <c r="N4" s="1281"/>
      <c r="O4" s="1282" t="s">
        <v>483</v>
      </c>
      <c r="P4" s="1283"/>
      <c r="Q4" s="1284"/>
      <c r="R4" s="1285"/>
      <c r="S4" s="1286" t="s">
        <v>484</v>
      </c>
      <c r="T4" s="1267" t="s">
        <v>485</v>
      </c>
      <c r="U4" s="1268"/>
      <c r="V4" s="1268"/>
    </row>
    <row r="5" spans="1:24" s="218" customFormat="1" ht="134.25" customHeight="1" thickBot="1" x14ac:dyDescent="0.3">
      <c r="A5" s="221" t="s">
        <v>486</v>
      </c>
      <c r="B5" s="1288" t="s">
        <v>487</v>
      </c>
      <c r="C5" s="1289"/>
      <c r="D5" s="1290" t="s">
        <v>488</v>
      </c>
      <c r="E5" s="1291"/>
      <c r="F5" s="1292" t="s">
        <v>489</v>
      </c>
      <c r="G5" s="1292"/>
      <c r="H5" s="378" t="s">
        <v>490</v>
      </c>
      <c r="I5" s="379" t="s">
        <v>491</v>
      </c>
      <c r="J5" s="380" t="s">
        <v>492</v>
      </c>
      <c r="K5" s="381" t="s">
        <v>493</v>
      </c>
      <c r="L5" s="382" t="s">
        <v>494</v>
      </c>
      <c r="M5" s="383" t="s">
        <v>495</v>
      </c>
      <c r="N5" s="384" t="s">
        <v>496</v>
      </c>
      <c r="O5" s="385" t="s">
        <v>497</v>
      </c>
      <c r="P5" s="392" t="s">
        <v>498</v>
      </c>
      <c r="Q5" s="392" t="s">
        <v>499</v>
      </c>
      <c r="R5" s="386" t="s">
        <v>500</v>
      </c>
      <c r="S5" s="1287"/>
      <c r="T5" s="220" t="s">
        <v>501</v>
      </c>
      <c r="U5" s="219" t="s">
        <v>502</v>
      </c>
      <c r="V5" s="287"/>
    </row>
    <row r="6" spans="1:24" ht="55.2" customHeight="1" thickBot="1" x14ac:dyDescent="0.35">
      <c r="A6" s="217">
        <v>1</v>
      </c>
      <c r="B6" s="1293" t="s">
        <v>1430</v>
      </c>
      <c r="C6" s="1294"/>
      <c r="D6" s="1295">
        <v>10</v>
      </c>
      <c r="E6" s="1296"/>
      <c r="F6" s="1304">
        <v>10</v>
      </c>
      <c r="G6" s="1305"/>
      <c r="H6" s="944">
        <v>10</v>
      </c>
      <c r="I6" s="945">
        <v>10</v>
      </c>
      <c r="J6" s="667">
        <f>SUM(D6:I6)</f>
        <v>40</v>
      </c>
      <c r="K6" s="946">
        <v>10</v>
      </c>
      <c r="L6" s="947">
        <v>10</v>
      </c>
      <c r="M6" s="946">
        <v>10</v>
      </c>
      <c r="N6" s="668">
        <f>SUM(K6:M6)</f>
        <v>30</v>
      </c>
      <c r="O6" s="946">
        <v>2</v>
      </c>
      <c r="P6" s="946">
        <v>5</v>
      </c>
      <c r="Q6" s="948">
        <v>5</v>
      </c>
      <c r="R6" s="669">
        <f>SUM(O6:Q6)</f>
        <v>12</v>
      </c>
      <c r="S6" s="211">
        <f t="shared" ref="S6:S7" si="0">(J6*0.6+N6*0.2+R6*0.2)*1.00000000003</f>
        <v>32.400000000972</v>
      </c>
      <c r="T6" s="210"/>
      <c r="U6" s="670"/>
      <c r="V6" s="277"/>
    </row>
    <row r="7" spans="1:24" ht="33.9" customHeight="1" x14ac:dyDescent="0.3">
      <c r="A7" s="216">
        <v>2</v>
      </c>
      <c r="B7" s="1306" t="s">
        <v>1431</v>
      </c>
      <c r="C7" s="1307"/>
      <c r="D7" s="1308">
        <v>10</v>
      </c>
      <c r="E7" s="1309"/>
      <c r="F7" s="1310">
        <v>5</v>
      </c>
      <c r="G7" s="1310"/>
      <c r="H7" s="1001">
        <v>10</v>
      </c>
      <c r="I7" s="943">
        <v>10</v>
      </c>
      <c r="J7" s="667">
        <f t="shared" ref="J7:J11" si="1">SUM(D7:I7)</f>
        <v>35</v>
      </c>
      <c r="K7" s="214">
        <v>10</v>
      </c>
      <c r="L7" s="1002">
        <v>5</v>
      </c>
      <c r="M7" s="215">
        <v>5</v>
      </c>
      <c r="N7" s="668">
        <f t="shared" ref="N7:N11" si="2">SUM(K7:M7)</f>
        <v>20</v>
      </c>
      <c r="O7" s="214">
        <v>1</v>
      </c>
      <c r="P7" s="213">
        <v>2</v>
      </c>
      <c r="Q7" s="212">
        <v>5</v>
      </c>
      <c r="R7" s="669">
        <f t="shared" ref="R7:R11" si="3">SUM(O7:Q7)</f>
        <v>8</v>
      </c>
      <c r="S7" s="211">
        <f t="shared" si="0"/>
        <v>26.600000000798001</v>
      </c>
      <c r="T7" s="210"/>
      <c r="U7" s="209"/>
      <c r="V7" s="277"/>
    </row>
    <row r="8" spans="1:24" ht="33.9" customHeight="1" x14ac:dyDescent="0.3">
      <c r="A8" s="216">
        <v>3</v>
      </c>
      <c r="B8" s="1306" t="s">
        <v>1292</v>
      </c>
      <c r="C8" s="1307"/>
      <c r="D8" s="1311">
        <v>10</v>
      </c>
      <c r="E8" s="1312"/>
      <c r="F8" s="1313">
        <v>10</v>
      </c>
      <c r="G8" s="1313"/>
      <c r="H8" s="1002">
        <v>10</v>
      </c>
      <c r="I8" s="215">
        <v>10</v>
      </c>
      <c r="J8" s="667">
        <f t="shared" si="1"/>
        <v>40</v>
      </c>
      <c r="K8" s="214">
        <v>10</v>
      </c>
      <c r="L8" s="1002">
        <v>5</v>
      </c>
      <c r="M8" s="215">
        <v>5</v>
      </c>
      <c r="N8" s="668">
        <f t="shared" si="2"/>
        <v>20</v>
      </c>
      <c r="O8" s="214">
        <v>3</v>
      </c>
      <c r="P8" s="213">
        <v>2</v>
      </c>
      <c r="Q8" s="212">
        <v>5</v>
      </c>
      <c r="R8" s="669">
        <f t="shared" si="3"/>
        <v>10</v>
      </c>
      <c r="S8" s="211">
        <f>(J8*0.6+N8*0.2+R8*0.2)*1.00000000003</f>
        <v>30.000000000900002</v>
      </c>
      <c r="T8" s="210"/>
      <c r="U8" s="209">
        <f t="shared" ref="U8:U11" si="4">_xlfn.RANK.EQ(S8,$S$6:$S$13)</f>
        <v>4</v>
      </c>
      <c r="V8" s="277"/>
    </row>
    <row r="9" spans="1:24" ht="33.9" customHeight="1" x14ac:dyDescent="0.3">
      <c r="A9" s="216">
        <v>4</v>
      </c>
      <c r="B9" s="1306" t="s">
        <v>1432</v>
      </c>
      <c r="C9" s="1307"/>
      <c r="D9" s="1311">
        <v>10</v>
      </c>
      <c r="E9" s="1312"/>
      <c r="F9" s="1313">
        <v>5</v>
      </c>
      <c r="G9" s="1313"/>
      <c r="H9" s="1002">
        <v>10</v>
      </c>
      <c r="I9" s="215">
        <v>10</v>
      </c>
      <c r="J9" s="667">
        <f t="shared" si="1"/>
        <v>35</v>
      </c>
      <c r="K9" s="214">
        <v>10</v>
      </c>
      <c r="L9" s="1002">
        <v>5</v>
      </c>
      <c r="M9" s="215">
        <v>5</v>
      </c>
      <c r="N9" s="668">
        <f t="shared" si="2"/>
        <v>20</v>
      </c>
      <c r="O9" s="214">
        <v>3</v>
      </c>
      <c r="P9" s="213">
        <v>3</v>
      </c>
      <c r="Q9" s="212">
        <v>5</v>
      </c>
      <c r="R9" s="669">
        <f t="shared" si="3"/>
        <v>11</v>
      </c>
      <c r="S9" s="211">
        <f>(J9*0.6+N9*0.2+R9*0.2)*1.00000000004</f>
        <v>27.200000001088</v>
      </c>
      <c r="T9" s="210"/>
      <c r="U9" s="209">
        <f t="shared" si="4"/>
        <v>5</v>
      </c>
      <c r="V9" s="277"/>
    </row>
    <row r="10" spans="1:24" ht="33.9" customHeight="1" x14ac:dyDescent="0.3">
      <c r="A10" s="216">
        <v>5</v>
      </c>
      <c r="B10" s="1306" t="s">
        <v>1433</v>
      </c>
      <c r="C10" s="1307"/>
      <c r="D10" s="1311">
        <v>10</v>
      </c>
      <c r="E10" s="1312"/>
      <c r="F10" s="1313">
        <v>10</v>
      </c>
      <c r="G10" s="1313"/>
      <c r="H10" s="1002">
        <v>10</v>
      </c>
      <c r="I10" s="215">
        <v>10</v>
      </c>
      <c r="J10" s="667">
        <f t="shared" si="1"/>
        <v>40</v>
      </c>
      <c r="K10" s="214">
        <v>10</v>
      </c>
      <c r="L10" s="1002">
        <v>5</v>
      </c>
      <c r="M10" s="215">
        <v>5</v>
      </c>
      <c r="N10" s="668">
        <f t="shared" si="2"/>
        <v>20</v>
      </c>
      <c r="O10" s="214">
        <v>3</v>
      </c>
      <c r="P10" s="213">
        <v>3</v>
      </c>
      <c r="Q10" s="212">
        <v>5</v>
      </c>
      <c r="R10" s="669">
        <f t="shared" si="3"/>
        <v>11</v>
      </c>
      <c r="S10" s="211">
        <f>(J10*0.6+N10*0.2+R10*0.2)*1.00000000005</f>
        <v>30.200000001509999</v>
      </c>
      <c r="T10" s="210"/>
      <c r="U10" s="209">
        <f t="shared" si="4"/>
        <v>2</v>
      </c>
      <c r="V10" s="277"/>
    </row>
    <row r="11" spans="1:24" ht="33.9" customHeight="1" x14ac:dyDescent="0.3">
      <c r="A11" s="216">
        <v>6</v>
      </c>
      <c r="B11" s="1306" t="s">
        <v>1434</v>
      </c>
      <c r="C11" s="1307"/>
      <c r="D11" s="1311">
        <v>10</v>
      </c>
      <c r="E11" s="1312"/>
      <c r="F11" s="1313">
        <v>10</v>
      </c>
      <c r="G11" s="1313"/>
      <c r="H11" s="1002">
        <v>10</v>
      </c>
      <c r="I11" s="215">
        <v>10</v>
      </c>
      <c r="J11" s="667">
        <f t="shared" si="1"/>
        <v>40</v>
      </c>
      <c r="K11" s="214">
        <v>10</v>
      </c>
      <c r="L11" s="1002">
        <v>5</v>
      </c>
      <c r="M11" s="215">
        <v>5</v>
      </c>
      <c r="N11" s="668">
        <f t="shared" si="2"/>
        <v>20</v>
      </c>
      <c r="O11" s="214">
        <v>3</v>
      </c>
      <c r="P11" s="213">
        <v>2</v>
      </c>
      <c r="Q11" s="212">
        <v>5</v>
      </c>
      <c r="R11" s="669">
        <f t="shared" si="3"/>
        <v>10</v>
      </c>
      <c r="S11" s="211">
        <f>(J11*0.6+N11*0.2+R11*0.2)*1.00000000006</f>
        <v>30.0000000018</v>
      </c>
      <c r="T11" s="210"/>
      <c r="U11" s="209">
        <f t="shared" si="4"/>
        <v>3</v>
      </c>
      <c r="V11" s="277"/>
    </row>
    <row r="12" spans="1:24" ht="33.9" customHeight="1" x14ac:dyDescent="0.3">
      <c r="A12" s="216">
        <v>7</v>
      </c>
      <c r="B12" s="1306"/>
      <c r="C12" s="1307"/>
      <c r="D12" s="1311"/>
      <c r="E12" s="1312"/>
      <c r="F12" s="1313"/>
      <c r="G12" s="1313"/>
      <c r="H12" s="499"/>
      <c r="I12" s="215"/>
      <c r="J12" s="667">
        <f t="shared" ref="J12:J13" si="5">SUM(D12:I12)</f>
        <v>0</v>
      </c>
      <c r="K12" s="214"/>
      <c r="L12" s="499"/>
      <c r="M12" s="215"/>
      <c r="N12" s="668">
        <f t="shared" ref="N12:N13" si="6">SUM(K12:M12)</f>
        <v>0</v>
      </c>
      <c r="O12" s="214"/>
      <c r="P12" s="213"/>
      <c r="Q12" s="212"/>
      <c r="R12" s="669">
        <f t="shared" ref="R12:R13" si="7">SUM(O12:Q12)</f>
        <v>0</v>
      </c>
      <c r="S12" s="211">
        <f>(J12*0.6+N12*0.2+R12*0.2)*1.00000000007</f>
        <v>0</v>
      </c>
      <c r="T12" s="210"/>
      <c r="U12" s="209">
        <f t="shared" ref="U12:U13" si="8">_xlfn.RANK.EQ(S12,$S$6:$S$13)</f>
        <v>7</v>
      </c>
      <c r="V12" s="277"/>
    </row>
    <row r="13" spans="1:24" ht="33.9" customHeight="1" thickBot="1" x14ac:dyDescent="0.35">
      <c r="A13" s="208">
        <v>8</v>
      </c>
      <c r="B13" s="1314"/>
      <c r="C13" s="1315"/>
      <c r="D13" s="1316"/>
      <c r="E13" s="1317"/>
      <c r="F13" s="1318"/>
      <c r="G13" s="1318"/>
      <c r="H13" s="498"/>
      <c r="I13" s="207"/>
      <c r="J13" s="667">
        <f t="shared" si="5"/>
        <v>0</v>
      </c>
      <c r="K13" s="206"/>
      <c r="L13" s="498"/>
      <c r="M13" s="207"/>
      <c r="N13" s="668">
        <f t="shared" si="6"/>
        <v>0</v>
      </c>
      <c r="O13" s="206"/>
      <c r="P13" s="205"/>
      <c r="Q13" s="204"/>
      <c r="R13" s="669">
        <f t="shared" si="7"/>
        <v>0</v>
      </c>
      <c r="S13" s="203">
        <f>(J13*0.6+N13*0.2+R13*0.2)*1.00000000008</f>
        <v>0</v>
      </c>
      <c r="T13" s="202"/>
      <c r="U13" s="201">
        <f t="shared" si="8"/>
        <v>7</v>
      </c>
      <c r="V13" s="277"/>
    </row>
    <row r="14" spans="1:24" s="179" customFormat="1" ht="12.6" thickBot="1" x14ac:dyDescent="0.3">
      <c r="A14" s="1319" t="s">
        <v>503</v>
      </c>
      <c r="B14" s="1320"/>
      <c r="C14" s="1321"/>
      <c r="D14" s="1322" t="s">
        <v>504</v>
      </c>
      <c r="E14" s="1320"/>
      <c r="F14" s="1320"/>
      <c r="G14" s="1320"/>
      <c r="H14" s="1320"/>
      <c r="I14" s="1320"/>
      <c r="J14" s="1323"/>
      <c r="K14" s="274"/>
      <c r="L14" s="274"/>
      <c r="M14" s="274"/>
      <c r="N14" s="275"/>
      <c r="P14" s="275"/>
      <c r="Q14" s="275"/>
      <c r="R14" s="275"/>
      <c r="S14" s="275"/>
      <c r="T14" s="289"/>
      <c r="U14" s="275"/>
      <c r="V14" s="274"/>
      <c r="W14" s="196"/>
      <c r="X14" s="195"/>
    </row>
    <row r="15" spans="1:24" s="179" customFormat="1" ht="20.25" customHeight="1" thickBot="1" x14ac:dyDescent="0.3">
      <c r="A15" s="200" t="s">
        <v>486</v>
      </c>
      <c r="B15" s="497" t="s">
        <v>505</v>
      </c>
      <c r="C15" s="199" t="s">
        <v>506</v>
      </c>
      <c r="D15" s="198" t="s">
        <v>77</v>
      </c>
      <c r="E15" s="1324" t="s">
        <v>505</v>
      </c>
      <c r="F15" s="1324"/>
      <c r="G15" s="1324"/>
      <c r="H15" s="1324"/>
      <c r="I15" s="1324"/>
      <c r="J15" s="197" t="s">
        <v>506</v>
      </c>
      <c r="K15" s="274"/>
      <c r="L15" s="274"/>
      <c r="M15" s="275"/>
      <c r="N15" s="275"/>
      <c r="O15" s="1325" t="s">
        <v>507</v>
      </c>
      <c r="P15" s="1326"/>
      <c r="Q15" s="1327"/>
      <c r="R15" s="1327"/>
      <c r="S15" s="1327"/>
      <c r="T15" s="1327"/>
      <c r="U15" s="1328"/>
      <c r="V15" s="288"/>
      <c r="W15" s="196"/>
      <c r="X15" s="195"/>
    </row>
    <row r="16" spans="1:24" ht="44.1" customHeight="1" x14ac:dyDescent="0.3">
      <c r="A16" s="194">
        <v>1</v>
      </c>
      <c r="B16" s="193" t="e">
        <f>INDEX($B$6:$B$13,MATCH(A16,$U$6:$U$13,0))</f>
        <v>#N/A</v>
      </c>
      <c r="C16" s="192" t="e">
        <f>INDEX($S$6:$S$13,MATCH(A16,$U$6:$U$13,0))</f>
        <v>#N/A</v>
      </c>
      <c r="D16" s="191">
        <v>6</v>
      </c>
      <c r="E16" s="1329" t="e">
        <f>INDEX($B$6:$B$13,MATCH(D16,$U$6:$U$13,0))</f>
        <v>#N/A</v>
      </c>
      <c r="F16" s="1329"/>
      <c r="G16" s="1329"/>
      <c r="H16" s="1329"/>
      <c r="I16" s="1329"/>
      <c r="J16" s="190" t="e">
        <f>INDEX($S$6:$S$13,MATCH(D16,$U$6:$U$13,0))</f>
        <v>#N/A</v>
      </c>
      <c r="K16" s="276"/>
      <c r="L16" s="276"/>
      <c r="M16" s="277"/>
      <c r="N16" s="277"/>
      <c r="O16" s="1330" t="s">
        <v>508</v>
      </c>
      <c r="P16" s="1331"/>
      <c r="Q16" s="1332" t="s">
        <v>509</v>
      </c>
      <c r="R16" s="1332"/>
      <c r="S16" s="1332"/>
      <c r="T16" s="1332"/>
      <c r="U16" s="1333"/>
      <c r="V16" s="283"/>
      <c r="W16" s="178"/>
      <c r="X16" s="184"/>
    </row>
    <row r="17" spans="1:24" ht="44.1" customHeight="1" x14ac:dyDescent="0.3">
      <c r="A17" s="183">
        <v>2</v>
      </c>
      <c r="B17" s="189" t="str">
        <f>INDEX($B$6:$B$13,MATCH(A17,$U$6:$U$13,0))</f>
        <v xml:space="preserve">Discriminación étnica, violenta y machista </v>
      </c>
      <c r="C17" s="182">
        <f>INDEX($S$6:$S$13,MATCH(A17,$U$6:$U$13,0))</f>
        <v>30.200000001509999</v>
      </c>
      <c r="D17" s="188">
        <v>7</v>
      </c>
      <c r="E17" s="1336">
        <f>INDEX($B$6:$B$13,MATCH(D17,$U$6:$U$13,0))</f>
        <v>0</v>
      </c>
      <c r="F17" s="1336"/>
      <c r="G17" s="1336"/>
      <c r="H17" s="1336"/>
      <c r="I17" s="1336"/>
      <c r="J17" s="187">
        <f>INDEX($S$6:$S$13,MATCH(D17,$U$6:$U$13,0))</f>
        <v>0</v>
      </c>
      <c r="K17" s="276"/>
      <c r="L17" s="278"/>
      <c r="M17" s="277"/>
      <c r="N17" s="277"/>
      <c r="O17" s="1337" t="s">
        <v>510</v>
      </c>
      <c r="P17" s="1338"/>
      <c r="Q17" s="1339" t="s">
        <v>511</v>
      </c>
      <c r="R17" s="1339"/>
      <c r="S17" s="1339"/>
      <c r="T17" s="1339"/>
      <c r="U17" s="1340"/>
      <c r="V17" s="283"/>
      <c r="W17" s="178"/>
      <c r="X17" s="184"/>
    </row>
    <row r="18" spans="1:24" ht="44.1" customHeight="1" thickBot="1" x14ac:dyDescent="0.35">
      <c r="A18" s="183">
        <v>3</v>
      </c>
      <c r="B18" s="495" t="str">
        <f>INDEX($B$6:$B$13,MATCH(A18,$U$6:$U$13,0))</f>
        <v xml:space="preserve">Desigualdad </v>
      </c>
      <c r="C18" s="182">
        <f>INDEX($S$6:$S$13,MATCH(A18,$U$6:$U$13,0))</f>
        <v>30.0000000018</v>
      </c>
      <c r="D18" s="186">
        <v>8</v>
      </c>
      <c r="E18" s="1341" t="e">
        <f>INDEX($B$6:$B$13,MATCH(D18,$U$6:$U$13,0))</f>
        <v>#N/A</v>
      </c>
      <c r="F18" s="1341"/>
      <c r="G18" s="1341"/>
      <c r="H18" s="1341"/>
      <c r="I18" s="1341"/>
      <c r="J18" s="185" t="e">
        <f>INDEX($S$6:$S$13,MATCH(D18,$U$6:$U$13,0))</f>
        <v>#N/A</v>
      </c>
      <c r="K18" s="276"/>
      <c r="L18" s="276"/>
      <c r="M18" s="277"/>
      <c r="N18" s="277"/>
      <c r="O18" s="1342" t="s">
        <v>512</v>
      </c>
      <c r="P18" s="1343"/>
      <c r="Q18" s="1344" t="s">
        <v>513</v>
      </c>
      <c r="R18" s="1344"/>
      <c r="S18" s="1344"/>
      <c r="T18" s="1344"/>
      <c r="U18" s="1345"/>
      <c r="V18" s="178"/>
      <c r="W18" s="178"/>
      <c r="X18" s="184"/>
    </row>
    <row r="19" spans="1:24" ht="44.1" customHeight="1" x14ac:dyDescent="0.3">
      <c r="A19" s="183">
        <v>4</v>
      </c>
      <c r="B19" s="495" t="str">
        <f>INDEX($B$6:$B$13,MATCH(A19,$U$6:$U$13,0))</f>
        <v>Relaciones de poder</v>
      </c>
      <c r="C19" s="182">
        <f>INDEX($S$6:$S$13,MATCH(A19,$U$6:$U$13,0))</f>
        <v>30.000000000900002</v>
      </c>
      <c r="D19" s="279"/>
      <c r="E19" s="1334"/>
      <c r="F19" s="1334"/>
      <c r="G19" s="1334"/>
      <c r="H19" s="1334"/>
      <c r="I19" s="1334"/>
      <c r="J19" s="280"/>
      <c r="K19" s="276"/>
      <c r="L19" s="276"/>
      <c r="M19" s="278"/>
      <c r="N19" s="277"/>
      <c r="O19" s="277"/>
      <c r="P19" s="277"/>
      <c r="Q19" s="277"/>
      <c r="R19" s="277"/>
      <c r="S19" s="277"/>
      <c r="T19" s="284"/>
      <c r="U19" s="277"/>
      <c r="V19" s="277"/>
    </row>
    <row r="20" spans="1:24" ht="44.1" customHeight="1" thickBot="1" x14ac:dyDescent="0.35">
      <c r="A20" s="181">
        <v>5</v>
      </c>
      <c r="B20" s="496" t="str">
        <f>INDEX($B$6:$B$13,MATCH(A20,$U$6:$U$13,0))</f>
        <v xml:space="preserve">Sistema colonialista y racista </v>
      </c>
      <c r="C20" s="180">
        <f>INDEX($S$6:$S$13,MATCH(A20,$U$6:$U$13,0))</f>
        <v>27.200000001088</v>
      </c>
      <c r="D20" s="279"/>
      <c r="E20" s="1334"/>
      <c r="F20" s="1334"/>
      <c r="G20" s="1334"/>
      <c r="H20" s="1334"/>
      <c r="I20" s="1334"/>
      <c r="J20" s="280"/>
      <c r="K20" s="276"/>
      <c r="L20" s="276"/>
      <c r="M20" s="278"/>
      <c r="N20" s="277"/>
      <c r="O20" s="283"/>
      <c r="P20" s="283"/>
      <c r="Q20" s="1335"/>
      <c r="R20" s="1335"/>
      <c r="S20" s="1335"/>
      <c r="T20" s="1335"/>
      <c r="U20" s="1335"/>
      <c r="V20" s="277"/>
    </row>
    <row r="21" spans="1:24" ht="18" customHeight="1" x14ac:dyDescent="0.3">
      <c r="A21" s="277"/>
      <c r="B21" s="277"/>
      <c r="C21" s="275"/>
      <c r="D21" s="277"/>
      <c r="E21" s="281"/>
      <c r="F21" s="281"/>
      <c r="G21" s="494"/>
      <c r="H21" s="494"/>
      <c r="I21" s="494"/>
      <c r="J21" s="494"/>
      <c r="K21" s="278"/>
      <c r="L21" s="278"/>
      <c r="M21" s="278"/>
      <c r="N21" s="277"/>
      <c r="O21" s="278"/>
      <c r="P21" s="278"/>
      <c r="Q21" s="278"/>
      <c r="R21" s="278"/>
      <c r="S21" s="278"/>
      <c r="T21" s="282"/>
      <c r="U21" s="278"/>
      <c r="V21" s="277"/>
    </row>
    <row r="22" spans="1:24" ht="42.75" customHeight="1" x14ac:dyDescent="0.3">
      <c r="A22" s="277"/>
      <c r="B22" s="277"/>
      <c r="C22" s="277"/>
      <c r="D22" s="1265" t="s">
        <v>514</v>
      </c>
      <c r="E22" s="1265"/>
      <c r="F22" s="1265"/>
      <c r="G22" s="1265"/>
      <c r="H22" s="1265"/>
      <c r="I22" s="1265"/>
      <c r="J22" s="1265"/>
      <c r="K22" s="1265"/>
      <c r="L22" s="1265"/>
      <c r="M22" s="1265"/>
      <c r="N22" s="1265"/>
      <c r="O22" s="278"/>
      <c r="P22" s="278"/>
      <c r="Q22" s="278"/>
      <c r="R22" s="278"/>
      <c r="S22" s="278"/>
      <c r="T22" s="282"/>
      <c r="U22" s="278"/>
      <c r="V22" s="277"/>
    </row>
    <row r="23" spans="1:24" ht="26.25" customHeight="1" x14ac:dyDescent="0.3">
      <c r="A23" s="277"/>
      <c r="B23" s="277"/>
      <c r="C23" s="277"/>
      <c r="D23" s="277"/>
      <c r="E23" s="281"/>
      <c r="F23" s="281"/>
      <c r="G23" s="277"/>
      <c r="H23" s="277"/>
      <c r="I23" s="277"/>
      <c r="J23" s="494"/>
      <c r="K23" s="278"/>
      <c r="L23" s="277"/>
      <c r="M23" s="277"/>
      <c r="N23" s="277"/>
      <c r="O23" s="278"/>
      <c r="P23" s="278"/>
      <c r="Q23" s="278"/>
      <c r="R23" s="278"/>
      <c r="S23" s="278"/>
      <c r="T23" s="282"/>
      <c r="U23" s="278"/>
      <c r="V23" s="277"/>
    </row>
    <row r="24" spans="1:24" ht="30" customHeight="1" x14ac:dyDescent="0.3">
      <c r="A24" s="277"/>
      <c r="B24" s="277"/>
      <c r="C24" s="277"/>
      <c r="D24" s="277"/>
      <c r="E24" s="281"/>
      <c r="F24" s="281"/>
      <c r="G24" s="277"/>
      <c r="H24" s="277"/>
      <c r="I24" s="277"/>
      <c r="J24" s="283"/>
      <c r="K24" s="278"/>
      <c r="L24" s="277"/>
      <c r="M24" s="277"/>
      <c r="N24" s="277"/>
      <c r="O24" s="278"/>
      <c r="P24" s="278"/>
      <c r="Q24" s="278"/>
      <c r="R24" s="278"/>
      <c r="S24" s="278"/>
      <c r="T24" s="282"/>
      <c r="U24" s="278"/>
      <c r="V24" s="277"/>
    </row>
    <row r="25" spans="1:24" ht="36.75" customHeight="1" x14ac:dyDescent="0.3">
      <c r="A25" s="277"/>
      <c r="B25" s="277"/>
      <c r="C25" s="277"/>
      <c r="D25" s="277"/>
      <c r="E25" s="281"/>
      <c r="F25" s="281"/>
      <c r="G25" s="277"/>
      <c r="H25" s="277"/>
      <c r="I25" s="277"/>
      <c r="J25" s="283"/>
      <c r="K25" s="278"/>
      <c r="L25" s="277"/>
      <c r="M25" s="277"/>
      <c r="N25" s="277"/>
      <c r="O25" s="277"/>
      <c r="P25" s="277"/>
      <c r="Q25" s="277"/>
      <c r="R25" s="277"/>
      <c r="S25" s="277"/>
      <c r="T25" s="284"/>
      <c r="U25" s="277"/>
      <c r="V25" s="277"/>
    </row>
    <row r="26" spans="1:24" x14ac:dyDescent="0.3">
      <c r="A26" s="277"/>
      <c r="B26" s="277"/>
      <c r="C26" s="277"/>
      <c r="D26" s="277"/>
      <c r="E26" s="281"/>
      <c r="F26" s="281"/>
      <c r="G26" s="278"/>
      <c r="H26" s="278"/>
      <c r="I26" s="278"/>
      <c r="J26" s="278"/>
      <c r="K26" s="278"/>
      <c r="L26" s="277"/>
      <c r="M26" s="277"/>
      <c r="N26" s="277"/>
      <c r="O26" s="277"/>
      <c r="P26" s="277"/>
      <c r="Q26" s="277"/>
      <c r="R26" s="277"/>
      <c r="S26" s="277"/>
      <c r="T26" s="284"/>
      <c r="U26" s="277"/>
      <c r="V26" s="277"/>
    </row>
    <row r="27" spans="1:24" x14ac:dyDescent="0.3">
      <c r="A27" s="277"/>
      <c r="B27" s="277"/>
      <c r="C27" s="277"/>
      <c r="D27" s="277"/>
      <c r="E27" s="281"/>
      <c r="F27" s="281"/>
      <c r="G27" s="277"/>
      <c r="H27" s="277"/>
      <c r="I27" s="277"/>
      <c r="J27" s="277"/>
      <c r="K27" s="277"/>
      <c r="L27" s="277"/>
      <c r="M27" s="277"/>
      <c r="N27" s="277"/>
      <c r="O27" s="277"/>
      <c r="P27" s="277"/>
      <c r="Q27" s="277"/>
      <c r="R27" s="277"/>
      <c r="S27" s="277"/>
      <c r="T27" s="284"/>
      <c r="U27" s="277"/>
      <c r="V27" s="277"/>
    </row>
    <row r="28" spans="1:24" x14ac:dyDescent="0.3">
      <c r="A28" s="277"/>
      <c r="B28" s="277"/>
      <c r="C28" s="277"/>
      <c r="D28" s="277"/>
      <c r="E28" s="281"/>
      <c r="F28" s="281"/>
      <c r="G28" s="277"/>
      <c r="H28" s="277"/>
      <c r="I28" s="277"/>
      <c r="J28" s="277"/>
      <c r="K28" s="277"/>
      <c r="L28" s="277"/>
      <c r="M28" s="277"/>
      <c r="N28" s="277"/>
      <c r="O28" s="277"/>
      <c r="P28" s="277"/>
      <c r="Q28" s="277"/>
      <c r="R28" s="277"/>
      <c r="S28" s="277"/>
      <c r="T28" s="284"/>
      <c r="U28" s="277"/>
      <c r="V28" s="277"/>
    </row>
    <row r="29" spans="1:24" x14ac:dyDescent="0.3">
      <c r="A29" s="277"/>
      <c r="B29" s="277"/>
      <c r="C29" s="277"/>
      <c r="D29" s="277"/>
      <c r="E29" s="281"/>
      <c r="F29" s="281"/>
      <c r="G29" s="277"/>
      <c r="H29" s="277"/>
      <c r="I29" s="277"/>
      <c r="J29" s="277"/>
      <c r="K29" s="277"/>
      <c r="L29" s="277"/>
      <c r="M29" s="277"/>
      <c r="N29" s="277"/>
      <c r="O29" s="277"/>
      <c r="P29" s="277"/>
      <c r="Q29" s="277"/>
      <c r="R29" s="277"/>
      <c r="S29" s="277"/>
      <c r="T29" s="284"/>
      <c r="U29" s="277"/>
      <c r="V29" s="277"/>
    </row>
    <row r="30" spans="1:24" x14ac:dyDescent="0.3">
      <c r="A30" s="277"/>
      <c r="B30" s="277"/>
      <c r="C30" s="277"/>
      <c r="D30" s="277"/>
      <c r="E30" s="281"/>
      <c r="F30" s="281"/>
      <c r="G30" s="277"/>
      <c r="H30" s="277"/>
      <c r="I30" s="277"/>
      <c r="J30" s="277"/>
      <c r="K30" s="277"/>
      <c r="L30" s="277"/>
      <c r="M30" s="277"/>
      <c r="N30" s="277"/>
      <c r="O30" s="277"/>
      <c r="P30" s="277"/>
      <c r="Q30" s="277"/>
      <c r="R30" s="277"/>
      <c r="S30" s="277"/>
      <c r="T30" s="284"/>
      <c r="U30" s="277"/>
      <c r="V30" s="277"/>
    </row>
    <row r="31" spans="1:24" ht="51.75" customHeight="1" x14ac:dyDescent="0.3">
      <c r="A31" s="277"/>
      <c r="B31" s="277"/>
      <c r="C31" s="277"/>
      <c r="D31" s="1265" t="s">
        <v>515</v>
      </c>
      <c r="E31" s="1266"/>
      <c r="F31" s="1266"/>
      <c r="G31" s="1266"/>
      <c r="H31" s="1266"/>
      <c r="I31" s="1266"/>
      <c r="J31" s="1266"/>
      <c r="K31" s="1266"/>
      <c r="L31" s="1266"/>
      <c r="M31" s="1266"/>
      <c r="N31" s="1266"/>
      <c r="O31" s="277"/>
      <c r="P31" s="277"/>
      <c r="Q31" s="277"/>
      <c r="R31" s="277"/>
      <c r="S31" s="277"/>
      <c r="T31" s="284"/>
      <c r="U31" s="277"/>
      <c r="V31" s="277"/>
    </row>
    <row r="32" spans="1:24" x14ac:dyDescent="0.3">
      <c r="A32" s="277"/>
      <c r="B32" s="277"/>
      <c r="C32" s="277"/>
      <c r="D32" s="1265" t="s">
        <v>516</v>
      </c>
      <c r="E32" s="1266"/>
      <c r="F32" s="1266"/>
      <c r="G32" s="1266"/>
      <c r="H32" s="1266"/>
      <c r="I32" s="1266"/>
      <c r="J32" s="1266"/>
      <c r="K32" s="1266"/>
      <c r="L32" s="1266"/>
      <c r="M32" s="1266"/>
      <c r="N32" s="1266"/>
      <c r="O32" s="277"/>
      <c r="P32" s="277"/>
      <c r="Q32" s="277"/>
      <c r="R32" s="277"/>
      <c r="S32" s="277"/>
      <c r="T32" s="284"/>
      <c r="U32" s="277"/>
      <c r="V32" s="277"/>
    </row>
    <row r="33" spans="1:22" x14ac:dyDescent="0.3">
      <c r="A33" s="277"/>
      <c r="B33" s="277"/>
      <c r="C33" s="277"/>
      <c r="D33" s="277"/>
      <c r="E33" s="285" t="s">
        <v>517</v>
      </c>
      <c r="F33" s="281"/>
      <c r="G33" s="277"/>
      <c r="H33" s="277"/>
      <c r="I33" s="277"/>
      <c r="J33" s="277"/>
      <c r="K33" s="277"/>
      <c r="L33" s="277"/>
      <c r="M33" s="277"/>
      <c r="N33" s="277"/>
      <c r="O33" s="277"/>
      <c r="P33" s="277"/>
      <c r="Q33" s="277"/>
      <c r="R33" s="277"/>
      <c r="S33" s="277"/>
      <c r="T33" s="284"/>
      <c r="U33" s="277"/>
      <c r="V33" s="277"/>
    </row>
    <row r="34" spans="1:22" x14ac:dyDescent="0.3">
      <c r="A34" s="277"/>
      <c r="B34" s="277"/>
      <c r="C34" s="277"/>
      <c r="D34" s="277"/>
      <c r="E34" s="285" t="s">
        <v>518</v>
      </c>
      <c r="F34" s="281"/>
      <c r="G34" s="277"/>
      <c r="H34" s="277"/>
      <c r="I34" s="277"/>
      <c r="J34" s="277"/>
      <c r="K34" s="277"/>
      <c r="L34" s="277"/>
      <c r="M34" s="277"/>
      <c r="N34" s="277"/>
      <c r="O34" s="277"/>
      <c r="P34" s="277"/>
      <c r="Q34" s="277"/>
      <c r="R34" s="277"/>
      <c r="S34" s="277"/>
      <c r="T34" s="284"/>
      <c r="U34" s="277"/>
      <c r="V34" s="277"/>
    </row>
    <row r="35" spans="1:22" x14ac:dyDescent="0.3">
      <c r="A35" s="277"/>
      <c r="B35" s="277"/>
      <c r="C35" s="277"/>
      <c r="D35" s="277"/>
      <c r="E35" s="285" t="s">
        <v>519</v>
      </c>
      <c r="F35" s="281"/>
      <c r="G35" s="277"/>
      <c r="H35" s="277"/>
      <c r="I35" s="277"/>
      <c r="J35" s="277"/>
      <c r="K35" s="277"/>
      <c r="L35" s="277"/>
      <c r="M35" s="277"/>
      <c r="N35" s="277"/>
      <c r="O35" s="277"/>
      <c r="P35" s="277"/>
      <c r="Q35" s="277"/>
      <c r="R35" s="277"/>
      <c r="S35" s="277"/>
      <c r="T35" s="284"/>
      <c r="U35" s="277"/>
      <c r="V35" s="277"/>
    </row>
  </sheetData>
  <sheetProtection selectLockedCells="1"/>
  <mergeCells count="57">
    <mergeCell ref="E19:I19"/>
    <mergeCell ref="E20:I20"/>
    <mergeCell ref="Q20:U20"/>
    <mergeCell ref="E17:I17"/>
    <mergeCell ref="O17:P17"/>
    <mergeCell ref="Q17:U17"/>
    <mergeCell ref="E18:I18"/>
    <mergeCell ref="O18:P18"/>
    <mergeCell ref="Q18:U18"/>
    <mergeCell ref="E15:I15"/>
    <mergeCell ref="O15:U15"/>
    <mergeCell ref="E16:I16"/>
    <mergeCell ref="O16:P16"/>
    <mergeCell ref="Q16:U16"/>
    <mergeCell ref="B13:C13"/>
    <mergeCell ref="D13:E13"/>
    <mergeCell ref="F13:G13"/>
    <mergeCell ref="A14:C14"/>
    <mergeCell ref="D14:J14"/>
    <mergeCell ref="B11:C11"/>
    <mergeCell ref="D11:E11"/>
    <mergeCell ref="F11:G11"/>
    <mergeCell ref="B12:C12"/>
    <mergeCell ref="D12:E12"/>
    <mergeCell ref="F12:G12"/>
    <mergeCell ref="D3:S3"/>
    <mergeCell ref="D22:N22"/>
    <mergeCell ref="D31:N31"/>
    <mergeCell ref="F6:G6"/>
    <mergeCell ref="B7:C7"/>
    <mergeCell ref="D7:E7"/>
    <mergeCell ref="F7:G7"/>
    <mergeCell ref="B8:C8"/>
    <mergeCell ref="D8:E8"/>
    <mergeCell ref="F8:G8"/>
    <mergeCell ref="B9:C9"/>
    <mergeCell ref="D9:E9"/>
    <mergeCell ref="F9:G9"/>
    <mergeCell ref="B10:C10"/>
    <mergeCell ref="D10:E10"/>
    <mergeCell ref="F10:G10"/>
    <mergeCell ref="D32:N32"/>
    <mergeCell ref="T4:V4"/>
    <mergeCell ref="S1:U1"/>
    <mergeCell ref="A1:R1"/>
    <mergeCell ref="A4:C4"/>
    <mergeCell ref="D4:J4"/>
    <mergeCell ref="K4:N4"/>
    <mergeCell ref="O4:R4"/>
    <mergeCell ref="S4:S5"/>
    <mergeCell ref="B5:C5"/>
    <mergeCell ref="D5:E5"/>
    <mergeCell ref="F5:G5"/>
    <mergeCell ref="B6:C6"/>
    <mergeCell ref="D6:E6"/>
    <mergeCell ref="D2:J2"/>
    <mergeCell ref="A2:C2"/>
  </mergeCells>
  <conditionalFormatting sqref="T12:T13">
    <cfRule type="cellIs" dxfId="50" priority="29" operator="equal">
      <formula>$S$6</formula>
    </cfRule>
  </conditionalFormatting>
  <conditionalFormatting sqref="T6:T8">
    <cfRule type="cellIs" dxfId="49" priority="6" operator="between">
      <formula>"Baja Prioridad"</formula>
      <formula>"Baja Prioridad"</formula>
    </cfRule>
    <cfRule type="cellIs" dxfId="48" priority="8" operator="between">
      <formula>"Baja Prioridad"</formula>
      <formula>"Baja Prioridad"</formula>
    </cfRule>
    <cfRule type="cellIs" dxfId="47" priority="9" operator="between">
      <formula>"Mediana Prioridad"</formula>
      <formula>"Mediana Prioridad"</formula>
    </cfRule>
    <cfRule type="cellIs" dxfId="46" priority="10" operator="between">
      <formula>"Alta Prioridad"</formula>
      <formula>"Alta Prioridad"</formula>
    </cfRule>
    <cfRule type="cellIs" dxfId="45" priority="11" operator="equal">
      <formula>"""Alta Prioridad"""</formula>
    </cfRule>
    <cfRule type="cellIs" dxfId="44" priority="15" operator="between">
      <formula>1</formula>
      <formula>3</formula>
    </cfRule>
  </conditionalFormatting>
  <conditionalFormatting sqref="S6:S8">
    <cfRule type="cellIs" dxfId="43" priority="5" operator="between">
      <formula>6.51</formula>
      <formula>10.1</formula>
    </cfRule>
    <cfRule type="cellIs" dxfId="42" priority="7" operator="between">
      <formula>1</formula>
      <formula>4</formula>
    </cfRule>
    <cfRule type="cellIs" dxfId="41" priority="12" operator="between">
      <formula>6.501</formula>
      <formula>10</formula>
    </cfRule>
    <cfRule type="cellIs" dxfId="40" priority="13" operator="between">
      <formula>3.01</formula>
      <formula>6.5</formula>
    </cfRule>
    <cfRule type="cellIs" dxfId="39" priority="14" operator="between">
      <formula>1</formula>
      <formula>3</formula>
    </cfRule>
  </conditionalFormatting>
  <conditionalFormatting sqref="T6:T8">
    <cfRule type="cellIs" dxfId="38" priority="16" operator="equal">
      <formula>$S$6</formula>
    </cfRule>
  </conditionalFormatting>
  <conditionalFormatting sqref="T9:T10">
    <cfRule type="cellIs" dxfId="37" priority="3" operator="equal">
      <formula>$S$6</formula>
    </cfRule>
  </conditionalFormatting>
  <conditionalFormatting sqref="T11">
    <cfRule type="cellIs" dxfId="36" priority="1" operator="equal">
      <formula>$S$6</formula>
    </cfRule>
  </conditionalFormatting>
  <hyperlinks>
    <hyperlink ref="T4:V4" location="'Anexo-3 CRITERIOSPONDERACIÓN'!Área_de_impresión" display="Ir a SPP-Anexo 4 Información de apoyo"/>
  </hyperlinks>
  <printOptions horizontalCentered="1"/>
  <pageMargins left="0.15748031496062992" right="0.15748031496062992" top="0.78740157480314965" bottom="0.19685039370078741" header="0.31496062992125984" footer="0.19685039370078741"/>
  <pageSetup scale="50" orientation="landscape" horizontalDpi="4294967295" verticalDpi="4294967295"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0" operator="containsText" id="{FA1609F2-BF97-4F49-9479-E71746DCB6B6}">
            <xm:f>NOT(ISERROR(SEARCH($S$6,T12)))</xm:f>
            <xm:f>$S$6</xm:f>
            <x14:dxf>
              <font>
                <color rgb="FF9C0006"/>
              </font>
              <fill>
                <patternFill>
                  <bgColor rgb="FFFFC7CE"/>
                </patternFill>
              </fill>
            </x14:dxf>
          </x14:cfRule>
          <xm:sqref>T12:T13</xm:sqref>
        </x14:conditionalFormatting>
        <x14:conditionalFormatting xmlns:xm="http://schemas.microsoft.com/office/excel/2006/main">
          <x14:cfRule type="containsText" priority="17" operator="containsText" id="{F4290922-2ECD-4679-8045-365773202767}">
            <xm:f>NOT(ISERROR(SEARCH($S$6,T6)))</xm:f>
            <xm:f>$S$6</xm:f>
            <x14:dxf>
              <font>
                <color rgb="FF9C0006"/>
              </font>
              <fill>
                <patternFill>
                  <bgColor rgb="FFFFC7CE"/>
                </patternFill>
              </fill>
            </x14:dxf>
          </x14:cfRule>
          <xm:sqref>T6:T8</xm:sqref>
        </x14:conditionalFormatting>
        <x14:conditionalFormatting xmlns:xm="http://schemas.microsoft.com/office/excel/2006/main">
          <x14:cfRule type="containsText" priority="4" operator="containsText" id="{43AC2B84-B40F-4A0B-B64D-19AE4243995B}">
            <xm:f>NOT(ISERROR(SEARCH($S$6,T9)))</xm:f>
            <xm:f>$S$6</xm:f>
            <x14:dxf>
              <font>
                <color rgb="FF9C0006"/>
              </font>
              <fill>
                <patternFill>
                  <bgColor rgb="FFFFC7CE"/>
                </patternFill>
              </fill>
            </x14:dxf>
          </x14:cfRule>
          <xm:sqref>T9:T10</xm:sqref>
        </x14:conditionalFormatting>
        <x14:conditionalFormatting xmlns:xm="http://schemas.microsoft.com/office/excel/2006/main">
          <x14:cfRule type="containsText" priority="2" operator="containsText" id="{90536E18-1ED4-47B4-A799-CFCBF6CBED51}">
            <xm:f>NOT(ISERROR(SEARCH($S$6,T11)))</xm:f>
            <xm:f>$S$6</xm:f>
            <x14:dxf>
              <font>
                <color rgb="FF9C0006"/>
              </font>
              <fill>
                <patternFill>
                  <bgColor rgb="FFFFC7CE"/>
                </patternFill>
              </fill>
            </x14:dxf>
          </x14:cfRule>
          <xm:sqref>T11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sheetPr>
  <dimension ref="A1:W56"/>
  <sheetViews>
    <sheetView view="pageBreakPreview" topLeftCell="H3" zoomScaleNormal="75" zoomScaleSheetLayoutView="100" workbookViewId="0">
      <selection activeCell="K12" sqref="K12:K15"/>
    </sheetView>
  </sheetViews>
  <sheetFormatPr baseColWidth="10" defaultColWidth="11.44140625" defaultRowHeight="14.4" x14ac:dyDescent="0.3"/>
  <cols>
    <col min="1" max="1" width="23" style="299" customWidth="1"/>
    <col min="2" max="2" width="23.6640625" style="299" customWidth="1"/>
    <col min="3" max="3" width="25.44140625" style="299" customWidth="1"/>
    <col min="4" max="4" width="23.6640625" style="299" customWidth="1"/>
    <col min="5" max="7" width="16.5546875" style="299" customWidth="1"/>
    <col min="8" max="10" width="11.44140625" style="299"/>
    <col min="11" max="11" width="20.44140625" style="299" customWidth="1"/>
    <col min="12" max="12" width="17.5546875" style="299" customWidth="1"/>
    <col min="13" max="14" width="26.6640625" style="299" customWidth="1"/>
    <col min="15" max="16384" width="11.44140625" style="299"/>
  </cols>
  <sheetData>
    <row r="1" spans="1:23" s="293" customFormat="1" ht="33.75" customHeight="1" x14ac:dyDescent="0.3">
      <c r="A1" s="1361" t="s">
        <v>520</v>
      </c>
      <c r="B1" s="1362"/>
      <c r="C1" s="1362"/>
      <c r="D1" s="1362"/>
      <c r="E1" s="1362"/>
      <c r="F1" s="1362"/>
      <c r="G1" s="1362"/>
      <c r="H1" s="1362"/>
      <c r="I1" s="1362"/>
      <c r="J1" s="1362"/>
      <c r="K1" s="1362"/>
      <c r="L1" s="1362"/>
      <c r="M1" s="1362"/>
      <c r="N1" s="258" t="s">
        <v>23</v>
      </c>
      <c r="O1" s="292"/>
      <c r="P1" s="292"/>
      <c r="Q1" s="292"/>
      <c r="R1" s="292"/>
      <c r="S1" s="292"/>
      <c r="T1" s="292"/>
      <c r="U1" s="292"/>
      <c r="V1" s="292"/>
      <c r="W1" s="292"/>
    </row>
    <row r="2" spans="1:23" s="293" customFormat="1" ht="24.75" customHeight="1" x14ac:dyDescent="0.3">
      <c r="A2" s="294"/>
      <c r="B2" s="294"/>
      <c r="C2" s="294"/>
      <c r="D2" s="294"/>
      <c r="E2" s="294"/>
      <c r="F2" s="294"/>
      <c r="G2" s="294"/>
      <c r="H2" s="295"/>
      <c r="I2" s="292"/>
      <c r="J2" s="292"/>
      <c r="K2" s="292"/>
      <c r="L2" s="296"/>
      <c r="M2" s="294"/>
      <c r="N2" s="294"/>
      <c r="O2" s="292"/>
      <c r="P2" s="292"/>
      <c r="Q2" s="292"/>
      <c r="R2" s="292"/>
      <c r="S2" s="292"/>
      <c r="T2" s="292"/>
      <c r="U2" s="292"/>
      <c r="V2" s="292"/>
      <c r="W2" s="292"/>
    </row>
    <row r="3" spans="1:23" ht="15" thickBot="1" x14ac:dyDescent="0.35">
      <c r="A3" s="297"/>
      <c r="B3" s="297"/>
      <c r="C3" s="297"/>
      <c r="D3" s="297"/>
      <c r="E3" s="297"/>
      <c r="F3" s="297"/>
      <c r="G3" s="297"/>
      <c r="H3" s="297"/>
      <c r="I3" s="297"/>
      <c r="J3" s="298"/>
      <c r="K3" s="298"/>
      <c r="L3" s="298"/>
      <c r="M3" s="298"/>
      <c r="N3" s="298"/>
      <c r="O3" s="298"/>
      <c r="P3" s="297"/>
      <c r="Q3" s="297"/>
      <c r="R3" s="297"/>
      <c r="S3" s="297"/>
      <c r="T3" s="297"/>
      <c r="U3" s="297"/>
      <c r="V3" s="297"/>
      <c r="W3" s="297"/>
    </row>
    <row r="4" spans="1:23" ht="21" x14ac:dyDescent="0.3">
      <c r="A4" s="1363" t="s">
        <v>521</v>
      </c>
      <c r="B4" s="1364"/>
      <c r="C4" s="1364"/>
      <c r="D4" s="1364"/>
      <c r="E4" s="1364"/>
      <c r="F4" s="1364"/>
      <c r="G4" s="1364"/>
      <c r="H4" s="1364"/>
      <c r="I4" s="1364"/>
      <c r="J4" s="1364"/>
      <c r="K4" s="1364"/>
      <c r="L4" s="1364"/>
      <c r="M4" s="1364"/>
      <c r="N4" s="1364"/>
      <c r="O4" s="297"/>
      <c r="P4" s="297"/>
      <c r="Q4" s="297"/>
      <c r="R4" s="297"/>
      <c r="S4" s="297"/>
      <c r="T4" s="297"/>
      <c r="U4" s="297"/>
      <c r="V4" s="297"/>
      <c r="W4" s="297"/>
    </row>
    <row r="5" spans="1:23" ht="18.75" customHeight="1" x14ac:dyDescent="0.3">
      <c r="A5" s="1365"/>
      <c r="B5" s="1366"/>
      <c r="C5" s="1366"/>
      <c r="D5" s="1366"/>
      <c r="E5" s="1366"/>
      <c r="F5" s="1366"/>
      <c r="G5" s="1366"/>
      <c r="H5" s="1366"/>
      <c r="I5" s="1366"/>
      <c r="J5" s="1366"/>
      <c r="K5" s="1366"/>
      <c r="L5" s="1366"/>
      <c r="M5" s="1366"/>
      <c r="N5" s="1366"/>
      <c r="O5" s="297"/>
      <c r="P5" s="297"/>
      <c r="Q5" s="297"/>
      <c r="R5" s="297"/>
      <c r="S5" s="297"/>
      <c r="T5" s="297"/>
      <c r="U5" s="297"/>
      <c r="V5" s="297"/>
      <c r="W5" s="297"/>
    </row>
    <row r="6" spans="1:23" ht="19.5" customHeight="1" x14ac:dyDescent="0.3">
      <c r="A6" s="1365"/>
      <c r="B6" s="1366"/>
      <c r="C6" s="1366"/>
      <c r="D6" s="1366"/>
      <c r="E6" s="1366"/>
      <c r="F6" s="1366"/>
      <c r="G6" s="1366"/>
      <c r="H6" s="1366"/>
      <c r="I6" s="1366"/>
      <c r="J6" s="1366"/>
      <c r="K6" s="1366"/>
      <c r="L6" s="1366"/>
      <c r="M6" s="1366"/>
      <c r="N6" s="1366"/>
      <c r="O6" s="297"/>
      <c r="P6" s="297"/>
      <c r="Q6" s="297"/>
      <c r="R6" s="297"/>
      <c r="S6" s="297"/>
      <c r="T6" s="297"/>
      <c r="U6" s="297"/>
      <c r="V6" s="297"/>
      <c r="W6" s="297"/>
    </row>
    <row r="7" spans="1:23" ht="15" thickBot="1" x14ac:dyDescent="0.35">
      <c r="A7" s="1367"/>
      <c r="B7" s="1368"/>
      <c r="C7" s="501"/>
      <c r="D7" s="501"/>
      <c r="E7" s="501"/>
      <c r="F7" s="501"/>
      <c r="G7" s="501"/>
      <c r="H7" s="501"/>
      <c r="I7" s="300"/>
      <c r="J7" s="501"/>
      <c r="K7" s="501"/>
      <c r="L7" s="501"/>
      <c r="M7" s="501"/>
      <c r="N7" s="501"/>
      <c r="O7" s="297"/>
      <c r="P7" s="297"/>
      <c r="Q7" s="297"/>
      <c r="R7" s="297"/>
      <c r="S7" s="297"/>
      <c r="T7" s="297"/>
      <c r="U7" s="297"/>
      <c r="V7" s="297"/>
      <c r="W7" s="297"/>
    </row>
    <row r="8" spans="1:23" ht="58.5" customHeight="1" x14ac:dyDescent="0.3">
      <c r="A8" s="1349" t="s">
        <v>522</v>
      </c>
      <c r="B8" s="1349" t="s">
        <v>523</v>
      </c>
      <c r="C8" s="1349" t="s">
        <v>524</v>
      </c>
      <c r="D8" s="1349" t="s">
        <v>525</v>
      </c>
      <c r="E8" s="1349" t="s">
        <v>526</v>
      </c>
      <c r="F8" s="1369" t="s">
        <v>527</v>
      </c>
      <c r="G8" s="1370"/>
      <c r="H8" s="1349" t="s">
        <v>528</v>
      </c>
      <c r="I8" s="1373" t="s">
        <v>529</v>
      </c>
      <c r="J8" s="1374"/>
      <c r="K8" s="1375" t="s">
        <v>530</v>
      </c>
      <c r="L8" s="1376"/>
      <c r="M8" s="1349" t="s">
        <v>531</v>
      </c>
      <c r="N8" s="1349" t="s">
        <v>532</v>
      </c>
      <c r="O8" s="297"/>
      <c r="P8" s="297"/>
      <c r="Q8" s="297"/>
      <c r="R8" s="297"/>
      <c r="S8" s="297"/>
      <c r="T8" s="297"/>
      <c r="U8" s="297"/>
      <c r="V8" s="297"/>
      <c r="W8" s="297"/>
    </row>
    <row r="9" spans="1:23" ht="32.25" customHeight="1" x14ac:dyDescent="0.3">
      <c r="A9" s="1350"/>
      <c r="B9" s="1350"/>
      <c r="C9" s="1350"/>
      <c r="D9" s="1350"/>
      <c r="E9" s="1350"/>
      <c r="F9" s="1371"/>
      <c r="G9" s="1372"/>
      <c r="H9" s="1350"/>
      <c r="I9" s="1351" t="s">
        <v>533</v>
      </c>
      <c r="J9" s="1353" t="s">
        <v>534</v>
      </c>
      <c r="K9" s="1355" t="s">
        <v>535</v>
      </c>
      <c r="L9" s="1357" t="s">
        <v>536</v>
      </c>
      <c r="M9" s="1350"/>
      <c r="N9" s="1350"/>
      <c r="O9" s="297"/>
      <c r="P9" s="297"/>
      <c r="Q9" s="297"/>
      <c r="R9" s="297"/>
      <c r="S9" s="297"/>
      <c r="T9" s="297"/>
      <c r="U9" s="297"/>
      <c r="V9" s="297"/>
      <c r="W9" s="297"/>
    </row>
    <row r="10" spans="1:23" ht="24.75" customHeight="1" x14ac:dyDescent="0.3">
      <c r="A10" s="1350"/>
      <c r="B10" s="1350"/>
      <c r="C10" s="1350"/>
      <c r="D10" s="1350"/>
      <c r="E10" s="1350"/>
      <c r="F10" s="1371"/>
      <c r="G10" s="1372"/>
      <c r="H10" s="1350"/>
      <c r="I10" s="1351"/>
      <c r="J10" s="1353"/>
      <c r="K10" s="1356"/>
      <c r="L10" s="1358"/>
      <c r="M10" s="1350"/>
      <c r="N10" s="1350"/>
      <c r="O10" s="297"/>
      <c r="P10" s="297"/>
      <c r="Q10" s="297"/>
      <c r="R10" s="297"/>
      <c r="S10" s="297"/>
      <c r="T10" s="297"/>
      <c r="U10" s="297"/>
      <c r="V10" s="297"/>
      <c r="W10" s="297"/>
    </row>
    <row r="11" spans="1:23" ht="28.5" customHeight="1" x14ac:dyDescent="0.3">
      <c r="A11" s="1350"/>
      <c r="B11" s="1350"/>
      <c r="C11" s="1350"/>
      <c r="D11" s="1350"/>
      <c r="E11" s="1350"/>
      <c r="F11" s="1164" t="s">
        <v>537</v>
      </c>
      <c r="G11" s="1165" t="s">
        <v>538</v>
      </c>
      <c r="H11" s="1350"/>
      <c r="I11" s="1352"/>
      <c r="J11" s="1354"/>
      <c r="K11" s="1356"/>
      <c r="L11" s="1358"/>
      <c r="M11" s="1350"/>
      <c r="N11" s="1350"/>
      <c r="O11" s="297"/>
      <c r="P11" s="297"/>
      <c r="Q11" s="297"/>
      <c r="R11" s="297"/>
      <c r="S11" s="297"/>
      <c r="T11" s="297"/>
      <c r="U11" s="297"/>
      <c r="V11" s="297"/>
      <c r="W11" s="297"/>
    </row>
    <row r="12" spans="1:23" ht="48.75" customHeight="1" x14ac:dyDescent="0.3">
      <c r="A12" s="1348" t="s">
        <v>1299</v>
      </c>
      <c r="B12" s="557" t="s">
        <v>1290</v>
      </c>
      <c r="C12" s="1348" t="s">
        <v>1288</v>
      </c>
      <c r="D12" s="1348" t="s">
        <v>1295</v>
      </c>
      <c r="E12" s="1347" t="s">
        <v>1297</v>
      </c>
      <c r="F12" s="1346"/>
      <c r="G12" s="557" t="s">
        <v>1289</v>
      </c>
      <c r="H12" s="1346" t="s">
        <v>1296</v>
      </c>
      <c r="I12" s="1346" t="s">
        <v>948</v>
      </c>
      <c r="J12" s="1346" t="s">
        <v>948</v>
      </c>
      <c r="K12" s="1347" t="s">
        <v>1301</v>
      </c>
      <c r="L12" s="1348" t="s">
        <v>1298</v>
      </c>
      <c r="M12" s="1360" t="s">
        <v>1302</v>
      </c>
      <c r="N12" s="1166"/>
      <c r="O12" s="297" t="s">
        <v>539</v>
      </c>
      <c r="P12" s="297" t="s">
        <v>539</v>
      </c>
      <c r="Q12" s="297"/>
      <c r="R12" s="297"/>
      <c r="S12" s="297"/>
      <c r="T12" s="297"/>
      <c r="U12" s="297"/>
      <c r="V12" s="297"/>
      <c r="W12" s="297"/>
    </row>
    <row r="13" spans="1:23" ht="34.5" customHeight="1" x14ac:dyDescent="0.3">
      <c r="A13" s="1348"/>
      <c r="B13" s="557" t="s">
        <v>1291</v>
      </c>
      <c r="C13" s="1348"/>
      <c r="D13" s="1348"/>
      <c r="E13" s="1347"/>
      <c r="F13" s="1346"/>
      <c r="G13" s="557"/>
      <c r="H13" s="1346"/>
      <c r="I13" s="1346"/>
      <c r="J13" s="1346"/>
      <c r="K13" s="1347"/>
      <c r="L13" s="1348"/>
      <c r="M13" s="1360"/>
      <c r="N13" s="1359" t="s">
        <v>1303</v>
      </c>
      <c r="O13" s="297"/>
      <c r="P13" s="297"/>
      <c r="Q13" s="297"/>
      <c r="R13" s="297"/>
      <c r="S13" s="297"/>
      <c r="T13" s="297"/>
      <c r="U13" s="297"/>
      <c r="V13" s="297"/>
      <c r="W13" s="297"/>
    </row>
    <row r="14" spans="1:23" ht="31.5" customHeight="1" x14ac:dyDescent="0.3">
      <c r="A14" s="1348"/>
      <c r="B14" s="857" t="s">
        <v>1292</v>
      </c>
      <c r="C14" s="1348"/>
      <c r="D14" s="1348"/>
      <c r="E14" s="1347"/>
      <c r="F14" s="1346"/>
      <c r="G14" s="557"/>
      <c r="H14" s="1346"/>
      <c r="I14" s="1346"/>
      <c r="J14" s="1346"/>
      <c r="K14" s="1347"/>
      <c r="L14" s="1348"/>
      <c r="M14" s="1360"/>
      <c r="N14" s="1359"/>
      <c r="O14" s="297"/>
      <c r="P14" s="297"/>
      <c r="Q14" s="297"/>
      <c r="R14" s="297"/>
      <c r="S14" s="297"/>
      <c r="T14" s="297"/>
      <c r="U14" s="297"/>
      <c r="V14" s="297"/>
      <c r="W14" s="297"/>
    </row>
    <row r="15" spans="1:23" ht="43.5" customHeight="1" x14ac:dyDescent="0.3">
      <c r="A15" s="1348"/>
      <c r="B15" s="557" t="s">
        <v>1293</v>
      </c>
      <c r="C15" s="1348"/>
      <c r="D15" s="1348"/>
      <c r="E15" s="1347"/>
      <c r="F15" s="1346"/>
      <c r="G15" s="557"/>
      <c r="H15" s="1346"/>
      <c r="I15" s="1346"/>
      <c r="J15" s="1346"/>
      <c r="K15" s="1347"/>
      <c r="L15" s="1348"/>
      <c r="M15" s="1360"/>
      <c r="N15" s="1359"/>
      <c r="O15" s="297"/>
      <c r="P15" s="297"/>
      <c r="Q15" s="297"/>
      <c r="R15" s="297"/>
      <c r="S15" s="297"/>
      <c r="T15" s="297"/>
      <c r="U15" s="297"/>
      <c r="V15" s="297"/>
      <c r="W15" s="297"/>
    </row>
    <row r="16" spans="1:23" ht="21" customHeight="1" x14ac:dyDescent="0.3">
      <c r="A16" s="301"/>
      <c r="B16" s="858" t="s">
        <v>1300</v>
      </c>
      <c r="C16" s="301"/>
      <c r="D16" s="301"/>
      <c r="E16" s="301"/>
      <c r="F16" s="301"/>
      <c r="G16" s="301"/>
      <c r="H16" s="301"/>
      <c r="I16" s="301"/>
      <c r="J16" s="301"/>
      <c r="K16" s="301"/>
      <c r="L16" s="301"/>
      <c r="M16" s="302"/>
      <c r="N16" s="1359"/>
      <c r="O16" s="297"/>
      <c r="P16" s="297"/>
      <c r="Q16" s="297"/>
      <c r="R16" s="297"/>
      <c r="S16" s="297"/>
      <c r="T16" s="297"/>
      <c r="U16" s="297"/>
      <c r="V16" s="297"/>
      <c r="W16" s="297"/>
    </row>
    <row r="17" spans="1:23" ht="7.5" customHeight="1" x14ac:dyDescent="0.3">
      <c r="A17" s="301"/>
      <c r="B17" s="301" t="s">
        <v>1294</v>
      </c>
      <c r="C17" s="301"/>
      <c r="D17" s="301"/>
      <c r="E17" s="301"/>
      <c r="F17" s="301"/>
      <c r="G17" s="301"/>
      <c r="H17" s="301"/>
      <c r="I17" s="301"/>
      <c r="J17" s="301"/>
      <c r="K17" s="301"/>
      <c r="L17" s="301"/>
      <c r="M17" s="302"/>
      <c r="N17" s="1359"/>
      <c r="O17" s="297"/>
      <c r="P17" s="297"/>
      <c r="Q17" s="297"/>
      <c r="R17" s="297"/>
      <c r="S17" s="297"/>
      <c r="T17" s="297"/>
      <c r="U17" s="297"/>
      <c r="V17" s="297"/>
      <c r="W17" s="297"/>
    </row>
    <row r="18" spans="1:23" ht="15" customHeight="1" x14ac:dyDescent="0.3">
      <c r="A18" s="297"/>
      <c r="B18" s="297"/>
      <c r="C18" s="297"/>
      <c r="D18" s="297"/>
      <c r="E18" s="297"/>
      <c r="F18" s="297"/>
      <c r="G18" s="297"/>
      <c r="H18" s="297"/>
      <c r="I18" s="297"/>
      <c r="J18" s="297"/>
      <c r="K18" s="297"/>
      <c r="L18" s="297"/>
      <c r="M18" s="297"/>
      <c r="N18" s="859"/>
      <c r="O18" s="297"/>
      <c r="P18" s="297"/>
      <c r="Q18" s="297"/>
      <c r="R18" s="297"/>
      <c r="S18" s="297"/>
      <c r="T18" s="297"/>
      <c r="U18" s="297"/>
      <c r="V18" s="297"/>
      <c r="W18" s="297"/>
    </row>
    <row r="19" spans="1:23" ht="15" customHeight="1" x14ac:dyDescent="0.3">
      <c r="A19" s="297" t="s">
        <v>540</v>
      </c>
      <c r="B19" s="297"/>
      <c r="C19" s="297"/>
      <c r="D19" s="297"/>
      <c r="E19" s="297"/>
      <c r="F19" s="297"/>
      <c r="G19" s="297"/>
      <c r="H19" s="297"/>
      <c r="I19" s="297"/>
      <c r="J19" s="297"/>
      <c r="K19" s="297"/>
      <c r="L19" s="297"/>
      <c r="M19" s="297"/>
      <c r="N19" s="859"/>
      <c r="O19" s="297"/>
      <c r="P19" s="297"/>
      <c r="Q19" s="297"/>
      <c r="R19" s="297"/>
      <c r="S19" s="297"/>
      <c r="T19" s="297"/>
      <c r="U19" s="297"/>
      <c r="V19" s="297"/>
      <c r="W19" s="297"/>
    </row>
    <row r="20" spans="1:23" ht="15" customHeight="1" x14ac:dyDescent="0.3">
      <c r="A20" s="297" t="s">
        <v>541</v>
      </c>
      <c r="B20" s="297"/>
      <c r="C20" s="297"/>
      <c r="D20" s="297"/>
      <c r="E20" s="297"/>
      <c r="F20" s="297"/>
      <c r="G20" s="297"/>
      <c r="H20" s="297"/>
      <c r="I20" s="297"/>
      <c r="J20" s="297"/>
      <c r="K20" s="297"/>
      <c r="L20" s="297"/>
      <c r="M20" s="297"/>
      <c r="N20" s="859"/>
      <c r="O20" s="297"/>
      <c r="P20" s="297"/>
      <c r="Q20" s="297"/>
      <c r="R20" s="297"/>
      <c r="S20" s="297"/>
      <c r="T20" s="297"/>
      <c r="U20" s="297"/>
      <c r="V20" s="297"/>
      <c r="W20" s="297"/>
    </row>
    <row r="21" spans="1:23" ht="15" customHeight="1" x14ac:dyDescent="0.3">
      <c r="A21" s="297" t="s">
        <v>542</v>
      </c>
      <c r="B21" s="297"/>
      <c r="C21" s="297"/>
      <c r="D21" s="297"/>
      <c r="E21" s="297"/>
      <c r="F21" s="297"/>
      <c r="G21" s="297"/>
      <c r="H21" s="297"/>
      <c r="I21" s="297"/>
      <c r="J21" s="297"/>
      <c r="K21" s="297"/>
      <c r="L21" s="297"/>
      <c r="M21" s="297"/>
      <c r="N21" s="859"/>
      <c r="O21" s="297"/>
      <c r="P21" s="297"/>
      <c r="Q21" s="297"/>
      <c r="R21" s="297"/>
      <c r="S21" s="297"/>
      <c r="T21" s="297"/>
      <c r="U21" s="297"/>
      <c r="V21" s="297"/>
      <c r="W21" s="297"/>
    </row>
    <row r="22" spans="1:23" ht="15" customHeight="1" x14ac:dyDescent="0.3">
      <c r="A22" s="297"/>
      <c r="B22" s="297"/>
      <c r="C22" s="297"/>
      <c r="D22" s="297"/>
      <c r="E22" s="297"/>
      <c r="F22" s="297"/>
      <c r="G22" s="297"/>
      <c r="H22" s="297"/>
      <c r="I22" s="297"/>
      <c r="J22" s="297"/>
      <c r="K22" s="297"/>
      <c r="L22" s="297"/>
      <c r="M22" s="297"/>
      <c r="N22" s="859"/>
      <c r="O22" s="297"/>
      <c r="P22" s="297"/>
      <c r="Q22" s="297"/>
      <c r="R22" s="297"/>
      <c r="S22" s="297"/>
      <c r="T22" s="297"/>
      <c r="U22" s="297"/>
      <c r="V22" s="297"/>
      <c r="W22" s="297"/>
    </row>
    <row r="23" spans="1:23" ht="15" customHeight="1" x14ac:dyDescent="0.3">
      <c r="A23" s="297"/>
      <c r="B23" s="297"/>
      <c r="C23" s="297"/>
      <c r="D23" s="297"/>
      <c r="E23" s="297"/>
      <c r="F23" s="297"/>
      <c r="G23" s="297"/>
      <c r="H23" s="297"/>
      <c r="I23" s="297"/>
      <c r="J23" s="297"/>
      <c r="K23" s="297"/>
      <c r="L23" s="297"/>
      <c r="M23" s="297"/>
      <c r="N23" s="859"/>
      <c r="O23" s="297"/>
      <c r="P23" s="297"/>
      <c r="Q23" s="297"/>
      <c r="R23" s="297"/>
      <c r="S23" s="297"/>
      <c r="T23" s="297"/>
      <c r="U23" s="297"/>
      <c r="V23" s="297"/>
      <c r="W23" s="297"/>
    </row>
    <row r="24" spans="1:23" ht="15" customHeight="1" x14ac:dyDescent="0.3">
      <c r="A24" s="297"/>
      <c r="B24" s="297"/>
      <c r="C24" s="297"/>
      <c r="D24" s="297"/>
      <c r="E24" s="297"/>
      <c r="F24" s="297"/>
      <c r="G24" s="297"/>
      <c r="H24" s="297"/>
      <c r="I24" s="297"/>
      <c r="J24" s="297"/>
      <c r="K24" s="297"/>
      <c r="L24" s="297"/>
      <c r="M24" s="297"/>
      <c r="N24" s="859"/>
      <c r="O24" s="297"/>
      <c r="P24" s="297"/>
      <c r="Q24" s="297"/>
      <c r="R24" s="297"/>
      <c r="S24" s="297"/>
      <c r="T24" s="297"/>
      <c r="U24" s="297"/>
      <c r="V24" s="297"/>
      <c r="W24" s="297"/>
    </row>
    <row r="25" spans="1:23" x14ac:dyDescent="0.3">
      <c r="A25" s="297"/>
      <c r="B25" s="297"/>
      <c r="C25" s="297"/>
      <c r="D25" s="297"/>
      <c r="E25" s="297"/>
      <c r="F25" s="297"/>
      <c r="G25" s="297"/>
      <c r="H25" s="297"/>
      <c r="I25" s="297"/>
      <c r="J25" s="297"/>
      <c r="K25" s="297"/>
      <c r="L25" s="297"/>
      <c r="M25" s="297"/>
      <c r="N25" s="297"/>
      <c r="O25" s="297"/>
      <c r="P25" s="297"/>
      <c r="Q25" s="297"/>
      <c r="R25" s="297"/>
      <c r="S25" s="297"/>
      <c r="T25" s="297"/>
      <c r="U25" s="297"/>
      <c r="V25" s="297"/>
      <c r="W25" s="297"/>
    </row>
    <row r="26" spans="1:23" x14ac:dyDescent="0.3">
      <c r="A26" s="297"/>
      <c r="B26" s="297"/>
      <c r="C26" s="297"/>
      <c r="D26" s="297"/>
      <c r="E26" s="297"/>
      <c r="F26" s="297"/>
      <c r="G26" s="297"/>
      <c r="H26" s="297"/>
      <c r="I26" s="297"/>
      <c r="J26" s="297"/>
      <c r="K26" s="297"/>
      <c r="L26" s="297"/>
      <c r="M26" s="297"/>
      <c r="N26" s="297"/>
      <c r="O26" s="297"/>
      <c r="P26" s="297"/>
      <c r="Q26" s="297"/>
      <c r="R26" s="297"/>
      <c r="S26" s="297"/>
      <c r="T26" s="297"/>
      <c r="U26" s="297"/>
      <c r="V26" s="297"/>
      <c r="W26" s="297"/>
    </row>
    <row r="27" spans="1:23" x14ac:dyDescent="0.3">
      <c r="A27" s="297"/>
      <c r="B27" s="297"/>
      <c r="C27" s="297"/>
      <c r="D27" s="297"/>
      <c r="E27" s="297"/>
      <c r="F27" s="297"/>
      <c r="G27" s="297"/>
      <c r="H27" s="297"/>
      <c r="I27" s="297"/>
      <c r="J27" s="297"/>
      <c r="K27" s="297"/>
      <c r="L27" s="297"/>
      <c r="M27" s="297"/>
      <c r="N27" s="297"/>
      <c r="O27" s="297"/>
      <c r="P27" s="297"/>
      <c r="Q27" s="297"/>
      <c r="R27" s="297"/>
      <c r="S27" s="297"/>
      <c r="T27" s="297"/>
      <c r="U27" s="297"/>
      <c r="V27" s="297"/>
      <c r="W27" s="297"/>
    </row>
    <row r="28" spans="1:23" x14ac:dyDescent="0.3">
      <c r="A28" s="297"/>
      <c r="B28" s="297"/>
      <c r="C28" s="297"/>
      <c r="D28" s="297"/>
      <c r="E28" s="297"/>
      <c r="F28" s="297"/>
      <c r="G28" s="297"/>
      <c r="H28" s="297"/>
      <c r="I28" s="297"/>
      <c r="J28" s="297"/>
      <c r="K28" s="297"/>
      <c r="L28" s="297"/>
      <c r="M28" s="297"/>
      <c r="N28" s="297"/>
      <c r="O28" s="297"/>
      <c r="P28" s="297"/>
      <c r="Q28" s="297"/>
      <c r="R28" s="297"/>
      <c r="S28" s="297"/>
      <c r="T28" s="297"/>
      <c r="U28" s="297"/>
      <c r="V28" s="297"/>
      <c r="W28" s="297"/>
    </row>
    <row r="29" spans="1:23" x14ac:dyDescent="0.3">
      <c r="A29" s="297"/>
      <c r="B29" s="297"/>
      <c r="C29" s="297"/>
      <c r="D29" s="297"/>
      <c r="E29" s="297"/>
      <c r="F29" s="297"/>
      <c r="G29" s="297"/>
      <c r="H29" s="297"/>
      <c r="I29" s="297"/>
      <c r="J29" s="297"/>
      <c r="K29" s="297"/>
      <c r="L29" s="297"/>
      <c r="M29" s="297"/>
      <c r="N29" s="297"/>
      <c r="O29" s="297"/>
      <c r="P29" s="297"/>
      <c r="Q29" s="297"/>
      <c r="R29" s="297"/>
      <c r="S29" s="297"/>
      <c r="T29" s="297"/>
      <c r="U29" s="297"/>
      <c r="V29" s="297"/>
      <c r="W29" s="297"/>
    </row>
    <row r="30" spans="1:23" x14ac:dyDescent="0.3">
      <c r="A30" s="297"/>
      <c r="B30" s="297"/>
      <c r="C30" s="297"/>
      <c r="D30" s="297"/>
      <c r="E30" s="297"/>
      <c r="F30" s="297"/>
      <c r="G30" s="297"/>
      <c r="H30" s="297"/>
      <c r="I30" s="297"/>
      <c r="J30" s="297"/>
      <c r="K30" s="297"/>
      <c r="L30" s="297"/>
      <c r="M30" s="297"/>
      <c r="N30" s="297"/>
      <c r="O30" s="297"/>
      <c r="P30" s="297"/>
      <c r="Q30" s="297"/>
      <c r="R30" s="297"/>
      <c r="S30" s="297"/>
      <c r="T30" s="297"/>
      <c r="U30" s="297"/>
      <c r="V30" s="297"/>
      <c r="W30" s="297"/>
    </row>
    <row r="31" spans="1:23" x14ac:dyDescent="0.3">
      <c r="A31" s="297"/>
      <c r="B31" s="297"/>
      <c r="C31" s="297"/>
      <c r="D31" s="297"/>
      <c r="E31" s="297"/>
      <c r="F31" s="297"/>
      <c r="G31" s="297"/>
      <c r="H31" s="297"/>
      <c r="I31" s="297"/>
      <c r="J31" s="297"/>
      <c r="K31" s="297"/>
      <c r="L31" s="297"/>
      <c r="M31" s="297"/>
      <c r="N31" s="297"/>
      <c r="O31" s="297"/>
      <c r="P31" s="297"/>
      <c r="Q31" s="297"/>
      <c r="R31" s="297"/>
      <c r="S31" s="297"/>
      <c r="T31" s="297"/>
      <c r="U31" s="297"/>
      <c r="V31" s="297"/>
      <c r="W31" s="297"/>
    </row>
    <row r="32" spans="1:23" x14ac:dyDescent="0.3">
      <c r="A32" s="297"/>
      <c r="B32" s="297"/>
      <c r="C32" s="297"/>
      <c r="D32" s="297"/>
      <c r="E32" s="297"/>
      <c r="F32" s="297"/>
      <c r="G32" s="297"/>
      <c r="H32" s="297"/>
      <c r="I32" s="297"/>
      <c r="J32" s="297"/>
      <c r="K32" s="297"/>
      <c r="L32" s="297"/>
      <c r="M32" s="297"/>
      <c r="N32" s="297"/>
      <c r="O32" s="297"/>
      <c r="P32" s="297"/>
      <c r="Q32" s="297"/>
      <c r="R32" s="297"/>
      <c r="S32" s="297"/>
      <c r="T32" s="297"/>
      <c r="U32" s="297"/>
      <c r="V32" s="297"/>
      <c r="W32" s="297"/>
    </row>
    <row r="33" spans="1:23" x14ac:dyDescent="0.3">
      <c r="A33" s="297"/>
      <c r="B33" s="297"/>
      <c r="C33" s="297"/>
      <c r="D33" s="297"/>
      <c r="E33" s="297"/>
      <c r="F33" s="297"/>
      <c r="G33" s="297"/>
      <c r="H33" s="297"/>
      <c r="I33" s="297"/>
      <c r="J33" s="297"/>
      <c r="K33" s="297"/>
      <c r="L33" s="297"/>
      <c r="M33" s="297"/>
      <c r="N33" s="297"/>
      <c r="O33" s="297"/>
      <c r="P33" s="297"/>
      <c r="Q33" s="297"/>
      <c r="R33" s="297"/>
      <c r="S33" s="297"/>
      <c r="T33" s="297"/>
      <c r="U33" s="297"/>
      <c r="V33" s="297"/>
      <c r="W33" s="297"/>
    </row>
    <row r="34" spans="1:23" x14ac:dyDescent="0.3">
      <c r="A34" s="297"/>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3">
      <c r="A35" s="297"/>
      <c r="B35" s="297"/>
      <c r="C35" s="297"/>
      <c r="D35" s="297"/>
      <c r="E35" s="297"/>
      <c r="F35" s="297"/>
      <c r="G35" s="297"/>
      <c r="H35" s="297"/>
      <c r="I35" s="297"/>
      <c r="J35" s="297"/>
      <c r="K35" s="297"/>
      <c r="L35" s="297"/>
      <c r="M35" s="297"/>
      <c r="N35" s="297"/>
      <c r="O35" s="297"/>
      <c r="P35" s="297"/>
      <c r="Q35" s="297"/>
      <c r="R35" s="297"/>
      <c r="S35" s="297"/>
      <c r="T35" s="297"/>
      <c r="U35" s="297"/>
      <c r="V35" s="297"/>
      <c r="W35" s="297"/>
    </row>
    <row r="36" spans="1:23" x14ac:dyDescent="0.3">
      <c r="A36" s="297"/>
      <c r="B36" s="297"/>
      <c r="C36" s="297"/>
      <c r="D36" s="297"/>
      <c r="E36" s="297"/>
      <c r="F36" s="297"/>
      <c r="G36" s="297"/>
      <c r="H36" s="297"/>
      <c r="I36" s="297"/>
      <c r="J36" s="297"/>
      <c r="K36" s="297"/>
      <c r="L36" s="297"/>
      <c r="M36" s="297"/>
      <c r="N36" s="297"/>
      <c r="O36" s="297"/>
      <c r="P36" s="297"/>
      <c r="Q36" s="297"/>
      <c r="R36" s="297"/>
      <c r="S36" s="297"/>
      <c r="T36" s="297"/>
      <c r="U36" s="297"/>
      <c r="V36" s="297"/>
      <c r="W36" s="297"/>
    </row>
    <row r="37" spans="1:23" x14ac:dyDescent="0.3">
      <c r="A37" s="297"/>
      <c r="B37" s="297"/>
      <c r="C37" s="297"/>
      <c r="D37" s="297"/>
      <c r="E37" s="297"/>
      <c r="F37" s="297"/>
      <c r="G37" s="297"/>
      <c r="H37" s="297"/>
      <c r="I37" s="297"/>
      <c r="J37" s="297"/>
      <c r="K37" s="297"/>
      <c r="L37" s="297"/>
      <c r="M37" s="297"/>
      <c r="N37" s="297"/>
      <c r="O37" s="297"/>
      <c r="P37" s="297"/>
      <c r="Q37" s="297"/>
      <c r="R37" s="297"/>
      <c r="S37" s="297"/>
      <c r="T37" s="297"/>
      <c r="U37" s="297"/>
      <c r="V37" s="297"/>
      <c r="W37" s="297"/>
    </row>
    <row r="38" spans="1:23" x14ac:dyDescent="0.3">
      <c r="A38" s="297"/>
      <c r="B38" s="297"/>
      <c r="C38" s="297"/>
      <c r="D38" s="297"/>
      <c r="E38" s="297"/>
      <c r="F38" s="297"/>
      <c r="G38" s="297"/>
      <c r="H38" s="297"/>
      <c r="I38" s="297"/>
      <c r="J38" s="297"/>
      <c r="K38" s="297"/>
      <c r="L38" s="297"/>
      <c r="M38" s="297"/>
      <c r="N38" s="297"/>
      <c r="O38" s="297"/>
      <c r="P38" s="297"/>
      <c r="Q38" s="297"/>
      <c r="R38" s="297"/>
      <c r="S38" s="297"/>
      <c r="T38" s="297"/>
      <c r="U38" s="297"/>
      <c r="V38" s="297"/>
      <c r="W38" s="297"/>
    </row>
    <row r="39" spans="1:23" x14ac:dyDescent="0.3">
      <c r="A39" s="297"/>
      <c r="B39" s="297"/>
      <c r="C39" s="297"/>
      <c r="D39" s="297"/>
      <c r="E39" s="297"/>
      <c r="F39" s="297"/>
      <c r="G39" s="297"/>
      <c r="H39" s="297"/>
      <c r="I39" s="297"/>
      <c r="J39" s="297"/>
      <c r="K39" s="297"/>
      <c r="L39" s="297"/>
      <c r="M39" s="297"/>
      <c r="N39" s="297"/>
      <c r="O39" s="297"/>
      <c r="P39" s="297"/>
      <c r="Q39" s="297"/>
      <c r="R39" s="297"/>
      <c r="S39" s="297"/>
      <c r="T39" s="297"/>
      <c r="U39" s="297"/>
      <c r="V39" s="297"/>
      <c r="W39" s="297"/>
    </row>
    <row r="40" spans="1:23" x14ac:dyDescent="0.3">
      <c r="A40" s="297"/>
      <c r="B40" s="297"/>
      <c r="C40" s="297"/>
      <c r="D40" s="297"/>
      <c r="E40" s="297"/>
      <c r="F40" s="297"/>
      <c r="G40" s="297"/>
      <c r="H40" s="297"/>
      <c r="I40" s="297"/>
      <c r="J40" s="297"/>
      <c r="K40" s="297"/>
      <c r="L40" s="297"/>
      <c r="M40" s="297"/>
      <c r="N40" s="297"/>
      <c r="O40" s="297"/>
      <c r="P40" s="297"/>
      <c r="Q40" s="297"/>
      <c r="R40" s="297"/>
      <c r="S40" s="297"/>
      <c r="T40" s="297"/>
      <c r="U40" s="297"/>
      <c r="V40" s="297"/>
      <c r="W40" s="297"/>
    </row>
    <row r="41" spans="1:23" x14ac:dyDescent="0.3">
      <c r="A41" s="297"/>
      <c r="B41" s="297"/>
      <c r="C41" s="297"/>
      <c r="D41" s="297"/>
      <c r="E41" s="297"/>
      <c r="F41" s="297"/>
      <c r="G41" s="297"/>
      <c r="H41" s="297"/>
      <c r="I41" s="297"/>
      <c r="J41" s="297"/>
      <c r="K41" s="297"/>
      <c r="L41" s="297"/>
      <c r="M41" s="297"/>
      <c r="N41" s="297"/>
      <c r="O41" s="297"/>
      <c r="P41" s="297"/>
      <c r="Q41" s="297"/>
      <c r="R41" s="297"/>
      <c r="S41" s="297"/>
      <c r="T41" s="297"/>
      <c r="U41" s="297"/>
      <c r="V41" s="297"/>
      <c r="W41" s="297"/>
    </row>
    <row r="42" spans="1:23" x14ac:dyDescent="0.3">
      <c r="A42" s="297"/>
      <c r="B42" s="297"/>
      <c r="C42" s="297"/>
      <c r="D42" s="297"/>
      <c r="E42" s="297"/>
      <c r="F42" s="297"/>
      <c r="G42" s="297"/>
      <c r="H42" s="297"/>
      <c r="I42" s="297"/>
      <c r="J42" s="297"/>
      <c r="K42" s="297"/>
      <c r="L42" s="297"/>
      <c r="M42" s="297"/>
      <c r="N42" s="297"/>
      <c r="O42" s="297"/>
      <c r="P42" s="297"/>
      <c r="Q42" s="297"/>
      <c r="R42" s="297"/>
      <c r="S42" s="297"/>
      <c r="T42" s="297"/>
      <c r="U42" s="297"/>
      <c r="V42" s="297"/>
      <c r="W42" s="297"/>
    </row>
    <row r="43" spans="1:23" x14ac:dyDescent="0.3">
      <c r="A43" s="297"/>
      <c r="B43" s="297"/>
      <c r="C43" s="297"/>
      <c r="D43" s="297"/>
      <c r="E43" s="297"/>
      <c r="F43" s="297"/>
      <c r="G43" s="297"/>
      <c r="H43" s="297"/>
      <c r="I43" s="297"/>
      <c r="J43" s="297"/>
      <c r="K43" s="297"/>
      <c r="L43" s="297"/>
      <c r="M43" s="297"/>
      <c r="N43" s="297"/>
      <c r="O43" s="297"/>
      <c r="P43" s="297"/>
      <c r="Q43" s="297"/>
      <c r="R43" s="297"/>
      <c r="S43" s="297"/>
      <c r="T43" s="297"/>
      <c r="U43" s="297"/>
      <c r="V43" s="297"/>
      <c r="W43" s="297"/>
    </row>
    <row r="44" spans="1:23" x14ac:dyDescent="0.3">
      <c r="A44" s="297"/>
      <c r="B44" s="297"/>
      <c r="C44" s="297"/>
      <c r="D44" s="297"/>
      <c r="E44" s="297"/>
      <c r="F44" s="297"/>
      <c r="G44" s="297"/>
      <c r="H44" s="297"/>
      <c r="I44" s="297"/>
      <c r="J44" s="297"/>
      <c r="K44" s="297"/>
      <c r="L44" s="297"/>
      <c r="M44" s="297"/>
      <c r="N44" s="297"/>
      <c r="O44" s="297"/>
      <c r="P44" s="297"/>
      <c r="Q44" s="297"/>
      <c r="R44" s="297"/>
      <c r="S44" s="297"/>
      <c r="T44" s="297"/>
      <c r="U44" s="297"/>
      <c r="V44" s="297"/>
      <c r="W44" s="297"/>
    </row>
    <row r="45" spans="1:23" x14ac:dyDescent="0.3">
      <c r="A45" s="297"/>
      <c r="B45" s="297"/>
      <c r="C45" s="297"/>
      <c r="D45" s="297"/>
      <c r="E45" s="297"/>
      <c r="F45" s="297"/>
      <c r="G45" s="297"/>
      <c r="H45" s="297"/>
      <c r="I45" s="297"/>
      <c r="J45" s="297"/>
      <c r="K45" s="297"/>
      <c r="L45" s="297"/>
      <c r="M45" s="297"/>
      <c r="N45" s="297"/>
      <c r="O45" s="297"/>
      <c r="P45" s="297"/>
      <c r="Q45" s="297"/>
      <c r="R45" s="297"/>
      <c r="S45" s="297"/>
      <c r="T45" s="297"/>
      <c r="U45" s="297"/>
      <c r="V45" s="297"/>
      <c r="W45" s="297"/>
    </row>
    <row r="46" spans="1:23" x14ac:dyDescent="0.3">
      <c r="A46" s="297"/>
      <c r="B46" s="297"/>
      <c r="C46" s="297"/>
      <c r="D46" s="297"/>
      <c r="E46" s="297"/>
      <c r="F46" s="297"/>
      <c r="G46" s="297"/>
      <c r="H46" s="297"/>
      <c r="I46" s="297"/>
      <c r="J46" s="297"/>
      <c r="K46" s="297"/>
      <c r="L46" s="297"/>
      <c r="M46" s="297"/>
      <c r="N46" s="297"/>
      <c r="O46" s="297"/>
      <c r="P46" s="297"/>
      <c r="Q46" s="297"/>
      <c r="R46" s="297"/>
      <c r="S46" s="297"/>
      <c r="T46" s="297"/>
      <c r="U46" s="297"/>
      <c r="V46" s="297"/>
      <c r="W46" s="297"/>
    </row>
    <row r="47" spans="1:23" x14ac:dyDescent="0.3">
      <c r="A47" s="297"/>
      <c r="B47" s="297"/>
      <c r="C47" s="297"/>
      <c r="D47" s="297"/>
      <c r="E47" s="297"/>
      <c r="F47" s="297"/>
      <c r="G47" s="297"/>
      <c r="H47" s="297"/>
      <c r="I47" s="297"/>
      <c r="J47" s="297"/>
      <c r="K47" s="297"/>
      <c r="L47" s="297"/>
      <c r="M47" s="297"/>
      <c r="N47" s="297"/>
      <c r="O47" s="297"/>
      <c r="P47" s="297"/>
      <c r="Q47" s="297"/>
      <c r="R47" s="297"/>
      <c r="S47" s="297"/>
      <c r="T47" s="297"/>
      <c r="U47" s="297"/>
      <c r="V47" s="297"/>
      <c r="W47" s="297"/>
    </row>
    <row r="48" spans="1:23" x14ac:dyDescent="0.3">
      <c r="A48" s="297"/>
      <c r="B48" s="297"/>
      <c r="C48" s="297"/>
      <c r="D48" s="297"/>
      <c r="E48" s="297"/>
      <c r="F48" s="297"/>
      <c r="G48" s="297"/>
      <c r="H48" s="297"/>
      <c r="I48" s="297"/>
      <c r="J48" s="297"/>
      <c r="K48" s="297"/>
      <c r="L48" s="297"/>
      <c r="M48" s="297"/>
      <c r="N48" s="297"/>
      <c r="O48" s="297"/>
      <c r="P48" s="297"/>
      <c r="Q48" s="297"/>
      <c r="R48" s="297"/>
      <c r="S48" s="297"/>
      <c r="T48" s="297"/>
      <c r="U48" s="297"/>
      <c r="V48" s="297"/>
      <c r="W48" s="297"/>
    </row>
    <row r="49" spans="1:23" x14ac:dyDescent="0.3">
      <c r="A49" s="297"/>
      <c r="B49" s="297"/>
      <c r="C49" s="297"/>
      <c r="D49" s="297"/>
      <c r="E49" s="297"/>
      <c r="F49" s="297"/>
      <c r="G49" s="297"/>
      <c r="H49" s="297"/>
      <c r="I49" s="297"/>
      <c r="J49" s="297"/>
      <c r="K49" s="297"/>
      <c r="L49" s="297"/>
      <c r="M49" s="297"/>
      <c r="N49" s="297"/>
      <c r="O49" s="297"/>
      <c r="P49" s="297"/>
      <c r="Q49" s="297"/>
      <c r="R49" s="297"/>
      <c r="S49" s="297"/>
      <c r="T49" s="297"/>
      <c r="U49" s="297"/>
      <c r="V49" s="297"/>
      <c r="W49" s="297"/>
    </row>
    <row r="50" spans="1:23" x14ac:dyDescent="0.3">
      <c r="A50" s="297"/>
      <c r="B50" s="297"/>
      <c r="C50" s="297"/>
      <c r="D50" s="297"/>
      <c r="E50" s="297"/>
      <c r="F50" s="297"/>
      <c r="G50" s="297"/>
      <c r="H50" s="297"/>
      <c r="I50" s="297"/>
      <c r="J50" s="297"/>
      <c r="K50" s="297"/>
      <c r="L50" s="297"/>
      <c r="M50" s="297"/>
      <c r="N50" s="297"/>
      <c r="O50" s="297"/>
      <c r="P50" s="297"/>
      <c r="Q50" s="297"/>
      <c r="R50" s="297"/>
      <c r="S50" s="297"/>
      <c r="T50" s="297"/>
      <c r="U50" s="297"/>
      <c r="V50" s="297"/>
      <c r="W50" s="297"/>
    </row>
    <row r="51" spans="1:23" x14ac:dyDescent="0.3">
      <c r="A51" s="297"/>
      <c r="B51" s="297"/>
      <c r="C51" s="297"/>
      <c r="D51" s="297"/>
      <c r="E51" s="297"/>
      <c r="F51" s="297"/>
      <c r="G51" s="297"/>
      <c r="H51" s="297"/>
      <c r="I51" s="297"/>
      <c r="J51" s="297"/>
      <c r="K51" s="297"/>
      <c r="L51" s="297"/>
      <c r="M51" s="297"/>
      <c r="N51" s="297"/>
      <c r="O51" s="297"/>
      <c r="P51" s="297"/>
      <c r="Q51" s="297"/>
      <c r="R51" s="297"/>
      <c r="S51" s="297"/>
      <c r="T51" s="297"/>
      <c r="U51" s="297"/>
      <c r="V51" s="297"/>
      <c r="W51" s="297"/>
    </row>
    <row r="52" spans="1:23" x14ac:dyDescent="0.3">
      <c r="A52" s="297"/>
      <c r="B52" s="297"/>
      <c r="C52" s="297"/>
      <c r="D52" s="297"/>
      <c r="E52" s="297"/>
      <c r="F52" s="297"/>
      <c r="G52" s="297"/>
      <c r="H52" s="297"/>
      <c r="I52" s="297"/>
      <c r="J52" s="297"/>
      <c r="K52" s="297"/>
      <c r="L52" s="297"/>
      <c r="M52" s="297"/>
      <c r="N52" s="297"/>
      <c r="O52" s="297"/>
      <c r="P52" s="297"/>
      <c r="Q52" s="297"/>
      <c r="R52" s="297"/>
      <c r="S52" s="297"/>
      <c r="T52" s="297"/>
      <c r="U52" s="297"/>
      <c r="V52" s="297"/>
      <c r="W52" s="297"/>
    </row>
    <row r="53" spans="1:23" x14ac:dyDescent="0.3">
      <c r="A53" s="297"/>
      <c r="B53" s="297"/>
      <c r="C53" s="297"/>
      <c r="D53" s="297"/>
      <c r="E53" s="297"/>
      <c r="F53" s="297"/>
      <c r="G53" s="297"/>
      <c r="H53" s="297"/>
      <c r="I53" s="297"/>
      <c r="J53" s="297"/>
      <c r="K53" s="297"/>
      <c r="L53" s="297"/>
      <c r="M53" s="297"/>
      <c r="N53" s="297"/>
      <c r="O53" s="297"/>
      <c r="P53" s="297"/>
      <c r="Q53" s="297"/>
      <c r="R53" s="297"/>
      <c r="S53" s="297"/>
      <c r="T53" s="297"/>
      <c r="U53" s="297"/>
      <c r="V53" s="297"/>
      <c r="W53" s="297"/>
    </row>
    <row r="54" spans="1:23" x14ac:dyDescent="0.3">
      <c r="A54" s="297"/>
      <c r="B54" s="297"/>
      <c r="C54" s="297"/>
      <c r="D54" s="297"/>
      <c r="E54" s="297"/>
      <c r="F54" s="297"/>
      <c r="G54" s="297"/>
      <c r="H54" s="297"/>
      <c r="I54" s="297"/>
      <c r="J54" s="297"/>
      <c r="K54" s="297"/>
      <c r="L54" s="297"/>
      <c r="M54" s="297"/>
      <c r="N54" s="297"/>
      <c r="O54" s="297"/>
      <c r="P54" s="297"/>
      <c r="Q54" s="297"/>
      <c r="R54" s="297"/>
      <c r="S54" s="297"/>
      <c r="T54" s="297"/>
      <c r="U54" s="297"/>
      <c r="V54" s="297"/>
      <c r="W54" s="297"/>
    </row>
    <row r="55" spans="1:23" x14ac:dyDescent="0.3">
      <c r="A55" s="297"/>
      <c r="B55" s="297"/>
      <c r="C55" s="297"/>
      <c r="D55" s="297"/>
      <c r="E55" s="297"/>
      <c r="F55" s="297"/>
      <c r="G55" s="297"/>
      <c r="H55" s="297"/>
      <c r="I55" s="297"/>
      <c r="J55" s="297"/>
      <c r="K55" s="297"/>
      <c r="L55" s="297"/>
      <c r="M55" s="297"/>
      <c r="N55" s="297"/>
      <c r="O55" s="297"/>
      <c r="P55" s="297"/>
      <c r="Q55" s="297"/>
      <c r="R55" s="297"/>
      <c r="S55" s="297"/>
      <c r="T55" s="297"/>
      <c r="U55" s="297"/>
      <c r="V55" s="297"/>
      <c r="W55" s="297"/>
    </row>
    <row r="56" spans="1:23" x14ac:dyDescent="0.3">
      <c r="O56" s="297"/>
      <c r="P56" s="297"/>
      <c r="Q56" s="297"/>
      <c r="R56" s="297"/>
      <c r="S56" s="297"/>
      <c r="T56" s="297"/>
      <c r="U56" s="297"/>
      <c r="V56" s="297"/>
      <c r="W56" s="297"/>
    </row>
  </sheetData>
  <sheetProtection formatCells="0" selectLockedCells="1" selectUnlockedCells="1"/>
  <mergeCells count="31">
    <mergeCell ref="N13:N17"/>
    <mergeCell ref="M12:M15"/>
    <mergeCell ref="A1:M1"/>
    <mergeCell ref="A4:N4"/>
    <mergeCell ref="A5:N6"/>
    <mergeCell ref="A7:B7"/>
    <mergeCell ref="A8:A11"/>
    <mergeCell ref="B8:B11"/>
    <mergeCell ref="C8:C11"/>
    <mergeCell ref="D8:D11"/>
    <mergeCell ref="E8:E11"/>
    <mergeCell ref="F8:G10"/>
    <mergeCell ref="H8:H11"/>
    <mergeCell ref="I8:J8"/>
    <mergeCell ref="K8:L8"/>
    <mergeCell ref="M8:M11"/>
    <mergeCell ref="N8:N11"/>
    <mergeCell ref="I9:I11"/>
    <mergeCell ref="J9:J11"/>
    <mergeCell ref="K9:K11"/>
    <mergeCell ref="L9:L11"/>
    <mergeCell ref="A12:A15"/>
    <mergeCell ref="C12:C15"/>
    <mergeCell ref="D12:D15"/>
    <mergeCell ref="E12:E15"/>
    <mergeCell ref="F12:F15"/>
    <mergeCell ref="H12:H15"/>
    <mergeCell ref="I12:I15"/>
    <mergeCell ref="J12:J15"/>
    <mergeCell ref="K12:K15"/>
    <mergeCell ref="L12:L15"/>
  </mergeCells>
  <pageMargins left="0.70866141732283472" right="0.70866141732283472" top="0.74803149606299213" bottom="0.74803149606299213" header="0.31496062992125984" footer="0.31496062992125984"/>
  <pageSetup scale="46" orientation="landscape" horizontalDpi="4294967295" verticalDpi="4294967295" r:id="rId1"/>
  <colBreaks count="1" manualBreakCount="1">
    <brk id="14" max="5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 a seleccionar'!#REF!</xm:f>
          </x14:formula1>
          <xm:sqref>N12</xm:sqref>
        </x14:dataValidation>
        <x14:dataValidation type="list" allowBlank="1" showInputMessage="1" showErrorMessage="1">
          <x14:formula1>
            <xm:f>'[1]Lista a seleccionar'!#REF!</xm:f>
          </x14:formula1>
          <xm:sqref>M16:M17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ColWidth="11.44140625" defaultRowHeight="14.4" x14ac:dyDescent="0.3"/>
  <cols>
    <col min="1" max="1" width="11.44140625" style="222"/>
    <col min="2" max="2" width="24.109375" style="222" bestFit="1" customWidth="1"/>
    <col min="3" max="16384" width="11.44140625" style="222"/>
  </cols>
  <sheetData>
    <row r="1" spans="1:5" x14ac:dyDescent="0.3">
      <c r="A1" s="222" t="s">
        <v>543</v>
      </c>
      <c r="B1" s="222" t="s">
        <v>544</v>
      </c>
    </row>
    <row r="2" spans="1:5" ht="23.4" x14ac:dyDescent="0.45">
      <c r="A2" s="223" t="s">
        <v>545</v>
      </c>
      <c r="B2" s="224" t="s">
        <v>546</v>
      </c>
    </row>
    <row r="3" spans="1:5" ht="23.4" x14ac:dyDescent="0.45">
      <c r="A3" s="223" t="s">
        <v>547</v>
      </c>
      <c r="B3" s="224" t="s">
        <v>548</v>
      </c>
      <c r="E3" s="225"/>
    </row>
    <row r="4" spans="1:5" ht="23.4" x14ac:dyDescent="0.45">
      <c r="A4" s="223" t="s">
        <v>549</v>
      </c>
      <c r="B4" s="224" t="s">
        <v>550</v>
      </c>
    </row>
    <row r="5" spans="1:5" ht="23.4" x14ac:dyDescent="0.45">
      <c r="A5" s="223" t="s">
        <v>551</v>
      </c>
      <c r="B5" s="224" t="s">
        <v>552</v>
      </c>
    </row>
    <row r="6" spans="1:5" ht="23.4" x14ac:dyDescent="0.45">
      <c r="A6" s="223"/>
      <c r="B6" s="224" t="s">
        <v>553</v>
      </c>
    </row>
    <row r="7" spans="1:5" ht="23.4" x14ac:dyDescent="0.45">
      <c r="A7" s="223"/>
      <c r="B7" s="224" t="s">
        <v>554</v>
      </c>
    </row>
    <row r="8" spans="1:5" ht="23.4" x14ac:dyDescent="0.45">
      <c r="A8" s="223"/>
      <c r="B8" s="224" t="s">
        <v>555</v>
      </c>
    </row>
    <row r="9" spans="1:5" ht="23.4" x14ac:dyDescent="0.45">
      <c r="A9" s="223"/>
      <c r="B9" s="224" t="s">
        <v>545</v>
      </c>
    </row>
    <row r="10" spans="1:5" ht="23.4" x14ac:dyDescent="0.45">
      <c r="A10" s="223"/>
      <c r="B10" s="224" t="s">
        <v>556</v>
      </c>
    </row>
    <row r="11" spans="1:5" ht="23.4" x14ac:dyDescent="0.45">
      <c r="A11" s="223"/>
      <c r="B11" s="224" t="s">
        <v>557</v>
      </c>
    </row>
    <row r="12" spans="1:5" ht="23.4" x14ac:dyDescent="0.45">
      <c r="A12" s="223"/>
      <c r="B12" s="224" t="s">
        <v>558</v>
      </c>
    </row>
    <row r="13" spans="1:5" ht="23.4" x14ac:dyDescent="0.45">
      <c r="A13" s="223"/>
      <c r="B13" s="224" t="s">
        <v>559</v>
      </c>
    </row>
    <row r="14" spans="1:5" ht="23.4" x14ac:dyDescent="0.45">
      <c r="A14" s="223"/>
      <c r="B14" s="224" t="s">
        <v>560</v>
      </c>
    </row>
    <row r="15" spans="1:5" ht="23.4" x14ac:dyDescent="0.45">
      <c r="A15" s="223"/>
      <c r="B15" s="224" t="s">
        <v>561</v>
      </c>
    </row>
    <row r="16" spans="1:5" ht="23.4" x14ac:dyDescent="0.45">
      <c r="A16" s="223"/>
      <c r="B16" s="224" t="s">
        <v>562</v>
      </c>
    </row>
    <row r="17" spans="1:2" ht="23.4" x14ac:dyDescent="0.45">
      <c r="A17" s="223"/>
      <c r="B17" s="224" t="s">
        <v>563</v>
      </c>
    </row>
    <row r="18" spans="1:2" ht="23.4" x14ac:dyDescent="0.45">
      <c r="A18" s="223"/>
      <c r="B18" s="224" t="s">
        <v>564</v>
      </c>
    </row>
    <row r="19" spans="1:2" ht="23.4" x14ac:dyDescent="0.45">
      <c r="A19" s="223"/>
      <c r="B19" s="224" t="s">
        <v>565</v>
      </c>
    </row>
    <row r="20" spans="1:2" ht="23.4" x14ac:dyDescent="0.45">
      <c r="A20" s="223"/>
      <c r="B20" s="224" t="s">
        <v>566</v>
      </c>
    </row>
    <row r="21" spans="1:2" ht="23.4" x14ac:dyDescent="0.45">
      <c r="A21" s="223"/>
      <c r="B21" s="224" t="s">
        <v>567</v>
      </c>
    </row>
    <row r="22" spans="1:2" ht="23.4" x14ac:dyDescent="0.45">
      <c r="A22" s="223"/>
      <c r="B22" s="224" t="s">
        <v>568</v>
      </c>
    </row>
    <row r="23" spans="1:2" ht="23.4" x14ac:dyDescent="0.45">
      <c r="A23" s="223"/>
      <c r="B23" s="224" t="s">
        <v>569</v>
      </c>
    </row>
    <row r="24" spans="1:2" ht="23.4" x14ac:dyDescent="0.45">
      <c r="A24" s="223"/>
      <c r="B24" s="224" t="s">
        <v>570</v>
      </c>
    </row>
    <row r="25" spans="1:2" ht="23.4" x14ac:dyDescent="0.45">
      <c r="A25" s="223"/>
      <c r="B25" s="224" t="s">
        <v>571</v>
      </c>
    </row>
    <row r="26" spans="1:2" ht="23.4" x14ac:dyDescent="0.45">
      <c r="A26" s="223"/>
      <c r="B26" s="224" t="s">
        <v>551</v>
      </c>
    </row>
    <row r="27" spans="1:2" ht="23.4" x14ac:dyDescent="0.45">
      <c r="A27" s="223"/>
      <c r="B27" s="223"/>
    </row>
    <row r="28" spans="1:2" ht="23.4" x14ac:dyDescent="0.45">
      <c r="A28" s="223"/>
      <c r="B28" s="2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21</vt:i4>
      </vt:variant>
    </vt:vector>
  </HeadingPairs>
  <TitlesOfParts>
    <vt:vector size="46" baseType="lpstr">
      <vt:lpstr>Carátula</vt:lpstr>
      <vt:lpstr>Contenidos PEI-POM-POA</vt:lpstr>
      <vt:lpstr>Introducción</vt:lpstr>
      <vt:lpstr>SPPD-01 Mandatos </vt:lpstr>
      <vt:lpstr>SPPD-02 AnalisisPolíticas</vt:lpstr>
      <vt:lpstr>SPPD-03 Alineación-Vinculacion</vt:lpstr>
      <vt:lpstr>SPPD-04  Ident. Prior. de Prob.</vt:lpstr>
      <vt:lpstr>SPPD-05 Población</vt:lpstr>
      <vt:lpstr>Lista a seleccionar</vt:lpstr>
      <vt:lpstr>SPPD-06 Evidencias</vt:lpstr>
      <vt:lpstr>SPPD-7 Matriz PEI</vt:lpstr>
      <vt:lpstr>SPPD-8 Ficha Indicador (2)</vt:lpstr>
      <vt:lpstr>SPPD-9 Visión, Misión, Valores</vt:lpstr>
      <vt:lpstr>SPPD-10 FODA</vt:lpstr>
      <vt:lpstr>SPPD-11 Análisis de Actores</vt:lpstr>
      <vt:lpstr>SPPD-12 POM</vt:lpstr>
      <vt:lpstr>SPPD-13 Ficha Seguimiento POM</vt:lpstr>
      <vt:lpstr>SPPD-14 POA</vt:lpstr>
      <vt:lpstr>SPPD-15PROG. MENS PROD.SUBP ACC</vt:lpstr>
      <vt:lpstr>Hoja1</vt:lpstr>
      <vt:lpstr>Hoja2</vt:lpstr>
      <vt:lpstr>SPPD-16 Ficha Seguimiento POA </vt:lpstr>
      <vt:lpstr>Anexo-1 Ruta de Trabajo </vt:lpstr>
      <vt:lpstr>Anexo-2 Clasif.Tematicos</vt:lpstr>
      <vt:lpstr>Anexo-3 CRITERIOSPONDERACIÓN</vt:lpstr>
      <vt:lpstr>'Anexo-2 Clasif.Tematicos'!Área_de_impresión</vt:lpstr>
      <vt:lpstr>'Anexo-3 CRITERIOSPONDERACIÓN'!Área_de_impresión</vt:lpstr>
      <vt:lpstr>'Contenidos PEI-POM-POA'!Área_de_impresión</vt:lpstr>
      <vt:lpstr>Introducción!Área_de_impresión</vt:lpstr>
      <vt:lpstr>'SPPD-02 AnalisisPolíticas'!Área_de_impresión</vt:lpstr>
      <vt:lpstr>'SPPD-04  Ident. Prior. de Prob.'!Área_de_impresión</vt:lpstr>
      <vt:lpstr>'SPPD-05 Población'!Área_de_impresión</vt:lpstr>
      <vt:lpstr>'SPPD-06 Evidencias'!Área_de_impresión</vt:lpstr>
      <vt:lpstr>'SPPD-10 FODA'!Área_de_impresión</vt:lpstr>
      <vt:lpstr>'SPPD-11 Análisis de Actores'!Área_de_impresión</vt:lpstr>
      <vt:lpstr>'SPPD-13 Ficha Seguimiento POM'!Área_de_impresión</vt:lpstr>
      <vt:lpstr>'SPPD-15PROG. MENS PROD.SUBP ACC'!Área_de_impresión</vt:lpstr>
      <vt:lpstr>'SPPD-16 Ficha Seguimiento POA '!Área_de_impresión</vt:lpstr>
      <vt:lpstr>'SPPD-7 Matriz PEI'!Área_de_impresión</vt:lpstr>
      <vt:lpstr>'SPPD-8 Ficha Indicador (2)'!Área_de_impresión</vt:lpstr>
      <vt:lpstr>'SPPD-9 Visión, Misión, Valores'!Área_de_impresión</vt:lpstr>
      <vt:lpstr>'SPPD-04  Ident. Prior. de Prob.'!OLE_LINK5</vt:lpstr>
      <vt:lpstr>'Anexo-1 Ruta de Trabajo '!Títulos_a_imprimir</vt:lpstr>
      <vt:lpstr>'Anexo-2 Clasif.Tematicos'!Títulos_a_imprimir</vt:lpstr>
      <vt:lpstr>'SPPD-04  Ident. Prior. de Prob.'!Títulos_a_imprimir</vt:lpstr>
      <vt:lpstr>'SPPD-15PROG. MENS PROD.SUBP ACC'!Títulos_a_imprimir</vt:lpstr>
    </vt:vector>
  </TitlesOfParts>
  <Company>SEGEPLAN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Gerson Estuardo Gamez Paz</cp:lastModifiedBy>
  <cp:revision/>
  <cp:lastPrinted>2022-02-03T20:41:06Z</cp:lastPrinted>
  <dcterms:created xsi:type="dcterms:W3CDTF">2009-04-07T15:58:13Z</dcterms:created>
  <dcterms:modified xsi:type="dcterms:W3CDTF">2022-02-07T18:14:03Z</dcterms:modified>
</cp:coreProperties>
</file>