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Informatica\Desktop\UIP 2023\IPO 2023\cabio de informacio\"/>
    </mc:Choice>
  </mc:AlternateContent>
  <bookViews>
    <workbookView xWindow="0" yWindow="0" windowWidth="28800" windowHeight="10935" tabRatio="638" firstSheet="4" activeTab="4"/>
  </bookViews>
  <sheets>
    <sheet name="NOMINA" sheetId="13" state="hidden" r:id="rId1"/>
    <sheet name="Nomina sin complemento" sheetId="21" state="hidden" r:id="rId2"/>
    <sheet name="Nomina Rudy plazas vacantes" sheetId="20" state="hidden" r:id="rId3"/>
    <sheet name="sin complemento " sheetId="18" state="hidden" r:id="rId4"/>
    <sheet name="Hoja1" sheetId="37" r:id="rId5"/>
  </sheets>
  <definedNames>
    <definedName name="_xlnm.Print_Titles" localSheetId="4">Hoja1!$8:$8</definedName>
    <definedName name="_xlnm.Print_Titles" localSheetId="0">NOMINA!$2:$3</definedName>
    <definedName name="_xlnm.Print_Titles" localSheetId="2">'Nomina Rudy plazas vacantes'!$2:$3</definedName>
    <definedName name="_xlnm.Print_Titles" localSheetId="1">'Nomina sin complemento'!$2:$3</definedName>
    <definedName name="_xlnm.Print_Titles" localSheetId="3">'sin complemento '!$2:$3</definedName>
  </definedNames>
  <calcPr calcId="152511"/>
</workbook>
</file>

<file path=xl/calcChain.xml><?xml version="1.0" encoding="utf-8"?>
<calcChain xmlns="http://schemas.openxmlformats.org/spreadsheetml/2006/main">
  <c r="G136" i="37" l="1"/>
  <c r="H136" i="37"/>
  <c r="I136" i="37"/>
  <c r="J136" i="37"/>
  <c r="K136" i="37"/>
  <c r="L136" i="37"/>
  <c r="N136" i="37"/>
  <c r="O136" i="37"/>
  <c r="P136" i="37"/>
  <c r="G133" i="37"/>
  <c r="H133" i="37"/>
  <c r="I133" i="37"/>
  <c r="J133" i="37"/>
  <c r="K133" i="37"/>
  <c r="L133" i="37"/>
  <c r="N133" i="37"/>
  <c r="O133" i="37"/>
  <c r="P133" i="37"/>
  <c r="H128" i="37"/>
  <c r="I128" i="37"/>
  <c r="J128" i="37"/>
  <c r="K128" i="37"/>
  <c r="N128" i="37"/>
  <c r="O128" i="37"/>
  <c r="P128" i="37"/>
  <c r="G121" i="37"/>
  <c r="H121" i="37"/>
  <c r="I121" i="37"/>
  <c r="J121" i="37"/>
  <c r="K121" i="37"/>
  <c r="L121" i="37"/>
  <c r="N121" i="37"/>
  <c r="O121" i="37"/>
  <c r="P121" i="37"/>
  <c r="G116" i="37"/>
  <c r="H116" i="37"/>
  <c r="I116" i="37"/>
  <c r="J116" i="37"/>
  <c r="K116" i="37"/>
  <c r="L116" i="37"/>
  <c r="N116" i="37"/>
  <c r="O116" i="37"/>
  <c r="P116" i="37"/>
  <c r="G108" i="37"/>
  <c r="H108" i="37"/>
  <c r="I108" i="37"/>
  <c r="J108" i="37"/>
  <c r="K108" i="37"/>
  <c r="L108" i="37"/>
  <c r="N108" i="37"/>
  <c r="O108" i="37"/>
  <c r="P108" i="37"/>
  <c r="G102" i="37"/>
  <c r="H102" i="37"/>
  <c r="I102" i="37"/>
  <c r="J102" i="37"/>
  <c r="K102" i="37"/>
  <c r="L102" i="37"/>
  <c r="N102" i="37"/>
  <c r="O102" i="37"/>
  <c r="P102" i="37"/>
  <c r="G97" i="37"/>
  <c r="H97" i="37"/>
  <c r="I97" i="37"/>
  <c r="J97" i="37"/>
  <c r="K97" i="37"/>
  <c r="L97" i="37"/>
  <c r="N97" i="37"/>
  <c r="O97" i="37"/>
  <c r="P97" i="37"/>
  <c r="G92" i="37"/>
  <c r="H92" i="37"/>
  <c r="I92" i="37"/>
  <c r="J92" i="37"/>
  <c r="K92" i="37"/>
  <c r="L92" i="37"/>
  <c r="N92" i="37"/>
  <c r="O92" i="37"/>
  <c r="P92" i="37"/>
  <c r="G86" i="37"/>
  <c r="H86" i="37"/>
  <c r="I86" i="37"/>
  <c r="J86" i="37"/>
  <c r="K86" i="37"/>
  <c r="L86" i="37"/>
  <c r="N86" i="37"/>
  <c r="O86" i="37"/>
  <c r="P86" i="37"/>
  <c r="G81" i="37"/>
  <c r="H81" i="37"/>
  <c r="I81" i="37"/>
  <c r="J81" i="37"/>
  <c r="K81" i="37"/>
  <c r="L81" i="37"/>
  <c r="N81" i="37"/>
  <c r="O81" i="37"/>
  <c r="P81" i="37"/>
  <c r="G76" i="37"/>
  <c r="H76" i="37"/>
  <c r="I76" i="37"/>
  <c r="J76" i="37"/>
  <c r="K76" i="37"/>
  <c r="L76" i="37"/>
  <c r="N76" i="37"/>
  <c r="O76" i="37"/>
  <c r="P76" i="37"/>
  <c r="G72" i="37"/>
  <c r="H72" i="37"/>
  <c r="I72" i="37"/>
  <c r="J72" i="37"/>
  <c r="K72" i="37"/>
  <c r="L72" i="37"/>
  <c r="N72" i="37"/>
  <c r="O72" i="37"/>
  <c r="P72" i="37"/>
  <c r="G69" i="37"/>
  <c r="H69" i="37"/>
  <c r="I69" i="37"/>
  <c r="J69" i="37"/>
  <c r="K69" i="37"/>
  <c r="L69" i="37"/>
  <c r="N69" i="37"/>
  <c r="O69" i="37"/>
  <c r="P69" i="37"/>
  <c r="G66" i="37"/>
  <c r="H66" i="37"/>
  <c r="I66" i="37"/>
  <c r="J66" i="37"/>
  <c r="K66" i="37"/>
  <c r="L66" i="37"/>
  <c r="N66" i="37"/>
  <c r="O66" i="37"/>
  <c r="P66" i="37"/>
  <c r="G62" i="37"/>
  <c r="H62" i="37"/>
  <c r="I62" i="37"/>
  <c r="J62" i="37"/>
  <c r="K62" i="37"/>
  <c r="L62" i="37"/>
  <c r="N62" i="37"/>
  <c r="O62" i="37"/>
  <c r="P62" i="37"/>
  <c r="G57" i="37"/>
  <c r="H57" i="37"/>
  <c r="I57" i="37"/>
  <c r="J57" i="37"/>
  <c r="K57" i="37"/>
  <c r="L57" i="37"/>
  <c r="N57" i="37"/>
  <c r="O57" i="37"/>
  <c r="P57" i="37"/>
  <c r="G54" i="37"/>
  <c r="H54" i="37"/>
  <c r="I54" i="37"/>
  <c r="J54" i="37"/>
  <c r="K54" i="37"/>
  <c r="L54" i="37"/>
  <c r="N54" i="37"/>
  <c r="O54" i="37"/>
  <c r="P54" i="37"/>
  <c r="G51" i="37"/>
  <c r="H51" i="37"/>
  <c r="I51" i="37"/>
  <c r="J51" i="37"/>
  <c r="K51" i="37"/>
  <c r="L51" i="37"/>
  <c r="N51" i="37"/>
  <c r="O51" i="37"/>
  <c r="P51" i="37"/>
  <c r="G46" i="37"/>
  <c r="H46" i="37"/>
  <c r="I46" i="37"/>
  <c r="J46" i="37"/>
  <c r="K46" i="37"/>
  <c r="L46" i="37"/>
  <c r="N46" i="37"/>
  <c r="O46" i="37"/>
  <c r="P46" i="37"/>
  <c r="G42" i="37"/>
  <c r="H42" i="37"/>
  <c r="I42" i="37"/>
  <c r="J42" i="37"/>
  <c r="K42" i="37"/>
  <c r="L42" i="37"/>
  <c r="N42" i="37"/>
  <c r="O42" i="37"/>
  <c r="P42" i="37"/>
  <c r="H34" i="37"/>
  <c r="J34" i="37"/>
  <c r="K34" i="37"/>
  <c r="N34" i="37"/>
  <c r="O34" i="37"/>
  <c r="P34" i="37"/>
  <c r="G17" i="37"/>
  <c r="H17" i="37"/>
  <c r="I17" i="37"/>
  <c r="J17" i="37"/>
  <c r="K17" i="37"/>
  <c r="L17" i="37"/>
  <c r="N17" i="37"/>
  <c r="O17" i="37"/>
  <c r="P17" i="37"/>
  <c r="G13" i="37"/>
  <c r="H13" i="37"/>
  <c r="I13" i="37"/>
  <c r="J13" i="37"/>
  <c r="K13" i="37"/>
  <c r="L13" i="37"/>
  <c r="N13" i="37"/>
  <c r="O13" i="37"/>
  <c r="P13" i="37"/>
  <c r="Q68" i="37"/>
  <c r="Q69" i="37" s="1"/>
  <c r="Q15" i="37"/>
  <c r="Q17" i="37" s="1"/>
  <c r="Q16" i="37"/>
  <c r="Q19" i="37"/>
  <c r="Q20" i="37"/>
  <c r="Q21" i="37"/>
  <c r="Q22" i="37"/>
  <c r="Q23" i="37"/>
  <c r="Q24" i="37"/>
  <c r="Q25" i="37"/>
  <c r="Q26" i="37"/>
  <c r="Q27" i="37"/>
  <c r="Q28" i="37"/>
  <c r="Q29" i="37"/>
  <c r="Q31" i="37"/>
  <c r="Q32" i="37"/>
  <c r="Q33" i="37"/>
  <c r="Q36" i="37"/>
  <c r="Q37" i="37"/>
  <c r="Q38" i="37"/>
  <c r="Q39" i="37"/>
  <c r="Q40" i="37"/>
  <c r="Q41" i="37"/>
  <c r="Q44" i="37"/>
  <c r="Q46" i="37" s="1"/>
  <c r="Q45" i="37"/>
  <c r="Q48" i="37"/>
  <c r="Q49" i="37"/>
  <c r="Q50" i="37"/>
  <c r="Q53" i="37"/>
  <c r="Q54" i="37" s="1"/>
  <c r="Q56" i="37"/>
  <c r="Q57" i="37" s="1"/>
  <c r="Q59" i="37"/>
  <c r="Q60" i="37"/>
  <c r="Q61" i="37"/>
  <c r="Q64" i="37"/>
  <c r="Q66" i="37" s="1"/>
  <c r="Q65" i="37"/>
  <c r="Q71" i="37"/>
  <c r="Q72" i="37" s="1"/>
  <c r="Q73" i="37"/>
  <c r="Q74" i="37"/>
  <c r="Q75" i="37"/>
  <c r="Q78" i="37"/>
  <c r="Q79" i="37"/>
  <c r="Q80" i="37"/>
  <c r="Q83" i="37"/>
  <c r="Q84" i="37"/>
  <c r="Q85" i="37"/>
  <c r="Q88" i="37"/>
  <c r="Q92" i="37" s="1"/>
  <c r="Q89" i="37"/>
  <c r="Q90" i="37"/>
  <c r="Q91" i="37"/>
  <c r="Q94" i="37"/>
  <c r="Q95" i="37"/>
  <c r="Q96" i="37"/>
  <c r="Q99" i="37"/>
  <c r="Q100" i="37"/>
  <c r="Q101" i="37"/>
  <c r="Q104" i="37"/>
  <c r="Q105" i="37"/>
  <c r="Q106" i="37"/>
  <c r="Q107" i="37"/>
  <c r="Q110" i="37"/>
  <c r="Q111" i="37"/>
  <c r="Q112" i="37"/>
  <c r="Q113" i="37"/>
  <c r="Q114" i="37"/>
  <c r="Q115" i="37"/>
  <c r="Q118" i="37"/>
  <c r="Q119" i="37"/>
  <c r="Q120" i="37"/>
  <c r="Q123" i="37"/>
  <c r="Q124" i="37"/>
  <c r="Q125" i="37"/>
  <c r="Q127" i="37"/>
  <c r="Q130" i="37"/>
  <c r="Q131" i="37"/>
  <c r="Q132" i="37"/>
  <c r="Q135" i="37"/>
  <c r="Q136" i="37" s="1"/>
  <c r="Q12" i="37"/>
  <c r="Q10" i="37"/>
  <c r="Q11" i="37"/>
  <c r="Q116" i="37" l="1"/>
  <c r="Q86" i="37"/>
  <c r="Q42" i="37"/>
  <c r="Q97" i="37"/>
  <c r="Q51" i="37"/>
  <c r="Q133" i="37"/>
  <c r="Q102" i="37"/>
  <c r="Q121" i="37"/>
  <c r="Q108" i="37"/>
  <c r="Q81" i="37"/>
  <c r="Q76" i="37"/>
  <c r="Q62" i="37"/>
  <c r="F116" i="37"/>
  <c r="F76" i="37"/>
  <c r="F57" i="37"/>
  <c r="Q9" i="37"/>
  <c r="Q13" i="37" s="1"/>
  <c r="F42" i="37" l="1"/>
  <c r="F62" i="37" l="1"/>
  <c r="F136" i="37"/>
  <c r="F133" i="37"/>
  <c r="F121" i="37"/>
  <c r="F108" i="37"/>
  <c r="F102" i="37"/>
  <c r="F97" i="37"/>
  <c r="F92" i="37"/>
  <c r="F86" i="37"/>
  <c r="F81" i="37"/>
  <c r="F72" i="37"/>
  <c r="F69" i="37"/>
  <c r="F66" i="37"/>
  <c r="F54" i="37"/>
  <c r="F51" i="37"/>
  <c r="F46" i="37"/>
  <c r="F13" i="37"/>
  <c r="L30" i="37" l="1"/>
  <c r="L34" i="37" s="1"/>
  <c r="I30" i="37"/>
  <c r="I34" i="37" s="1"/>
  <c r="G30" i="37"/>
  <c r="G34" i="37" s="1"/>
  <c r="F30" i="37"/>
  <c r="F34" i="37" l="1"/>
  <c r="Q30" i="37"/>
  <c r="Q34" i="37" s="1"/>
  <c r="F17" i="37"/>
  <c r="F126" i="37" l="1"/>
  <c r="G126" i="37"/>
  <c r="G128" i="37" s="1"/>
  <c r="L126" i="37"/>
  <c r="L128" i="37" s="1"/>
  <c r="F128" i="37" l="1"/>
  <c r="Q126" i="37"/>
  <c r="Q128" i="37" s="1"/>
  <c r="U93" i="21"/>
  <c r="A108" i="21"/>
  <c r="G103" i="21"/>
  <c r="G101" i="21"/>
  <c r="G100" i="21"/>
  <c r="G97" i="21"/>
  <c r="G96" i="21"/>
  <c r="G95" i="21"/>
  <c r="R91" i="21"/>
  <c r="R92" i="21" s="1"/>
  <c r="N91" i="21"/>
  <c r="N92" i="21" s="1"/>
  <c r="M91" i="21"/>
  <c r="M92" i="21" s="1"/>
  <c r="L91" i="21"/>
  <c r="L92" i="21" s="1"/>
  <c r="K91" i="21"/>
  <c r="K92" i="21" s="1"/>
  <c r="J91" i="21"/>
  <c r="J92" i="21" s="1"/>
  <c r="I91" i="21"/>
  <c r="I92" i="21" s="1"/>
  <c r="H91" i="21"/>
  <c r="H92" i="21" s="1"/>
  <c r="O90" i="21"/>
  <c r="Q90" i="21" s="1"/>
  <c r="O89" i="21"/>
  <c r="P89" i="21" s="1"/>
  <c r="O88" i="21"/>
  <c r="Q88" i="21" s="1"/>
  <c r="O87" i="21"/>
  <c r="P87" i="21" s="1"/>
  <c r="O86" i="21"/>
  <c r="Q86" i="21" s="1"/>
  <c r="O85" i="21"/>
  <c r="P85" i="21" s="1"/>
  <c r="O84" i="21"/>
  <c r="Q84" i="21" s="1"/>
  <c r="O83" i="21"/>
  <c r="P83" i="21" s="1"/>
  <c r="O82" i="21"/>
  <c r="Q82" i="21" s="1"/>
  <c r="O81" i="21"/>
  <c r="P81" i="21" s="1"/>
  <c r="O80" i="21"/>
  <c r="Q80" i="21" s="1"/>
  <c r="O79" i="21"/>
  <c r="P79" i="21" s="1"/>
  <c r="O78" i="21"/>
  <c r="Q78" i="21" s="1"/>
  <c r="O77" i="21"/>
  <c r="P77" i="21" s="1"/>
  <c r="O76" i="21"/>
  <c r="Q76" i="21" s="1"/>
  <c r="O75" i="21"/>
  <c r="P75" i="21" s="1"/>
  <c r="O74" i="21"/>
  <c r="Q74" i="21" s="1"/>
  <c r="O73" i="21"/>
  <c r="P73" i="21" s="1"/>
  <c r="O72" i="21"/>
  <c r="Q72" i="21" s="1"/>
  <c r="O71" i="21"/>
  <c r="P71" i="21" s="1"/>
  <c r="O70" i="21"/>
  <c r="Q70" i="21" s="1"/>
  <c r="O69" i="21"/>
  <c r="P69" i="21" s="1"/>
  <c r="O68" i="21"/>
  <c r="Q68" i="21" s="1"/>
  <c r="O67" i="21"/>
  <c r="P67" i="21" s="1"/>
  <c r="O66" i="21"/>
  <c r="Q66" i="21" s="1"/>
  <c r="O65" i="21"/>
  <c r="P65" i="21" s="1"/>
  <c r="O64" i="21"/>
  <c r="Q64" i="21" s="1"/>
  <c r="O63" i="21"/>
  <c r="P63" i="21" s="1"/>
  <c r="O62" i="21"/>
  <c r="Q62" i="21" s="1"/>
  <c r="O61" i="21"/>
  <c r="P61" i="21" s="1"/>
  <c r="O60" i="21"/>
  <c r="Q60" i="21" s="1"/>
  <c r="O59" i="21"/>
  <c r="P59" i="21" s="1"/>
  <c r="O58" i="21"/>
  <c r="Q58" i="21" s="1"/>
  <c r="O57" i="21"/>
  <c r="O56" i="21"/>
  <c r="Q56" i="21" s="1"/>
  <c r="O55" i="21"/>
  <c r="P55" i="21" s="1"/>
  <c r="O54" i="21"/>
  <c r="Q54" i="21" s="1"/>
  <c r="O53" i="21"/>
  <c r="P53" i="21" s="1"/>
  <c r="O52" i="21"/>
  <c r="Q52" i="21" s="1"/>
  <c r="O51" i="21"/>
  <c r="P51" i="21" s="1"/>
  <c r="O50" i="21"/>
  <c r="O49" i="21"/>
  <c r="P49" i="21" s="1"/>
  <c r="O48" i="21"/>
  <c r="Q48" i="21" s="1"/>
  <c r="O47" i="21"/>
  <c r="P47" i="21" s="1"/>
  <c r="O46" i="21"/>
  <c r="Q46" i="21" s="1"/>
  <c r="O45" i="21"/>
  <c r="P45" i="21" s="1"/>
  <c r="O44" i="21"/>
  <c r="Q44" i="21" s="1"/>
  <c r="O43" i="21"/>
  <c r="P43" i="21" s="1"/>
  <c r="O42" i="21"/>
  <c r="Q42" i="21" s="1"/>
  <c r="O41" i="21"/>
  <c r="P41" i="21" s="1"/>
  <c r="O40" i="21"/>
  <c r="Q40" i="21" s="1"/>
  <c r="O39" i="21"/>
  <c r="P39" i="21" s="1"/>
  <c r="O38" i="21"/>
  <c r="Q38" i="21" s="1"/>
  <c r="O37" i="21"/>
  <c r="P37" i="21" s="1"/>
  <c r="O36" i="21"/>
  <c r="Q36" i="21" s="1"/>
  <c r="O35" i="21"/>
  <c r="P35" i="21" s="1"/>
  <c r="O34" i="21"/>
  <c r="Q34" i="21" s="1"/>
  <c r="O33" i="21"/>
  <c r="P33" i="21" s="1"/>
  <c r="O32" i="21"/>
  <c r="Q32" i="21" s="1"/>
  <c r="O31" i="21"/>
  <c r="P31" i="21" s="1"/>
  <c r="O30" i="21"/>
  <c r="Q30" i="21" s="1"/>
  <c r="O29" i="21"/>
  <c r="C107" i="21" s="1"/>
  <c r="D107" i="21" s="1"/>
  <c r="O28" i="21"/>
  <c r="Q28" i="21" s="1"/>
  <c r="O27" i="21"/>
  <c r="P27" i="21" s="1"/>
  <c r="E106" i="21" s="1"/>
  <c r="F106" i="21" s="1"/>
  <c r="O26" i="21"/>
  <c r="C105" i="21" s="1"/>
  <c r="D105" i="21" s="1"/>
  <c r="O25" i="21"/>
  <c r="P25" i="21" s="1"/>
  <c r="E104" i="21" s="1"/>
  <c r="F104" i="21" s="1"/>
  <c r="O24" i="21"/>
  <c r="Q24" i="21" s="1"/>
  <c r="O23" i="21"/>
  <c r="P23" i="21" s="1"/>
  <c r="O22" i="21"/>
  <c r="Q22" i="21" s="1"/>
  <c r="O21" i="21"/>
  <c r="P21" i="21" s="1"/>
  <c r="O20" i="21"/>
  <c r="O19" i="21"/>
  <c r="C98" i="21" s="1"/>
  <c r="D98" i="21" s="1"/>
  <c r="O18" i="21"/>
  <c r="O17" i="21"/>
  <c r="O16" i="21"/>
  <c r="Q16" i="21" s="1"/>
  <c r="O15" i="21"/>
  <c r="P15" i="21" s="1"/>
  <c r="O14" i="21"/>
  <c r="Q14" i="21" s="1"/>
  <c r="O13" i="21"/>
  <c r="P13" i="21" s="1"/>
  <c r="O12" i="21"/>
  <c r="Q12" i="21" s="1"/>
  <c r="O11" i="21"/>
  <c r="P11" i="21" s="1"/>
  <c r="O10" i="21"/>
  <c r="Q10" i="21" s="1"/>
  <c r="O9" i="21"/>
  <c r="P9" i="21" s="1"/>
  <c r="O8" i="21"/>
  <c r="Q8" i="21" s="1"/>
  <c r="O7" i="21"/>
  <c r="P7" i="21" s="1"/>
  <c r="O6" i="21"/>
  <c r="Q6" i="21" s="1"/>
  <c r="O5" i="21"/>
  <c r="P5" i="21" s="1"/>
  <c r="O4" i="21"/>
  <c r="W58" i="20"/>
  <c r="K48" i="20"/>
  <c r="L48" i="20"/>
  <c r="M48" i="20"/>
  <c r="O48" i="20"/>
  <c r="Q48" i="20"/>
  <c r="S48" i="20"/>
  <c r="X48" i="20"/>
  <c r="I48" i="20"/>
  <c r="K44" i="20"/>
  <c r="L44" i="20"/>
  <c r="M44" i="20"/>
  <c r="O44" i="20"/>
  <c r="Q44" i="20"/>
  <c r="S44" i="20"/>
  <c r="X44" i="20"/>
  <c r="I44" i="20"/>
  <c r="X42" i="20"/>
  <c r="K42" i="20"/>
  <c r="L42" i="20"/>
  <c r="M42" i="20"/>
  <c r="O42" i="20"/>
  <c r="Q42" i="20"/>
  <c r="S42" i="20"/>
  <c r="I42" i="20"/>
  <c r="K39" i="20"/>
  <c r="L39" i="20"/>
  <c r="M39" i="20"/>
  <c r="O39" i="20"/>
  <c r="Q39" i="20"/>
  <c r="S39" i="20"/>
  <c r="X39" i="20"/>
  <c r="I39" i="20"/>
  <c r="K36" i="20"/>
  <c r="L36" i="20"/>
  <c r="M36" i="20"/>
  <c r="O36" i="20"/>
  <c r="Q36" i="20"/>
  <c r="S36" i="20"/>
  <c r="X36" i="20"/>
  <c r="I36" i="20"/>
  <c r="K32" i="20"/>
  <c r="L32" i="20"/>
  <c r="M32" i="20"/>
  <c r="O32" i="20"/>
  <c r="Q32" i="20"/>
  <c r="S32" i="20"/>
  <c r="X32" i="20"/>
  <c r="I32" i="20"/>
  <c r="K30" i="20"/>
  <c r="L30" i="20"/>
  <c r="M30" i="20"/>
  <c r="O30" i="20"/>
  <c r="Q30" i="20"/>
  <c r="S30" i="20"/>
  <c r="X30" i="20"/>
  <c r="I30" i="20"/>
  <c r="K28" i="20"/>
  <c r="L28" i="20"/>
  <c r="M28" i="20"/>
  <c r="O28" i="20"/>
  <c r="Q28" i="20"/>
  <c r="S28" i="20"/>
  <c r="X28" i="20"/>
  <c r="I28" i="20"/>
  <c r="K25" i="20"/>
  <c r="L25" i="20"/>
  <c r="M25" i="20"/>
  <c r="O25" i="20"/>
  <c r="Q25" i="20"/>
  <c r="S25" i="20"/>
  <c r="X25" i="20"/>
  <c r="I25" i="20"/>
  <c r="I23" i="20"/>
  <c r="I19" i="20"/>
  <c r="K23" i="20"/>
  <c r="L23" i="20"/>
  <c r="M23" i="20"/>
  <c r="O23" i="20"/>
  <c r="Q23" i="20"/>
  <c r="S23" i="20"/>
  <c r="X23" i="20"/>
  <c r="N17" i="20"/>
  <c r="N13" i="20"/>
  <c r="N16" i="20"/>
  <c r="K19" i="20"/>
  <c r="L19" i="20"/>
  <c r="M19" i="20"/>
  <c r="O19" i="20"/>
  <c r="Q19" i="20"/>
  <c r="S19" i="20"/>
  <c r="X19" i="20"/>
  <c r="X15" i="20"/>
  <c r="U4" i="20"/>
  <c r="V4" i="20" s="1"/>
  <c r="K15" i="20"/>
  <c r="L15" i="20"/>
  <c r="M15" i="20"/>
  <c r="O15" i="20"/>
  <c r="Q15" i="20"/>
  <c r="S15" i="20"/>
  <c r="I15" i="20"/>
  <c r="T47" i="20"/>
  <c r="T41" i="20"/>
  <c r="T35" i="20"/>
  <c r="T22" i="20"/>
  <c r="T18" i="20"/>
  <c r="T14" i="20"/>
  <c r="U46" i="20"/>
  <c r="W46" i="20" s="1"/>
  <c r="T46" i="20"/>
  <c r="R46" i="20"/>
  <c r="P46" i="20"/>
  <c r="N46" i="20"/>
  <c r="J46" i="20"/>
  <c r="U45" i="20"/>
  <c r="W45" i="20" s="1"/>
  <c r="T45" i="20"/>
  <c r="R45" i="20"/>
  <c r="P45" i="20"/>
  <c r="N45" i="20"/>
  <c r="J45" i="20"/>
  <c r="U43" i="20"/>
  <c r="W43" i="20" s="1"/>
  <c r="W44" i="20" s="1"/>
  <c r="T43" i="20"/>
  <c r="T44" i="20" s="1"/>
  <c r="R43" i="20"/>
  <c r="R44" i="20" s="1"/>
  <c r="P43" i="20"/>
  <c r="P44" i="20" s="1"/>
  <c r="N43" i="20"/>
  <c r="N44" i="20" s="1"/>
  <c r="J43" i="20"/>
  <c r="J44" i="20" s="1"/>
  <c r="U40" i="20"/>
  <c r="W40" i="20" s="1"/>
  <c r="W42" i="20" s="1"/>
  <c r="T40" i="20"/>
  <c r="T42" i="20" s="1"/>
  <c r="R40" i="20"/>
  <c r="R42" i="20" s="1"/>
  <c r="P40" i="20"/>
  <c r="P42" i="20" s="1"/>
  <c r="N40" i="20"/>
  <c r="N42" i="20" s="1"/>
  <c r="J40" i="20"/>
  <c r="J42" i="20" s="1"/>
  <c r="U38" i="20"/>
  <c r="W38" i="20" s="1"/>
  <c r="T38" i="20"/>
  <c r="R38" i="20"/>
  <c r="P38" i="20"/>
  <c r="N38" i="20"/>
  <c r="J38" i="20"/>
  <c r="U37" i="20"/>
  <c r="W37" i="20" s="1"/>
  <c r="T37" i="20"/>
  <c r="R37" i="20"/>
  <c r="P37" i="20"/>
  <c r="N37" i="20"/>
  <c r="J37" i="20"/>
  <c r="U34" i="20"/>
  <c r="W34" i="20" s="1"/>
  <c r="T34" i="20"/>
  <c r="R34" i="20"/>
  <c r="P34" i="20"/>
  <c r="N34" i="20"/>
  <c r="J34" i="20"/>
  <c r="U33" i="20"/>
  <c r="W33" i="20" s="1"/>
  <c r="T33" i="20"/>
  <c r="R33" i="20"/>
  <c r="P33" i="20"/>
  <c r="N33" i="20"/>
  <c r="J33" i="20"/>
  <c r="U31" i="20"/>
  <c r="V31" i="20" s="1"/>
  <c r="V32" i="20" s="1"/>
  <c r="T31" i="20"/>
  <c r="T32" i="20" s="1"/>
  <c r="R31" i="20"/>
  <c r="R32" i="20" s="1"/>
  <c r="P31" i="20"/>
  <c r="P32" i="20" s="1"/>
  <c r="N31" i="20"/>
  <c r="N32" i="20" s="1"/>
  <c r="J31" i="20"/>
  <c r="J32" i="20" s="1"/>
  <c r="U29" i="20"/>
  <c r="V29" i="20" s="1"/>
  <c r="V30" i="20" s="1"/>
  <c r="T29" i="20"/>
  <c r="T30" i="20" s="1"/>
  <c r="R29" i="20"/>
  <c r="R30" i="20" s="1"/>
  <c r="P29" i="20"/>
  <c r="P30" i="20" s="1"/>
  <c r="N29" i="20"/>
  <c r="N30" i="20" s="1"/>
  <c r="J29" i="20"/>
  <c r="J30" i="20" s="1"/>
  <c r="U26" i="20"/>
  <c r="V26" i="20" s="1"/>
  <c r="V28" i="20" s="1"/>
  <c r="T26" i="20"/>
  <c r="T28" i="20" s="1"/>
  <c r="R26" i="20"/>
  <c r="R28" i="20" s="1"/>
  <c r="P26" i="20"/>
  <c r="P28" i="20" s="1"/>
  <c r="N26" i="20"/>
  <c r="N28" i="20" s="1"/>
  <c r="J26" i="20"/>
  <c r="J28" i="20" s="1"/>
  <c r="U24" i="20"/>
  <c r="V24" i="20" s="1"/>
  <c r="V25" i="20" s="1"/>
  <c r="T24" i="20"/>
  <c r="T25" i="20" s="1"/>
  <c r="R24" i="20"/>
  <c r="R25" i="20" s="1"/>
  <c r="P24" i="20"/>
  <c r="P25" i="20" s="1"/>
  <c r="N24" i="20"/>
  <c r="N25" i="20" s="1"/>
  <c r="J24" i="20"/>
  <c r="J25" i="20" s="1"/>
  <c r="U21" i="20"/>
  <c r="V21" i="20" s="1"/>
  <c r="T21" i="20"/>
  <c r="R21" i="20"/>
  <c r="P21" i="20"/>
  <c r="N21" i="20"/>
  <c r="J21" i="20"/>
  <c r="U20" i="20"/>
  <c r="V20" i="20" s="1"/>
  <c r="T20" i="20"/>
  <c r="R20" i="20"/>
  <c r="P20" i="20"/>
  <c r="N20" i="20"/>
  <c r="J20" i="20"/>
  <c r="U13" i="20"/>
  <c r="V13" i="20" s="1"/>
  <c r="T13" i="20"/>
  <c r="R13" i="20"/>
  <c r="P13" i="20"/>
  <c r="J13" i="20"/>
  <c r="U12" i="20"/>
  <c r="V12" i="20" s="1"/>
  <c r="T12" i="20"/>
  <c r="R12" i="20"/>
  <c r="P12" i="20"/>
  <c r="N12" i="20"/>
  <c r="J12" i="20"/>
  <c r="U11" i="20"/>
  <c r="V11" i="20" s="1"/>
  <c r="T11" i="20"/>
  <c r="R11" i="20"/>
  <c r="P11" i="20"/>
  <c r="N11" i="20"/>
  <c r="J11" i="20"/>
  <c r="U10" i="20"/>
  <c r="V10" i="20" s="1"/>
  <c r="T10" i="20"/>
  <c r="R10" i="20"/>
  <c r="P10" i="20"/>
  <c r="N10" i="20"/>
  <c r="J10" i="20"/>
  <c r="U9" i="20"/>
  <c r="V9" i="20" s="1"/>
  <c r="T9" i="20"/>
  <c r="R9" i="20"/>
  <c r="P9" i="20"/>
  <c r="N9" i="20"/>
  <c r="J9" i="20"/>
  <c r="U8" i="20"/>
  <c r="V8" i="20" s="1"/>
  <c r="T8" i="20"/>
  <c r="R8" i="20"/>
  <c r="P8" i="20"/>
  <c r="N8" i="20"/>
  <c r="J8" i="20"/>
  <c r="U7" i="20"/>
  <c r="T7" i="20"/>
  <c r="R7" i="20"/>
  <c r="P7" i="20"/>
  <c r="N7" i="20"/>
  <c r="J7" i="20"/>
  <c r="U6" i="20"/>
  <c r="V6" i="20" s="1"/>
  <c r="T6" i="20"/>
  <c r="R6" i="20"/>
  <c r="P6" i="20"/>
  <c r="N6" i="20"/>
  <c r="J6" i="20"/>
  <c r="U17" i="20"/>
  <c r="V17" i="20" s="1"/>
  <c r="T17" i="20"/>
  <c r="R17" i="20"/>
  <c r="P17" i="20"/>
  <c r="J17" i="20"/>
  <c r="U5" i="20"/>
  <c r="V5" i="20" s="1"/>
  <c r="T5" i="20"/>
  <c r="R5" i="20"/>
  <c r="P5" i="20"/>
  <c r="N5" i="20"/>
  <c r="J5" i="20"/>
  <c r="U16" i="20"/>
  <c r="V16" i="20" s="1"/>
  <c r="T16" i="20"/>
  <c r="R16" i="20"/>
  <c r="P16" i="20"/>
  <c r="J16" i="20"/>
  <c r="T4" i="20"/>
  <c r="R4" i="20"/>
  <c r="P4" i="20"/>
  <c r="N4" i="20"/>
  <c r="J4" i="20"/>
  <c r="A83" i="18"/>
  <c r="G78" i="18"/>
  <c r="G76" i="18"/>
  <c r="G75" i="18"/>
  <c r="G72" i="18"/>
  <c r="G71" i="18"/>
  <c r="G70" i="18"/>
  <c r="R66" i="18"/>
  <c r="R67" i="18" s="1"/>
  <c r="N66" i="18"/>
  <c r="N67" i="18" s="1"/>
  <c r="M66" i="18"/>
  <c r="L66" i="18"/>
  <c r="K66" i="18"/>
  <c r="J66" i="18"/>
  <c r="I66" i="18"/>
  <c r="H66" i="18"/>
  <c r="O65" i="18"/>
  <c r="Q65" i="18" s="1"/>
  <c r="O64" i="18"/>
  <c r="Q64" i="18" s="1"/>
  <c r="O63" i="18"/>
  <c r="Q63" i="18" s="1"/>
  <c r="O62" i="18"/>
  <c r="Q62" i="18" s="1"/>
  <c r="O61" i="18"/>
  <c r="Q61" i="18" s="1"/>
  <c r="O60" i="18"/>
  <c r="Q60" i="18" s="1"/>
  <c r="O59" i="18"/>
  <c r="Q59" i="18" s="1"/>
  <c r="O58" i="18"/>
  <c r="Q58" i="18" s="1"/>
  <c r="O57" i="18"/>
  <c r="Q57" i="18" s="1"/>
  <c r="O56" i="18"/>
  <c r="Q56" i="18" s="1"/>
  <c r="O55" i="18"/>
  <c r="Q55" i="18" s="1"/>
  <c r="O54" i="18"/>
  <c r="Q54" i="18" s="1"/>
  <c r="O53" i="18"/>
  <c r="Q53" i="18" s="1"/>
  <c r="O52" i="18"/>
  <c r="Q52" i="18" s="1"/>
  <c r="O51" i="18"/>
  <c r="Q51" i="18" s="1"/>
  <c r="O50" i="18"/>
  <c r="Q50" i="18" s="1"/>
  <c r="O49" i="18"/>
  <c r="Q49" i="18" s="1"/>
  <c r="O48" i="18"/>
  <c r="Q48" i="18" s="1"/>
  <c r="O47" i="18"/>
  <c r="Q47" i="18" s="1"/>
  <c r="O46" i="18"/>
  <c r="Q46" i="18" s="1"/>
  <c r="O45" i="18"/>
  <c r="Q45" i="18" s="1"/>
  <c r="O44" i="18"/>
  <c r="O43" i="18"/>
  <c r="Q43" i="18" s="1"/>
  <c r="O42" i="18"/>
  <c r="Q42" i="18" s="1"/>
  <c r="O41" i="18"/>
  <c r="Q41" i="18" s="1"/>
  <c r="O40" i="18"/>
  <c r="Q40" i="18" s="1"/>
  <c r="O39" i="18"/>
  <c r="O38" i="18"/>
  <c r="Q38" i="18" s="1"/>
  <c r="O37" i="18"/>
  <c r="Q37" i="18" s="1"/>
  <c r="O36" i="18"/>
  <c r="Q36" i="18" s="1"/>
  <c r="O35" i="18"/>
  <c r="P35" i="18" s="1"/>
  <c r="O34" i="18"/>
  <c r="Q34" i="18" s="1"/>
  <c r="O33" i="18"/>
  <c r="Q33" i="18" s="1"/>
  <c r="O32" i="18"/>
  <c r="Q32" i="18" s="1"/>
  <c r="O31" i="18"/>
  <c r="Q31" i="18" s="1"/>
  <c r="O30" i="18"/>
  <c r="Q30" i="18" s="1"/>
  <c r="O29" i="18"/>
  <c r="P29" i="18" s="1"/>
  <c r="O28" i="18"/>
  <c r="Q28" i="18" s="1"/>
  <c r="O27" i="18"/>
  <c r="Q27" i="18" s="1"/>
  <c r="O25" i="18"/>
  <c r="Q25" i="18" s="1"/>
  <c r="O24" i="18"/>
  <c r="Q24" i="18" s="1"/>
  <c r="O23" i="18"/>
  <c r="C82" i="18" s="1"/>
  <c r="D82" i="18" s="1"/>
  <c r="O22" i="18"/>
  <c r="P22" i="18" s="1"/>
  <c r="O21" i="18"/>
  <c r="Q21" i="18" s="1"/>
  <c r="C80" i="18"/>
  <c r="D80" i="18" s="1"/>
  <c r="O20" i="18"/>
  <c r="Q20" i="18" s="1"/>
  <c r="O19" i="18"/>
  <c r="Q19" i="18" s="1"/>
  <c r="O18" i="18"/>
  <c r="P18" i="18" s="1"/>
  <c r="O17" i="18"/>
  <c r="O16" i="18"/>
  <c r="C73" i="18" s="1"/>
  <c r="D73" i="18" s="1"/>
  <c r="O15" i="18"/>
  <c r="C75" i="18" s="1"/>
  <c r="D75" i="18" s="1"/>
  <c r="O14" i="18"/>
  <c r="O13" i="18"/>
  <c r="P13" i="18" s="1"/>
  <c r="O12" i="18"/>
  <c r="Q12" i="18" s="1"/>
  <c r="O11" i="18"/>
  <c r="P11" i="18" s="1"/>
  <c r="O10" i="18"/>
  <c r="Q10" i="18" s="1"/>
  <c r="O9" i="18"/>
  <c r="P9" i="18" s="1"/>
  <c r="O8" i="18"/>
  <c r="Q8" i="18" s="1"/>
  <c r="O7" i="18"/>
  <c r="P7" i="18" s="1"/>
  <c r="O6" i="18"/>
  <c r="Q6" i="18" s="1"/>
  <c r="O5" i="18"/>
  <c r="Q5" i="18" s="1"/>
  <c r="E74" i="18"/>
  <c r="F74" i="18" s="1"/>
  <c r="C74" i="18"/>
  <c r="D74" i="18" s="1"/>
  <c r="H74" i="18" s="1"/>
  <c r="O4" i="18"/>
  <c r="R19" i="20" l="1"/>
  <c r="J23" i="20"/>
  <c r="J39" i="20"/>
  <c r="X49" i="20"/>
  <c r="T36" i="20"/>
  <c r="P52" i="21"/>
  <c r="J48" i="20"/>
  <c r="R23" i="20"/>
  <c r="R39" i="20"/>
  <c r="R48" i="20"/>
  <c r="S49" i="20"/>
  <c r="L49" i="20"/>
  <c r="T23" i="20"/>
  <c r="J36" i="20"/>
  <c r="T39" i="20"/>
  <c r="T48" i="20"/>
  <c r="Q49" i="20"/>
  <c r="N15" i="20"/>
  <c r="V23" i="20"/>
  <c r="N36" i="20"/>
  <c r="W39" i="20"/>
  <c r="O49" i="20"/>
  <c r="C97" i="21"/>
  <c r="D97" i="21" s="1"/>
  <c r="R15" i="20"/>
  <c r="K49" i="20"/>
  <c r="J19" i="20"/>
  <c r="P36" i="21"/>
  <c r="G108" i="21"/>
  <c r="P36" i="20"/>
  <c r="M49" i="20"/>
  <c r="C100" i="21"/>
  <c r="D100" i="21" s="1"/>
  <c r="R36" i="20"/>
  <c r="C96" i="21"/>
  <c r="D96" i="21" s="1"/>
  <c r="P64" i="21"/>
  <c r="N23" i="20"/>
  <c r="W36" i="20"/>
  <c r="N39" i="20"/>
  <c r="N48" i="20"/>
  <c r="P72" i="21"/>
  <c r="C72" i="18"/>
  <c r="D72" i="18" s="1"/>
  <c r="P23" i="20"/>
  <c r="P39" i="20"/>
  <c r="P48" i="20"/>
  <c r="I49" i="20"/>
  <c r="P44" i="21"/>
  <c r="N19" i="20"/>
  <c r="P82" i="21"/>
  <c r="G83" i="18"/>
  <c r="W48" i="20"/>
  <c r="P22" i="21"/>
  <c r="P30" i="21"/>
  <c r="P40" i="21"/>
  <c r="P48" i="21"/>
  <c r="P56" i="21"/>
  <c r="P68" i="21"/>
  <c r="P78" i="21"/>
  <c r="P88" i="21"/>
  <c r="P16" i="21"/>
  <c r="P26" i="21"/>
  <c r="E105" i="21" s="1"/>
  <c r="F105" i="21" s="1"/>
  <c r="C76" i="18"/>
  <c r="D76" i="18" s="1"/>
  <c r="P14" i="21"/>
  <c r="P18" i="21"/>
  <c r="E100" i="21" s="1"/>
  <c r="F100" i="21" s="1"/>
  <c r="P24" i="21"/>
  <c r="P28" i="21"/>
  <c r="P32" i="21"/>
  <c r="P38" i="21"/>
  <c r="P42" i="21"/>
  <c r="P46" i="21"/>
  <c r="P50" i="21"/>
  <c r="P54" i="21"/>
  <c r="C102" i="21"/>
  <c r="D102" i="21" s="1"/>
  <c r="P60" i="21"/>
  <c r="P66" i="21"/>
  <c r="P70" i="21"/>
  <c r="P76" i="21"/>
  <c r="P80" i="21"/>
  <c r="P84" i="21"/>
  <c r="P90" i="21"/>
  <c r="P86" i="21"/>
  <c r="P74" i="21"/>
  <c r="P62" i="21"/>
  <c r="P58" i="21"/>
  <c r="C101" i="21"/>
  <c r="D101" i="21" s="1"/>
  <c r="P34" i="21"/>
  <c r="C95" i="21"/>
  <c r="D95" i="21" s="1"/>
  <c r="P6" i="21"/>
  <c r="E99" i="21" s="1"/>
  <c r="F99" i="21" s="1"/>
  <c r="N94" i="21"/>
  <c r="P4" i="21"/>
  <c r="Q5" i="21"/>
  <c r="Q7" i="21"/>
  <c r="P8" i="21"/>
  <c r="Q9" i="21"/>
  <c r="P10" i="21"/>
  <c r="Q11" i="21"/>
  <c r="P12" i="21"/>
  <c r="Q13" i="21"/>
  <c r="Q15" i="21"/>
  <c r="Q17" i="21"/>
  <c r="Q19" i="21"/>
  <c r="P20" i="21"/>
  <c r="Q21" i="21"/>
  <c r="Q23" i="21"/>
  <c r="Q25" i="21"/>
  <c r="Q27" i="21"/>
  <c r="Q29" i="21"/>
  <c r="Q31" i="21"/>
  <c r="Q33" i="21"/>
  <c r="Q35" i="21"/>
  <c r="Q37" i="21"/>
  <c r="Q39" i="21"/>
  <c r="Q41" i="21"/>
  <c r="Q43" i="21"/>
  <c r="Q45" i="21"/>
  <c r="Q47" i="21"/>
  <c r="Q49" i="21"/>
  <c r="Q51" i="21"/>
  <c r="Q53" i="21"/>
  <c r="Q55" i="21"/>
  <c r="Q57" i="21"/>
  <c r="Q59" i="21"/>
  <c r="Q61" i="21"/>
  <c r="Q63" i="21"/>
  <c r="Q65" i="21"/>
  <c r="Q67" i="21"/>
  <c r="Q69" i="21"/>
  <c r="Q71" i="21"/>
  <c r="Q73" i="21"/>
  <c r="Q75" i="21"/>
  <c r="Q77" i="21"/>
  <c r="Q79" i="21"/>
  <c r="Q81" i="21"/>
  <c r="Q83" i="21"/>
  <c r="Q85" i="21"/>
  <c r="Q87" i="21"/>
  <c r="Q89" i="21"/>
  <c r="C99" i="21"/>
  <c r="D99" i="21" s="1"/>
  <c r="C103" i="21"/>
  <c r="D103" i="21" s="1"/>
  <c r="C104" i="21"/>
  <c r="D104" i="21" s="1"/>
  <c r="H104" i="21" s="1"/>
  <c r="C106" i="21"/>
  <c r="D106" i="21" s="1"/>
  <c r="H106" i="21" s="1"/>
  <c r="Q4" i="21"/>
  <c r="P17" i="21"/>
  <c r="Q18" i="21"/>
  <c r="P19" i="21"/>
  <c r="E98" i="21" s="1"/>
  <c r="F98" i="21" s="1"/>
  <c r="Q20" i="21"/>
  <c r="Q26" i="21"/>
  <c r="P29" i="21"/>
  <c r="E107" i="21" s="1"/>
  <c r="F107" i="21" s="1"/>
  <c r="Q50" i="21"/>
  <c r="P57" i="21"/>
  <c r="E102" i="21" s="1"/>
  <c r="F102" i="21" s="1"/>
  <c r="O91" i="21"/>
  <c r="O92" i="21" s="1"/>
  <c r="J15" i="20"/>
  <c r="P15" i="20"/>
  <c r="T15" i="20"/>
  <c r="P19" i="20"/>
  <c r="T19" i="20"/>
  <c r="U15" i="20"/>
  <c r="U19" i="20"/>
  <c r="V19" i="20"/>
  <c r="U23" i="20"/>
  <c r="U25" i="20"/>
  <c r="U42" i="20"/>
  <c r="U28" i="20"/>
  <c r="U30" i="20"/>
  <c r="U32" i="20"/>
  <c r="U36" i="20"/>
  <c r="U39" i="20"/>
  <c r="U44" i="20"/>
  <c r="U48" i="20"/>
  <c r="V43" i="20"/>
  <c r="V44" i="20" s="1"/>
  <c r="V33" i="20"/>
  <c r="V38" i="20"/>
  <c r="V45" i="20"/>
  <c r="V34" i="20"/>
  <c r="V37" i="20"/>
  <c r="V40" i="20"/>
  <c r="V42" i="20" s="1"/>
  <c r="V46" i="20"/>
  <c r="W4" i="20"/>
  <c r="W16" i="20"/>
  <c r="W5" i="20"/>
  <c r="W17" i="20"/>
  <c r="W6" i="20"/>
  <c r="W7" i="20"/>
  <c r="W8" i="20"/>
  <c r="W9" i="20"/>
  <c r="W10" i="20"/>
  <c r="W11" i="20"/>
  <c r="W12" i="20"/>
  <c r="W13" i="20"/>
  <c r="W20" i="20"/>
  <c r="W21" i="20"/>
  <c r="W24" i="20"/>
  <c r="W25" i="20" s="1"/>
  <c r="W26" i="20"/>
  <c r="W28" i="20" s="1"/>
  <c r="W29" i="20"/>
  <c r="W30" i="20" s="1"/>
  <c r="W31" i="20"/>
  <c r="W32" i="20" s="1"/>
  <c r="V7" i="20"/>
  <c r="C77" i="18"/>
  <c r="D77" i="18" s="1"/>
  <c r="C70" i="18"/>
  <c r="D70" i="18" s="1"/>
  <c r="P46" i="18"/>
  <c r="C71" i="18"/>
  <c r="D71" i="18" s="1"/>
  <c r="P59" i="18"/>
  <c r="P31" i="18"/>
  <c r="P43" i="18"/>
  <c r="P65" i="18"/>
  <c r="P27" i="18"/>
  <c r="P33" i="18"/>
  <c r="P37" i="18"/>
  <c r="P41" i="18"/>
  <c r="P48" i="18"/>
  <c r="P51" i="18"/>
  <c r="P54" i="18"/>
  <c r="P57" i="18"/>
  <c r="P61" i="18"/>
  <c r="P64" i="18"/>
  <c r="Q4" i="18"/>
  <c r="P5" i="18"/>
  <c r="P6" i="18"/>
  <c r="Q7" i="18"/>
  <c r="P8" i="18"/>
  <c r="Q9" i="18"/>
  <c r="P10" i="18"/>
  <c r="Q11" i="18"/>
  <c r="P12" i="18"/>
  <c r="Q13" i="18"/>
  <c r="P14" i="18"/>
  <c r="Q15" i="18"/>
  <c r="P16" i="18"/>
  <c r="E73" i="18" s="1"/>
  <c r="F73" i="18" s="1"/>
  <c r="Q17" i="18"/>
  <c r="Q18" i="18"/>
  <c r="P19" i="18"/>
  <c r="P20" i="18"/>
  <c r="E79" i="18" s="1"/>
  <c r="F79" i="18" s="1"/>
  <c r="P21" i="18"/>
  <c r="E81" i="18" s="1"/>
  <c r="F81" i="18" s="1"/>
  <c r="Q22" i="18"/>
  <c r="P23" i="18"/>
  <c r="E82" i="18" s="1"/>
  <c r="F82" i="18" s="1"/>
  <c r="P24" i="18"/>
  <c r="P25" i="18"/>
  <c r="P28" i="18"/>
  <c r="Q29" i="18"/>
  <c r="P30" i="18"/>
  <c r="P32" i="18"/>
  <c r="P34" i="18"/>
  <c r="Q35" i="18"/>
  <c r="P36" i="18"/>
  <c r="P38" i="18"/>
  <c r="Q39" i="18"/>
  <c r="P40" i="18"/>
  <c r="P42" i="18"/>
  <c r="P44" i="18"/>
  <c r="P45" i="18"/>
  <c r="P47" i="18"/>
  <c r="P49" i="18"/>
  <c r="P50" i="18"/>
  <c r="P52" i="18"/>
  <c r="P53" i="18"/>
  <c r="P55" i="18"/>
  <c r="P56" i="18"/>
  <c r="P58" i="18"/>
  <c r="P60" i="18"/>
  <c r="P62" i="18"/>
  <c r="P63" i="18"/>
  <c r="O66" i="18"/>
  <c r="O67" i="18" s="1"/>
  <c r="C78" i="18"/>
  <c r="D78" i="18" s="1"/>
  <c r="C79" i="18"/>
  <c r="D79" i="18" s="1"/>
  <c r="H79" i="18" s="1"/>
  <c r="C81" i="18"/>
  <c r="D81" i="18" s="1"/>
  <c r="H81" i="18" s="1"/>
  <c r="P4" i="18"/>
  <c r="Q14" i="18"/>
  <c r="P15" i="18"/>
  <c r="Q16" i="18"/>
  <c r="P17" i="18"/>
  <c r="E80" i="18"/>
  <c r="F80" i="18" s="1"/>
  <c r="Q23" i="18"/>
  <c r="P39" i="18"/>
  <c r="Q44" i="18"/>
  <c r="H99" i="21" l="1"/>
  <c r="J49" i="20"/>
  <c r="H105" i="21"/>
  <c r="E103" i="21"/>
  <c r="F103" i="21" s="1"/>
  <c r="E97" i="21"/>
  <c r="F97" i="21" s="1"/>
  <c r="R49" i="20"/>
  <c r="E101" i="21"/>
  <c r="F101" i="21" s="1"/>
  <c r="H100" i="21"/>
  <c r="N49" i="20"/>
  <c r="T49" i="20"/>
  <c r="U49" i="20"/>
  <c r="P49" i="20"/>
  <c r="E96" i="21"/>
  <c r="H102" i="21"/>
  <c r="H98" i="21"/>
  <c r="C108" i="21"/>
  <c r="E95" i="21"/>
  <c r="P91" i="21"/>
  <c r="P92" i="21" s="1"/>
  <c r="D108" i="21"/>
  <c r="Q91" i="21"/>
  <c r="Q92" i="21" s="1"/>
  <c r="H107" i="21"/>
  <c r="V39" i="20"/>
  <c r="V36" i="20"/>
  <c r="W19" i="20"/>
  <c r="V48" i="20"/>
  <c r="V15" i="20"/>
  <c r="W23" i="20"/>
  <c r="W15" i="20"/>
  <c r="E78" i="18"/>
  <c r="F78" i="18" s="1"/>
  <c r="E76" i="18"/>
  <c r="F76" i="18" s="1"/>
  <c r="E75" i="18"/>
  <c r="F75" i="18" s="1"/>
  <c r="E71" i="18"/>
  <c r="F71" i="18" s="1"/>
  <c r="E77" i="18"/>
  <c r="F77" i="18" s="1"/>
  <c r="H78" i="18"/>
  <c r="E72" i="18"/>
  <c r="Q66" i="18"/>
  <c r="Q67" i="18" s="1"/>
  <c r="H73" i="18"/>
  <c r="H80" i="18"/>
  <c r="C83" i="18"/>
  <c r="E70" i="18"/>
  <c r="P66" i="18"/>
  <c r="P67" i="18" s="1"/>
  <c r="D83" i="18"/>
  <c r="H82" i="18"/>
  <c r="H76" i="18"/>
  <c r="H75" i="18" l="1"/>
  <c r="H103" i="21"/>
  <c r="H97" i="21"/>
  <c r="W49" i="20"/>
  <c r="W51" i="20" s="1"/>
  <c r="H101" i="21"/>
  <c r="H77" i="18"/>
  <c r="S67" i="18"/>
  <c r="V49" i="20"/>
  <c r="V51" i="20" s="1"/>
  <c r="F96" i="21"/>
  <c r="H96" i="21" s="1"/>
  <c r="S92" i="21"/>
  <c r="T93" i="21" s="1"/>
  <c r="V93" i="21" s="1"/>
  <c r="E108" i="21"/>
  <c r="F95" i="21"/>
  <c r="H71" i="18"/>
  <c r="F72" i="18"/>
  <c r="H72" i="18"/>
  <c r="E83" i="18"/>
  <c r="F70" i="18"/>
  <c r="F83" i="18" s="1"/>
  <c r="F108" i="21" l="1"/>
  <c r="J51" i="20"/>
  <c r="J53" i="20" s="1"/>
  <c r="J55" i="20" s="1"/>
  <c r="H95" i="21"/>
  <c r="H108" i="21" s="1"/>
  <c r="H70" i="18"/>
  <c r="H83" i="18" s="1"/>
  <c r="R91" i="13" l="1"/>
  <c r="R92" i="13" s="1"/>
  <c r="O90" i="13"/>
  <c r="P90" i="13" s="1"/>
  <c r="O89" i="13"/>
  <c r="O88" i="13"/>
  <c r="O87" i="13"/>
  <c r="P87" i="13" s="1"/>
  <c r="O86" i="13"/>
  <c r="P86" i="13" s="1"/>
  <c r="O85" i="13"/>
  <c r="Q85" i="13" s="1"/>
  <c r="O84" i="13"/>
  <c r="P84" i="13" s="1"/>
  <c r="O83" i="13"/>
  <c r="P83" i="13" s="1"/>
  <c r="O82" i="13"/>
  <c r="P82" i="13" s="1"/>
  <c r="O81" i="13"/>
  <c r="O80" i="13"/>
  <c r="O79" i="13"/>
  <c r="P79" i="13" s="1"/>
  <c r="O78" i="13"/>
  <c r="P78" i="13" s="1"/>
  <c r="O77" i="13"/>
  <c r="P77" i="13" s="1"/>
  <c r="O76" i="13"/>
  <c r="P76" i="13" s="1"/>
  <c r="O75" i="13"/>
  <c r="P75" i="13" s="1"/>
  <c r="O74" i="13"/>
  <c r="Q74" i="13" s="1"/>
  <c r="O73" i="13"/>
  <c r="P73" i="13" s="1"/>
  <c r="O72" i="13"/>
  <c r="O71" i="13"/>
  <c r="P71" i="13" s="1"/>
  <c r="O70" i="13"/>
  <c r="P70" i="13" s="1"/>
  <c r="O69" i="13"/>
  <c r="P69" i="13" s="1"/>
  <c r="O68" i="13"/>
  <c r="P68" i="13" s="1"/>
  <c r="O67" i="13"/>
  <c r="P67" i="13" s="1"/>
  <c r="O66" i="13"/>
  <c r="P66" i="13" s="1"/>
  <c r="O65" i="13"/>
  <c r="O64" i="13"/>
  <c r="O63" i="13"/>
  <c r="Q63" i="13" s="1"/>
  <c r="O62" i="13"/>
  <c r="P62" i="13" s="1"/>
  <c r="O61" i="13"/>
  <c r="Q61" i="13" s="1"/>
  <c r="O60" i="13"/>
  <c r="P60" i="13" s="1"/>
  <c r="O59" i="13"/>
  <c r="P59" i="13" s="1"/>
  <c r="O58" i="13"/>
  <c r="O57" i="13"/>
  <c r="P57" i="13" s="1"/>
  <c r="O56" i="13"/>
  <c r="O55" i="13"/>
  <c r="P55" i="13" s="1"/>
  <c r="O54" i="13"/>
  <c r="Q54" i="13" s="1"/>
  <c r="O53" i="13"/>
  <c r="P53" i="13" s="1"/>
  <c r="O52" i="13"/>
  <c r="P52" i="13" s="1"/>
  <c r="O51" i="13"/>
  <c r="P51" i="13" s="1"/>
  <c r="O50" i="13"/>
  <c r="P50" i="13" s="1"/>
  <c r="O49" i="13"/>
  <c r="P49" i="13" s="1"/>
  <c r="O48" i="13"/>
  <c r="O47" i="13"/>
  <c r="P47" i="13" s="1"/>
  <c r="O46" i="13"/>
  <c r="P46" i="13" s="1"/>
  <c r="O45" i="13"/>
  <c r="P45" i="13" s="1"/>
  <c r="O44" i="13"/>
  <c r="P44" i="13" s="1"/>
  <c r="O43" i="13"/>
  <c r="O42" i="13"/>
  <c r="P42" i="13" s="1"/>
  <c r="O41" i="13"/>
  <c r="P41" i="13" s="1"/>
  <c r="O40" i="13"/>
  <c r="O39" i="13"/>
  <c r="P39" i="13" s="1"/>
  <c r="O38" i="13"/>
  <c r="Q38" i="13" s="1"/>
  <c r="O37" i="13"/>
  <c r="P37" i="13" s="1"/>
  <c r="O36" i="13"/>
  <c r="Q36" i="13" s="1"/>
  <c r="O35" i="13"/>
  <c r="P35" i="13" s="1"/>
  <c r="O34" i="13"/>
  <c r="O33" i="13"/>
  <c r="P33" i="13" s="1"/>
  <c r="O32" i="13"/>
  <c r="O31" i="13"/>
  <c r="Q31" i="13" s="1"/>
  <c r="O30" i="13"/>
  <c r="P30" i="13" s="1"/>
  <c r="O29" i="13"/>
  <c r="P29" i="13" s="1"/>
  <c r="O28" i="13"/>
  <c r="P28" i="13" s="1"/>
  <c r="O27" i="13"/>
  <c r="P27" i="13" s="1"/>
  <c r="O26" i="13"/>
  <c r="O25" i="13"/>
  <c r="P25" i="13" s="1"/>
  <c r="O24" i="13"/>
  <c r="O23" i="13"/>
  <c r="P23" i="13" s="1"/>
  <c r="O22" i="13"/>
  <c r="Q22" i="13" s="1"/>
  <c r="O21" i="13"/>
  <c r="P21" i="13" s="1"/>
  <c r="O20" i="13"/>
  <c r="P20" i="13" s="1"/>
  <c r="O19" i="13"/>
  <c r="P19" i="13" s="1"/>
  <c r="O18" i="13"/>
  <c r="P18" i="13" s="1"/>
  <c r="O17" i="13"/>
  <c r="P17" i="13" s="1"/>
  <c r="O16" i="13"/>
  <c r="O15" i="13"/>
  <c r="Q15" i="13" s="1"/>
  <c r="O14" i="13"/>
  <c r="P14" i="13" s="1"/>
  <c r="O13" i="13"/>
  <c r="P13" i="13" s="1"/>
  <c r="O12" i="13"/>
  <c r="P12" i="13" s="1"/>
  <c r="O11" i="13"/>
  <c r="Q11" i="13" s="1"/>
  <c r="O10" i="13"/>
  <c r="P10" i="13" s="1"/>
  <c r="O9" i="13"/>
  <c r="P9" i="13" s="1"/>
  <c r="O8" i="13"/>
  <c r="O7" i="13"/>
  <c r="P7" i="13" s="1"/>
  <c r="O6" i="13"/>
  <c r="P6" i="13" s="1"/>
  <c r="O5" i="13"/>
  <c r="P5" i="13" s="1"/>
  <c r="O4" i="13"/>
  <c r="N91" i="13"/>
  <c r="N92" i="13" s="1"/>
  <c r="M91" i="13"/>
  <c r="M92" i="13" s="1"/>
  <c r="L91" i="13"/>
  <c r="L92" i="13" s="1"/>
  <c r="K91" i="13"/>
  <c r="K92" i="13" s="1"/>
  <c r="J91" i="13"/>
  <c r="J92" i="13" s="1"/>
  <c r="I91" i="13"/>
  <c r="I92" i="13" s="1"/>
  <c r="H91" i="13"/>
  <c r="H92" i="13" s="1"/>
  <c r="P74" i="13"/>
  <c r="P65" i="13"/>
  <c r="P56" i="13"/>
  <c r="P48" i="13"/>
  <c r="P40" i="13"/>
  <c r="P34" i="13"/>
  <c r="P32" i="13"/>
  <c r="P11" i="13"/>
  <c r="P89" i="13"/>
  <c r="P88" i="13"/>
  <c r="P81" i="13"/>
  <c r="P80" i="13"/>
  <c r="P72" i="13"/>
  <c r="P64" i="13"/>
  <c r="P58" i="13"/>
  <c r="P43" i="13"/>
  <c r="P26" i="13"/>
  <c r="P24" i="13"/>
  <c r="P16" i="13"/>
  <c r="P8" i="13"/>
  <c r="Q64" i="13"/>
  <c r="Q88" i="13"/>
  <c r="Q82" i="13"/>
  <c r="Q66" i="13"/>
  <c r="Q56" i="13"/>
  <c r="Q50" i="13"/>
  <c r="Q48" i="13"/>
  <c r="Q42" i="13"/>
  <c r="Q40" i="13"/>
  <c r="Q34" i="13"/>
  <c r="Q17" i="13"/>
  <c r="Q9" i="13"/>
  <c r="P15" i="13" l="1"/>
  <c r="Q59" i="13"/>
  <c r="Q28" i="13"/>
  <c r="P31" i="13"/>
  <c r="P36" i="13"/>
  <c r="Q76" i="13"/>
  <c r="Q69" i="13"/>
  <c r="P85" i="13"/>
  <c r="P61" i="13"/>
  <c r="Q13" i="13"/>
  <c r="P22" i="13"/>
  <c r="Q49" i="13"/>
  <c r="Q25" i="13"/>
  <c r="P38" i="13"/>
  <c r="P63" i="13"/>
  <c r="Q71" i="13"/>
  <c r="P54" i="13"/>
  <c r="Q19" i="13"/>
  <c r="Q7" i="13"/>
  <c r="O91" i="13"/>
  <c r="O92" i="13" s="1"/>
  <c r="P4" i="13"/>
  <c r="Q87" i="13"/>
  <c r="Q58" i="13"/>
  <c r="Q90" i="13"/>
  <c r="Q84" i="13"/>
  <c r="Q81" i="13"/>
  <c r="Q89" i="13"/>
  <c r="Q52" i="13"/>
  <c r="Q80" i="13"/>
  <c r="Q77" i="13"/>
  <c r="Q68" i="13"/>
  <c r="Q78" i="13"/>
  <c r="Q45" i="13"/>
  <c r="Q44" i="13"/>
  <c r="Q72" i="13"/>
  <c r="Q46" i="13"/>
  <c r="Q51" i="13"/>
  <c r="Q43" i="13"/>
  <c r="Q32" i="13"/>
  <c r="Q30" i="13"/>
  <c r="Q26" i="13"/>
  <c r="Q24" i="13"/>
  <c r="Q21" i="13"/>
  <c r="Q8" i="13"/>
  <c r="Q6" i="13"/>
  <c r="Q5" i="13"/>
  <c r="Q10" i="13"/>
  <c r="Q14" i="13"/>
  <c r="Q16" i="13"/>
  <c r="Q18" i="13"/>
  <c r="Q20" i="13"/>
  <c r="Q23" i="13"/>
  <c r="Q27" i="13"/>
  <c r="Q29" i="13"/>
  <c r="Q33" i="13"/>
  <c r="Q35" i="13"/>
  <c r="Q37" i="13"/>
  <c r="Q39" i="13"/>
  <c r="Q41" i="13"/>
  <c r="Q47" i="13"/>
  <c r="Q53" i="13"/>
  <c r="Q55" i="13"/>
  <c r="Q57" i="13"/>
  <c r="Q60" i="13"/>
  <c r="Q62" i="13"/>
  <c r="Q65" i="13"/>
  <c r="Q67" i="13"/>
  <c r="Q70" i="13"/>
  <c r="Q73" i="13"/>
  <c r="Q75" i="13"/>
  <c r="Q79" i="13"/>
  <c r="Q83" i="13"/>
  <c r="Q86" i="13"/>
  <c r="Q12" i="13"/>
  <c r="Q4" i="13"/>
  <c r="P91" i="13" l="1"/>
  <c r="P92" i="13" s="1"/>
  <c r="Q91" i="13"/>
  <c r="Q92" i="13" s="1"/>
  <c r="S92" i="13" l="1"/>
  <c r="S91" i="13"/>
</calcChain>
</file>

<file path=xl/sharedStrings.xml><?xml version="1.0" encoding="utf-8"?>
<sst xmlns="http://schemas.openxmlformats.org/spreadsheetml/2006/main" count="2183" uniqueCount="434">
  <si>
    <t>No.</t>
  </si>
  <si>
    <t xml:space="preserve">Nombre Completo </t>
  </si>
  <si>
    <t xml:space="preserve">Cargo </t>
  </si>
  <si>
    <t xml:space="preserve">Unidad </t>
  </si>
  <si>
    <t xml:space="preserve">Observaciones </t>
  </si>
  <si>
    <t xml:space="preserve">Defensora </t>
  </si>
  <si>
    <t xml:space="preserve">Directora </t>
  </si>
  <si>
    <t>Defensora de la Mujer Indígena</t>
  </si>
  <si>
    <t>Director Técnico III</t>
  </si>
  <si>
    <t xml:space="preserve">Gloria Esperanza  Laynez Chavac </t>
  </si>
  <si>
    <t xml:space="preserve">Clasificación /ONSEC </t>
  </si>
  <si>
    <t xml:space="preserve">Directora Ejecutiva </t>
  </si>
  <si>
    <t>Director Técnico II</t>
  </si>
  <si>
    <t>Gumercinda del Rosario García Feliciano</t>
  </si>
  <si>
    <t>Asesor Profesional Especializado III</t>
  </si>
  <si>
    <t xml:space="preserve">Director </t>
  </si>
  <si>
    <t xml:space="preserve">Auditoria </t>
  </si>
  <si>
    <t>Asesora</t>
  </si>
  <si>
    <t>Nadya Eleonor Quezada Lorenzana</t>
  </si>
  <si>
    <t>Profesional II</t>
  </si>
  <si>
    <t>VACANTE</t>
  </si>
  <si>
    <t>Ana Isabel Tipaz Coxaj</t>
  </si>
  <si>
    <t>Secretaria Ejecutiva V</t>
  </si>
  <si>
    <t xml:space="preserve">Asistente </t>
  </si>
  <si>
    <t>R.R.H.H</t>
  </si>
  <si>
    <t>Edith Erminda Xajpot Sanain de Sisimit</t>
  </si>
  <si>
    <t>Asistente Profesional IV</t>
  </si>
  <si>
    <t xml:space="preserve">Unidad Social </t>
  </si>
  <si>
    <t xml:space="preserve">Olga Marina Gabriel Mahún </t>
  </si>
  <si>
    <t>Asesor Profesional Especializado II</t>
  </si>
  <si>
    <t xml:space="preserve">Proyectos </t>
  </si>
  <si>
    <t>José Francisco Alonzo Martínez</t>
  </si>
  <si>
    <t>Enma Estehela Ismalej Chen</t>
  </si>
  <si>
    <t xml:space="preserve">Profesional I </t>
  </si>
  <si>
    <t xml:space="preserve">Raquel Agripina Mónica Chiac Tiul  </t>
  </si>
  <si>
    <t>Trabajador Operativo IV</t>
  </si>
  <si>
    <t xml:space="preserve"> Víctor Naú Aldana Carranza</t>
  </si>
  <si>
    <t>Secretaria Ejecutiva II</t>
  </si>
  <si>
    <t>profesional II</t>
  </si>
  <si>
    <t>UDAF</t>
  </si>
  <si>
    <t>Dominga Vásquez Julajuj de Guarquez</t>
  </si>
  <si>
    <t>Delegada Regional</t>
  </si>
  <si>
    <t xml:space="preserve">Sololá </t>
  </si>
  <si>
    <t>Ingrid Noemy Sierra Bin</t>
  </si>
  <si>
    <t>Olga Mirthala López Mérida de González</t>
  </si>
  <si>
    <t>Asistente Profesional III</t>
  </si>
  <si>
    <t>Lubia Esperanza Xona Jom</t>
  </si>
  <si>
    <t xml:space="preserve">Alta Verpaz </t>
  </si>
  <si>
    <t>Delia Aracelly Alonzo Sequen</t>
  </si>
  <si>
    <t>Angélica Hermelinda Velásquez López</t>
  </si>
  <si>
    <t>Marleny Cecibel Velásquez Pérez</t>
  </si>
  <si>
    <t>Margarita Ren Suy</t>
  </si>
  <si>
    <t xml:space="preserve">Quiché </t>
  </si>
  <si>
    <t>Lola Marina Juan Tomas</t>
  </si>
  <si>
    <t>Lucinda García Ortíz de Sierra</t>
  </si>
  <si>
    <t xml:space="preserve">Huehuetenango </t>
  </si>
  <si>
    <t>Josefina Natividad Batz Aguilar de López</t>
  </si>
  <si>
    <t>Mónica Elena Fuentes Álvarez</t>
  </si>
  <si>
    <t>Miriam Eugenia Chaclan Tzoc de Velásquez (suspendida IGSS)</t>
  </si>
  <si>
    <t>Quetzaltenango</t>
  </si>
  <si>
    <t xml:space="preserve">Sandra Elizabeth  Reyes Ramos </t>
  </si>
  <si>
    <t>Manuela Bartola Xum Chox</t>
  </si>
  <si>
    <t xml:space="preserve">Suchitepéquez </t>
  </si>
  <si>
    <t>Margarita Olga López Coronado de Orozco</t>
  </si>
  <si>
    <t xml:space="preserve">San Marcos </t>
  </si>
  <si>
    <t>Lucia González Alvarado</t>
  </si>
  <si>
    <t xml:space="preserve">Baja Verapaz </t>
  </si>
  <si>
    <t>Juana Botzoc Pá</t>
  </si>
  <si>
    <t xml:space="preserve">Petén </t>
  </si>
  <si>
    <t>Delsy Carolina Fuentes  Rodríguez</t>
  </si>
  <si>
    <t>Claudia Marleny Morales Chen</t>
  </si>
  <si>
    <t xml:space="preserve">Izabal </t>
  </si>
  <si>
    <t xml:space="preserve">Sta. Rosa </t>
  </si>
  <si>
    <t xml:space="preserve">Renglón </t>
  </si>
  <si>
    <t>011</t>
  </si>
  <si>
    <t>022</t>
  </si>
  <si>
    <t>Pedro Alexander Cholotío Mendoza</t>
  </si>
  <si>
    <t>Técnico III</t>
  </si>
  <si>
    <t xml:space="preserve">TOTALES </t>
  </si>
  <si>
    <t xml:space="preserve">Delegada Regional </t>
  </si>
  <si>
    <t xml:space="preserve">Encargada </t>
  </si>
  <si>
    <t xml:space="preserve">Encargado </t>
  </si>
  <si>
    <t xml:space="preserve">Conserje </t>
  </si>
  <si>
    <t xml:space="preserve">Sub Directora </t>
  </si>
  <si>
    <t xml:space="preserve">Secretaria </t>
  </si>
  <si>
    <t xml:space="preserve">Analista Presupuesto </t>
  </si>
  <si>
    <t xml:space="preserve">Encargado Inventarios </t>
  </si>
  <si>
    <t xml:space="preserve">Encargada de adquisiciones </t>
  </si>
  <si>
    <t xml:space="preserve">Directora Servicio Social </t>
  </si>
  <si>
    <t xml:space="preserve">Directora Unidad juridica </t>
  </si>
  <si>
    <t xml:space="preserve">Asistente Social </t>
  </si>
  <si>
    <t xml:space="preserve">Directora Unidad Social </t>
  </si>
  <si>
    <t xml:space="preserve">Directora unidad Social </t>
  </si>
  <si>
    <t xml:space="preserve">Oficina </t>
  </si>
  <si>
    <t xml:space="preserve">Alta Verapaz </t>
  </si>
  <si>
    <t xml:space="preserve">Dirección y Coordinación </t>
  </si>
  <si>
    <t>Oscar Leonel Monzón Guzmán</t>
  </si>
  <si>
    <t>María Antonia Guanta  Quex</t>
  </si>
  <si>
    <t xml:space="preserve">Asesoría Jurídica </t>
  </si>
  <si>
    <t>Gloria Evelyn Curuchiche Simón</t>
  </si>
  <si>
    <t>Enegma Azucena Socoy Iquic</t>
  </si>
  <si>
    <t xml:space="preserve">U. Psicología </t>
  </si>
  <si>
    <t xml:space="preserve">Informática </t>
  </si>
  <si>
    <t xml:space="preserve">Educación y Formación </t>
  </si>
  <si>
    <t xml:space="preserve">Desarrollo Político y Legal </t>
  </si>
  <si>
    <t xml:space="preserve">Planificación </t>
  </si>
  <si>
    <t xml:space="preserve">Encargada del Almacén </t>
  </si>
  <si>
    <t xml:space="preserve">Guardián </t>
  </si>
  <si>
    <t>Miriam  Aracely Mus Coy de Camey</t>
  </si>
  <si>
    <t>María Rebeca Cac Sacrab</t>
  </si>
  <si>
    <t xml:space="preserve">Asistente jurídico </t>
  </si>
  <si>
    <t>Rosa Elvira Gómez Álvarez</t>
  </si>
  <si>
    <t xml:space="preserve">Asistente Jurídica </t>
  </si>
  <si>
    <t xml:space="preserve">Directora Unidad Asesoría Jurídica </t>
  </si>
  <si>
    <t>Miriam Yolanda Hernández López</t>
  </si>
  <si>
    <t>Nohelia Judith Ríos Valdez</t>
  </si>
  <si>
    <t xml:space="preserve">Directora Unidad jurídica </t>
  </si>
  <si>
    <t xml:space="preserve">Serie /Onsec </t>
  </si>
  <si>
    <t>Ejecutiva</t>
  </si>
  <si>
    <t xml:space="preserve">Ejecutiva </t>
  </si>
  <si>
    <t xml:space="preserve">Asesoria profesional especializada. </t>
  </si>
  <si>
    <t xml:space="preserve">Asistencia Profesional </t>
  </si>
  <si>
    <t xml:space="preserve">Ejecutvia </t>
  </si>
  <si>
    <t xml:space="preserve">Operativa </t>
  </si>
  <si>
    <t xml:space="preserve">Tecnica </t>
  </si>
  <si>
    <t xml:space="preserve">Sueldo Base   </t>
  </si>
  <si>
    <t>Bonificación productividad  DCTO. 66-2000  Renglón 015</t>
  </si>
  <si>
    <t>Bono Preofesional Renglón 014</t>
  </si>
  <si>
    <t xml:space="preserve">Bono Monetario DEMI Renglón 015 </t>
  </si>
  <si>
    <t>Bono por antigüedad. Renglón 013</t>
  </si>
  <si>
    <t xml:space="preserve">Bono de responsabilidad DEMI  Renglón 015 </t>
  </si>
  <si>
    <t>Complemento salarial Renglón 012</t>
  </si>
  <si>
    <t>Bono  14  Renglón  072</t>
  </si>
  <si>
    <t xml:space="preserve">Bono  Vacacional Renglón 073 </t>
  </si>
  <si>
    <t>Aguinaldo Renglón 071</t>
  </si>
  <si>
    <t>Encargada de R.R.H.H.</t>
  </si>
  <si>
    <t xml:space="preserve">Analista de Selección de Personal </t>
  </si>
  <si>
    <t>Juana Celestina Sotz</t>
  </si>
  <si>
    <t>Magda Evelin Marcos Gonzalez</t>
  </si>
  <si>
    <t>Rosalia Francisca Solval</t>
  </si>
  <si>
    <t>Clara Luz Hernandez</t>
  </si>
  <si>
    <t>Griselda Tomasa Aquino Gallina</t>
  </si>
  <si>
    <t>Miria Esterlina Curruchic</t>
  </si>
  <si>
    <t>Guillermo Arturo Garcia Ramirez</t>
  </si>
  <si>
    <t>Shirley Gabriela Sinay Cifuentes</t>
  </si>
  <si>
    <t>Maria Magdalena Ixcot Quiche</t>
  </si>
  <si>
    <t>Migdalida Asucena de Paz de Lopez</t>
  </si>
  <si>
    <t xml:space="preserve">Asistente Profesional Jefe </t>
  </si>
  <si>
    <t>ADMINISTRACION</t>
  </si>
  <si>
    <t>COOPERACION TECNICA</t>
  </si>
  <si>
    <t>PEDAGOGIA</t>
  </si>
  <si>
    <t>RELACIONES PUBLICA</t>
  </si>
  <si>
    <t>Tecnico Profesional en Informática II</t>
  </si>
  <si>
    <t>INFORMATICA</t>
  </si>
  <si>
    <t>ASESORIA JURIDICA</t>
  </si>
  <si>
    <t>Resguardo y Vigilancia</t>
  </si>
  <si>
    <t>Trabajador Especializado III</t>
  </si>
  <si>
    <t>Conducción de vehículos</t>
  </si>
  <si>
    <t xml:space="preserve">Trabajador Operativo IV </t>
  </si>
  <si>
    <t>Conserjería</t>
  </si>
  <si>
    <t>Relaciones Publicas</t>
  </si>
  <si>
    <t xml:space="preserve">SERVICIO SOCIAL </t>
  </si>
  <si>
    <t>SEDE REGIONAL DE SANTA ROSA</t>
  </si>
  <si>
    <t>SEDE REGIONAL DE SOLOLÁ</t>
  </si>
  <si>
    <t>Encargada</t>
  </si>
  <si>
    <t>SEDE REGIONAL DE QUETZALTENANGO</t>
  </si>
  <si>
    <t>SEDE REGIONAL DE SAN MARCOS</t>
  </si>
  <si>
    <t>SEDE REGIONAL DE HUEHUETENANGO</t>
  </si>
  <si>
    <t>SEDE REGIONAL DE QUICHÉ</t>
  </si>
  <si>
    <t>SEDE REGIONAL DE BAJA VERAPAZ</t>
  </si>
  <si>
    <t>SEDE REGIONAL DE ALTA VERAPAZ</t>
  </si>
  <si>
    <t>SEDE REGIONAL DE PETEN</t>
  </si>
  <si>
    <t>SEDE REGIONAL DE IZABAL</t>
  </si>
  <si>
    <t>Grecia Rocio Bac</t>
  </si>
  <si>
    <t>TOTAL</t>
  </si>
  <si>
    <t>Profesional</t>
  </si>
  <si>
    <t>Asesor Profesional Especializado</t>
  </si>
  <si>
    <t>Asistente Profesional</t>
  </si>
  <si>
    <t>Tecnico Profesional</t>
  </si>
  <si>
    <t xml:space="preserve">VACANTE </t>
  </si>
  <si>
    <t>Victor Anibal Lopez Aquino</t>
  </si>
  <si>
    <t>Rudy Geovani Samayoa</t>
  </si>
  <si>
    <t>Analista de Gestion</t>
  </si>
  <si>
    <t>Rut Noemi Pablo</t>
  </si>
  <si>
    <t>Emma Minerva Gabriel</t>
  </si>
  <si>
    <t>Comunicaciòn Social</t>
  </si>
  <si>
    <t>NOMINA DE PERSONAL / ENERO DICIEMBRE 2014</t>
  </si>
  <si>
    <t>Analista de Adminiciòn</t>
  </si>
  <si>
    <t>Analista de aplición</t>
  </si>
  <si>
    <t>Asistente</t>
  </si>
  <si>
    <t xml:space="preserve">TOTAL MENSUAL </t>
  </si>
  <si>
    <t>MENSUAL</t>
  </si>
  <si>
    <t>BONO 14</t>
  </si>
  <si>
    <t>AGUINALDO</t>
  </si>
  <si>
    <t>Encargada Juridica</t>
  </si>
  <si>
    <t>Asesora Juridica</t>
  </si>
  <si>
    <t>Asistente Juridica</t>
  </si>
  <si>
    <t>Directoras Sociales</t>
  </si>
  <si>
    <t>Asistentes sociales</t>
  </si>
  <si>
    <t>Encargadas de Psicologìa</t>
  </si>
  <si>
    <t>Encargada de Educación</t>
  </si>
  <si>
    <t>Asistente de Educación</t>
  </si>
  <si>
    <t>Encargada de Desarrollo Politico</t>
  </si>
  <si>
    <t xml:space="preserve">Encargada de Comunicaciòn </t>
  </si>
  <si>
    <t>Direccion y Coordinaciòn</t>
  </si>
  <si>
    <t>Delegadas</t>
  </si>
  <si>
    <t>Directoras Juridicas</t>
  </si>
  <si>
    <t>Analista contable</t>
  </si>
  <si>
    <t>ANUAL</t>
  </si>
  <si>
    <t xml:space="preserve">B VACACIONAL </t>
  </si>
  <si>
    <t>SUELDO BASE ANUAL</t>
  </si>
  <si>
    <t>TOTAL RENGLON 015 ANUAL</t>
  </si>
  <si>
    <t>TOTAL RENGLON 014 ANUAL</t>
  </si>
  <si>
    <t>TOTAL RENGLON 013 ANUAL</t>
  </si>
  <si>
    <t>TOTAL COMPLEMENTO SALARIAN ANUAL</t>
  </si>
  <si>
    <t>NO DE ACTIVIDAD</t>
  </si>
  <si>
    <t>1</t>
  </si>
  <si>
    <t>2</t>
  </si>
  <si>
    <t xml:space="preserve">Personas que ingresaron en Abril 2013 </t>
  </si>
  <si>
    <t>Personas que ingresaron en Abril 2013 Migdalia Azucena</t>
  </si>
  <si>
    <t>Persona que esta trabajando desde antes pero aun no tiene complemento salarial Licda Olga</t>
  </si>
  <si>
    <t>Persona que esta trabajando desde antes pero aun no tiene complemento salarial Dominga</t>
  </si>
  <si>
    <t>Persona que esta trabajando desde antes pero aun no tiene complemento salarial Marleni Cecibel</t>
  </si>
  <si>
    <t>Persona que esta trabajando desde antes pero aun no tiene complemento salarial Margarita</t>
  </si>
  <si>
    <t>Persona que esta trabajando desde antes pero aun no tiene complemento salarias Juana Botzoc</t>
  </si>
  <si>
    <t>jefe de presupuesto</t>
  </si>
  <si>
    <t>Olga Mayabel Mejia Sajquim</t>
  </si>
  <si>
    <t>Carmen Azucena Chuta Peren</t>
  </si>
  <si>
    <t>Maria Casilda Ramirez</t>
  </si>
  <si>
    <t>Luis Ernesto Asencio</t>
  </si>
  <si>
    <t>Sonia Esperanza Ocox</t>
  </si>
  <si>
    <t>Luis Gerardo Barrientos</t>
  </si>
  <si>
    <t>Tomasa Griselda  Aquino Gallina</t>
  </si>
  <si>
    <t>Zela Eunice Velasquez Tapaz</t>
  </si>
  <si>
    <t>Maria Reyes Vicente Batz</t>
  </si>
  <si>
    <t>Brenda Celeste Xiquita Patal</t>
  </si>
  <si>
    <t xml:space="preserve">Gumercinda del Rosario Garcia </t>
  </si>
  <si>
    <t>Rudy Giovanni Samayoa Ramirez</t>
  </si>
  <si>
    <t>Grecia Rocio Bac Sotz</t>
  </si>
  <si>
    <t>Brayan Omar Hernandez</t>
  </si>
  <si>
    <t>Salomon Culzal Chuta</t>
  </si>
  <si>
    <t xml:space="preserve">Lucrecia Edelmira Calderon </t>
  </si>
  <si>
    <t>Enio AlfonsoGarcia Chirix</t>
  </si>
  <si>
    <t>Ana Patricia Saquil Acan</t>
  </si>
  <si>
    <t>Susana Concepción Coche</t>
  </si>
  <si>
    <t>Enma Lucrecia Ajcalon López</t>
  </si>
  <si>
    <t>Josefina Chavajay Dionicio</t>
  </si>
  <si>
    <t>Berinda Janeth Herrera de Moran</t>
  </si>
  <si>
    <t>Yojana Piedad Giron Mendez de Reyna</t>
  </si>
  <si>
    <t>Lucia Yolanda Lopez</t>
  </si>
  <si>
    <t>Jeimy Aleida Lopez Garcia</t>
  </si>
  <si>
    <t xml:space="preserve">Rosa Maria Colop </t>
  </si>
  <si>
    <t xml:space="preserve">Miriam Eugenia Chaclan Tzoc de Velásquez </t>
  </si>
  <si>
    <t>Lidia Carina de Leon Perez de Paz</t>
  </si>
  <si>
    <t>Silvia Carmelina Navarro Bautista</t>
  </si>
  <si>
    <t>Samai Elizama Velazquez Velazquez</t>
  </si>
  <si>
    <t>Aura Sucely Moran San Jose</t>
  </si>
  <si>
    <t>Paulina Tahuico</t>
  </si>
  <si>
    <t>Carmen Cuhouj</t>
  </si>
  <si>
    <t>Ana Jaqueline Hernandez</t>
  </si>
  <si>
    <t>Karen Jeaneth Ramirez Jeronimo</t>
  </si>
  <si>
    <t>Cindy Julissa Nataly Arana Mendoza</t>
  </si>
  <si>
    <t>Arlyn Marisol Guzman Herrera de García</t>
  </si>
  <si>
    <t>Bono Profesional Renglón 014</t>
  </si>
  <si>
    <t>Bonificación Productividad  66-2000  Renglón 015</t>
  </si>
  <si>
    <t>Asistente de Dirección Ejecutiva</t>
  </si>
  <si>
    <t>Sub Directora Administrativa</t>
  </si>
  <si>
    <t>Encargado de Contabilidad</t>
  </si>
  <si>
    <t>Asistente de R.R.H.H.</t>
  </si>
  <si>
    <t>Asistente de Trabajo Social</t>
  </si>
  <si>
    <t>Directora de Asesoría Jurídica</t>
  </si>
  <si>
    <t>Encargada de Psicología</t>
  </si>
  <si>
    <t>Asistente de Comunicación Social</t>
  </si>
  <si>
    <t>Delegada Regional de Santa Rosa</t>
  </si>
  <si>
    <t xml:space="preserve">Encargada de Asesoría Jurídica </t>
  </si>
  <si>
    <t>Encargada de Trabajo Social</t>
  </si>
  <si>
    <t>NOMBRES</t>
  </si>
  <si>
    <t>Maria Cacilda Ramírez Méndez</t>
  </si>
  <si>
    <t xml:space="preserve">Gumercinda del Rosario García Feliciano </t>
  </si>
  <si>
    <t>Jose Francisco Alonzo Martínez</t>
  </si>
  <si>
    <t xml:space="preserve">Raquel Agripina Monica Chiac Tiúl  </t>
  </si>
  <si>
    <t>Marlon Israel Oseas Xocop Chalí</t>
  </si>
  <si>
    <t>Hugo Leonel Colón Tzian</t>
  </si>
  <si>
    <t>UNIDAD DE RECURSOS HUMANOS</t>
  </si>
  <si>
    <t>DIRECCION DE SERVICIO SOCIAL</t>
  </si>
  <si>
    <t>María Antonia Guantá Quex</t>
  </si>
  <si>
    <t>UNIDAD DE PSICOLOGIA</t>
  </si>
  <si>
    <t xml:space="preserve">Ingrid Beatriz Sitán Ajsivinac </t>
  </si>
  <si>
    <t>UNIDAD DE EDUCACION Y FORMACIÓN</t>
  </si>
  <si>
    <t>UNIDAD DE COMUNICACIÓN SOCIAL</t>
  </si>
  <si>
    <t>María Reyes Vicente Batz</t>
  </si>
  <si>
    <t>UNIDAD DE PROYECTOS</t>
  </si>
  <si>
    <t>Orfa Marisela López de la Cruz</t>
  </si>
  <si>
    <t xml:space="preserve">Cindy Julissa Nataly Arana Mendoza </t>
  </si>
  <si>
    <t xml:space="preserve">Lidia Carina de León Pérez </t>
  </si>
  <si>
    <t>Rosalía Francisca Solval García</t>
  </si>
  <si>
    <t>María Magdalena Ordoñez Mendóza</t>
  </si>
  <si>
    <t>Jeimy Aleida López García</t>
  </si>
  <si>
    <t>Delia Aracelly Alonzo Sequén</t>
  </si>
  <si>
    <t xml:space="preserve">Angelica Hermelinda Velásquez López </t>
  </si>
  <si>
    <t>Paulina Tahuico Coloch de Amperez</t>
  </si>
  <si>
    <t>Lubia Esperanza Xoná Jom</t>
  </si>
  <si>
    <t>Berinda Janeth Herrera de Morán</t>
  </si>
  <si>
    <t>Anna Jaquelynne Hernández y Hernández</t>
  </si>
  <si>
    <t>Sandra Patricia De León Pineda</t>
  </si>
  <si>
    <t>Encargada De Asesoria Juridica</t>
  </si>
  <si>
    <t>Miguel Francisco  Teleguario Cap</t>
  </si>
  <si>
    <t>Analista de Aplicacion de Personal</t>
  </si>
  <si>
    <t>Mirian  Aracely Mus Coy de Camey</t>
  </si>
  <si>
    <t>DIRECCION ADMINISTRATIVA FINANCIERA</t>
  </si>
  <si>
    <t>Delegada Regional de Quetzaltenango</t>
  </si>
  <si>
    <t>Sueldo Base  Renglón 011</t>
  </si>
  <si>
    <t>Defensora</t>
  </si>
  <si>
    <t>Sub- Directora de Asesoría Jurídica</t>
  </si>
  <si>
    <t>Delegada Regional Huehuetenango</t>
  </si>
  <si>
    <t>Delegada Regional Suchitepequez</t>
  </si>
  <si>
    <t>Vilma Dalila Macz Coy</t>
  </si>
  <si>
    <t>Delegada Regional Alta Verapaz</t>
  </si>
  <si>
    <t xml:space="preserve">Lucrecia Edelmira Calderón Urizar </t>
  </si>
  <si>
    <t>Analista Contable</t>
  </si>
  <si>
    <t>Ana Isabel Tipáz Coxaj</t>
  </si>
  <si>
    <t>Analista de Gestión de Personal</t>
  </si>
  <si>
    <t>Ana Lucía Bac Chiquín</t>
  </si>
  <si>
    <t>Delegada Regional Petén</t>
  </si>
  <si>
    <t>Sandra Isabel Xon Gonzalez</t>
  </si>
  <si>
    <t>REGIONAL SANTA ROSA</t>
  </si>
  <si>
    <t>REGIONAL QUETZALTENANGO</t>
  </si>
  <si>
    <t>REGIONAL SUCHITEPEQUEZ</t>
  </si>
  <si>
    <t>REGIONAL SAN MARCOS</t>
  </si>
  <si>
    <t>REGIONAL HUEHUETENANGO</t>
  </si>
  <si>
    <t>REGIONAL QUICHE</t>
  </si>
  <si>
    <t>REGIONAL BAJA VERAPAZ</t>
  </si>
  <si>
    <t>REGIONAL ALTA VERAPAZ</t>
  </si>
  <si>
    <t>REGIONAL PETEN</t>
  </si>
  <si>
    <t>REGIONAL IZABAL</t>
  </si>
  <si>
    <t>REGIONAL SOLOLA</t>
  </si>
  <si>
    <t>Miguel Domingo Cal Cal</t>
  </si>
  <si>
    <t>(Articulo 10, numeral 4, Ley de Acceso a la Informacion Publica Decreto 57-2008</t>
  </si>
  <si>
    <t>DIETAS</t>
  </si>
  <si>
    <t>N/A</t>
  </si>
  <si>
    <t>Recepcionista</t>
  </si>
  <si>
    <t>Engma Azuzena Socoy Iquic</t>
  </si>
  <si>
    <t>Directora de Servicio Social</t>
  </si>
  <si>
    <t xml:space="preserve">Margarita Rén Suy </t>
  </si>
  <si>
    <t>Asistente de Despacho</t>
  </si>
  <si>
    <t>UNIDAD DE INFORMATICA</t>
  </si>
  <si>
    <t>Ferdy Timal Regalado</t>
  </si>
  <si>
    <t>Técnico Profesional en Informática II</t>
  </si>
  <si>
    <t>Asistente de Informática</t>
  </si>
  <si>
    <t>Maria de la Cruz Toyom Aguilar</t>
  </si>
  <si>
    <t xml:space="preserve">Nohelia Judith Rios Valdez </t>
  </si>
  <si>
    <t>Aura Sucely Morales San José</t>
  </si>
  <si>
    <t>Profesional I</t>
  </si>
  <si>
    <t>Encargada de Almacén</t>
  </si>
  <si>
    <t>Paula Aracely Mejía Rodriguez de Chiriz</t>
  </si>
  <si>
    <t>Tomasa Anabeli Cuy Sacuj de Aju</t>
  </si>
  <si>
    <t>Margarita Claudia Per Ejcalón de Tzuquen</t>
  </si>
  <si>
    <t>Lourdes Denisse Torres García</t>
  </si>
  <si>
    <t>Gloria Evelyn Dalila Curuchich Simón</t>
  </si>
  <si>
    <t>Ana María Basilio Juarez de Fernandez</t>
  </si>
  <si>
    <t>Dilia Asaela Palacios Cayetano de Blanco</t>
  </si>
  <si>
    <t>Miriam Elizabeth Ixtabalán García de Ajanel</t>
  </si>
  <si>
    <t>Silvia Carmelina Navarro Bautista de Dominguez</t>
  </si>
  <si>
    <t>Kevin Estuardo Lopez Gonzalez</t>
  </si>
  <si>
    <t>Tecnico III</t>
  </si>
  <si>
    <t>Encargado de Inventario</t>
  </si>
  <si>
    <t>Elvin Giovanni García Higueros</t>
  </si>
  <si>
    <t>Auditor Interno</t>
  </si>
  <si>
    <t>Walter Orlando Chinchilla Veliz</t>
  </si>
  <si>
    <t>Arlyn Marisol Guzmán Herrarte  de García</t>
  </si>
  <si>
    <t>Luis Gerardo Barrientos Yac</t>
  </si>
  <si>
    <t>Sonia Esperanza Ocox Choc</t>
  </si>
  <si>
    <t>Asistente de Social</t>
  </si>
  <si>
    <t>Samaí Elizama Velásquez Velásquez</t>
  </si>
  <si>
    <t>Asistente de Proyectos</t>
  </si>
  <si>
    <t>OBSERVACIONES</t>
  </si>
  <si>
    <t>Brenda Estefania Celeste Xiquita Patal</t>
  </si>
  <si>
    <t>Jose Diego Chivalan Osorio</t>
  </si>
  <si>
    <t>Encargado de Comunicación Social</t>
  </si>
  <si>
    <t>Delegada Regional de Sololá</t>
  </si>
  <si>
    <t>Angela Alvarado Mantanic</t>
  </si>
  <si>
    <t>Jorge Mario Alvarado Villaseca</t>
  </si>
  <si>
    <t>Auditor I</t>
  </si>
  <si>
    <t>Encargado de Presupuesto</t>
  </si>
  <si>
    <t>Q.0,00</t>
  </si>
  <si>
    <t>Juana María Tax Saquimux</t>
  </si>
  <si>
    <t xml:space="preserve">Asesor Profesional Especializado III Psicologia </t>
  </si>
  <si>
    <t>Armando Quib Chub</t>
  </si>
  <si>
    <t>Responsable de actualizacion de informacion: Miguel Francisco Teleguario Cap</t>
  </si>
  <si>
    <t xml:space="preserve">Director Administrativo y Financiero </t>
  </si>
  <si>
    <t xml:space="preserve">Asesor Profesional Especializado III Trabajo Social </t>
  </si>
  <si>
    <t>Analista de Desarrollo  de Personal</t>
  </si>
  <si>
    <t xml:space="preserve">VIATICOS  </t>
  </si>
  <si>
    <t>Lilian Karina Xinico Xiquitá</t>
  </si>
  <si>
    <t>Aura Marina Xinico Saquec de Cua</t>
  </si>
  <si>
    <t>DIRECCION DE ASESORÍA JURIDICA</t>
  </si>
  <si>
    <t>UNIDAD DE PROMOCIÓN Y DESARROLLO POLÍTICO Y LEGAL</t>
  </si>
  <si>
    <t>Wendy Noemí Chex</t>
  </si>
  <si>
    <t>Encargad a de Promoción y Desarrollo Político y Legal</t>
  </si>
  <si>
    <t>Karla María Toc Méndez</t>
  </si>
  <si>
    <t>Ana Marleny Soco Abaj</t>
  </si>
  <si>
    <t>Asistente de la Dirección de Asesoría Jurídica</t>
  </si>
  <si>
    <t>UNIDA DE PLANIFICACIÓN, MONITOREO Y EVALUACIÓN</t>
  </si>
  <si>
    <t>Gerson Estuardo Gamez Paz</t>
  </si>
  <si>
    <t xml:space="preserve">Encargado de la Unidad de Planificación, Monitoreo y Evaluación </t>
  </si>
  <si>
    <t>Lucía González Alvarado</t>
  </si>
  <si>
    <t>Delegada Regional Baja Verapaz</t>
  </si>
  <si>
    <t>Revisión: Licenciada Zaida Lucrecia Galindo Noj</t>
  </si>
  <si>
    <t>Encargada de Recursos Humanos</t>
  </si>
  <si>
    <t>Zaida Lucrecia Galindo Noj</t>
  </si>
  <si>
    <t>Mónica Violeta García Matías</t>
  </si>
  <si>
    <t>Delegada Regional San Marcos</t>
  </si>
  <si>
    <t>Bono Vacacional</t>
  </si>
  <si>
    <t>Silvia Liset Elias Higueros de Morán</t>
  </si>
  <si>
    <t>Directora Ejecutiva</t>
  </si>
  <si>
    <t>Encargada de Informática</t>
  </si>
  <si>
    <t>Encargada de Educación y Formación</t>
  </si>
  <si>
    <t>Rosa Rebeca Aceytuno Lopez</t>
  </si>
  <si>
    <t xml:space="preserve">Delegada Regional Quiche </t>
  </si>
  <si>
    <t>Jenniffer Paola Castellanos Chinchilla</t>
  </si>
  <si>
    <t>Analista de Admisión de Personal</t>
  </si>
  <si>
    <t>Nidia Amarilis Menéndez Zepeda</t>
  </si>
  <si>
    <t>Asistente Financiera</t>
  </si>
  <si>
    <t>Rosa María García Balán</t>
  </si>
  <si>
    <t>58</t>
  </si>
  <si>
    <t>Sandra Noemí Chun Loaiza</t>
  </si>
  <si>
    <t>Encargada de Proyectos y Cooperación</t>
  </si>
  <si>
    <t>Juana Morales Canil</t>
  </si>
  <si>
    <t>ASesor Profesional Especialziado III</t>
  </si>
  <si>
    <t>Unicamente Aguinaldo, debido a suspensión por parte del IGSS</t>
  </si>
  <si>
    <t>DIRECCIÓN DE AUDITORÍA INTERNA</t>
  </si>
  <si>
    <t>SALARIO DEVENGADO POR LOS EMPLEADOS PUBLICOS DE DEMI RENGLON 011 CORRESPONDIENTE AL MES DE ENERO 2023</t>
  </si>
  <si>
    <t>TOTAL ENERO</t>
  </si>
  <si>
    <t>Pago únicamente de la segunda parte de Aguinaldo, debido a remoción.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</si>
</sst>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\ &quot;€&quot;_-;\-* #,##0.00\ &quot;€&quot;_-;_-* &quot;-&quot;??\ &quot;€&quot;_-;_-@_-"/>
    <numFmt numFmtId="165" formatCode="_(&quot;Q&quot;* #,##0.00_);_(&quot;Q&quot;* \(#,##0.00\);_(&quot;Q&quot;* &quot;-&quot;??_);_(@_)"/>
    <numFmt numFmtId="166" formatCode="_(* #,##0.00_);_(* \(#,##0.00\);_(* &quot;-&quot;??_);_(@_)"/>
    <numFmt numFmtId="167" formatCode="[$Q-100A]#,##0.00_ ;\-[$Q-100A]#,##0.00\ "/>
    <numFmt numFmtId="168" formatCode="&quot;Q&quot;#,##0.00;[Red]&quot;Q&quot;#,##0.00"/>
    <numFmt numFmtId="169" formatCode="&quot;Q&quot;#,##0.00"/>
    <numFmt numFmtId="170" formatCode="_-[$Q-100A]* #,##0.00_-;\-[$Q-100A]* #,##0.00_-;_-[$Q-100A]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name val="Calibri"/>
      <family val="2"/>
    </font>
    <font>
      <b/>
      <sz val="9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rgb="FF043A69"/>
      <name val="Verdana"/>
      <family val="2"/>
    </font>
    <font>
      <b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7">
    <xf numFmtId="0" fontId="0" fillId="0" borderId="0"/>
    <xf numFmtId="165" fontId="1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220">
    <xf numFmtId="0" fontId="0" fillId="0" borderId="0" xfId="0"/>
    <xf numFmtId="0" fontId="3" fillId="0" borderId="1" xfId="4" applyFont="1" applyFill="1" applyBorder="1" applyAlignment="1">
      <alignment horizontal="left" vertical="center" wrapText="1"/>
    </xf>
    <xf numFmtId="0" fontId="3" fillId="0" borderId="1" xfId="2" applyFont="1" applyFill="1" applyBorder="1" applyAlignment="1">
      <alignment horizontal="left" vertical="center" wrapText="1"/>
    </xf>
    <xf numFmtId="0" fontId="3" fillId="0" borderId="1" xfId="8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/>
    </xf>
    <xf numFmtId="0" fontId="3" fillId="0" borderId="1" xfId="10" applyFont="1" applyFill="1" applyBorder="1" applyAlignment="1">
      <alignment horizontal="left" vertical="center" wrapText="1"/>
    </xf>
    <xf numFmtId="0" fontId="3" fillId="0" borderId="1" xfId="13" applyFont="1" applyFill="1" applyBorder="1" applyAlignment="1">
      <alignment horizontal="left" vertical="center" wrapText="1"/>
    </xf>
    <xf numFmtId="0" fontId="3" fillId="0" borderId="1" xfId="14" applyFont="1" applyFill="1" applyBorder="1" applyAlignment="1">
      <alignment horizontal="left" vertical="center" wrapText="1"/>
    </xf>
    <xf numFmtId="169" fontId="3" fillId="3" borderId="1" xfId="3" applyNumberFormat="1" applyFont="1" applyFill="1" applyBorder="1" applyAlignment="1">
      <alignment vertical="center"/>
    </xf>
    <xf numFmtId="0" fontId="3" fillId="0" borderId="3" xfId="2" applyFont="1" applyFill="1" applyBorder="1" applyAlignment="1">
      <alignment horizontal="left" vertical="center" wrapText="1"/>
    </xf>
    <xf numFmtId="49" fontId="3" fillId="3" borderId="1" xfId="3" applyNumberFormat="1" applyFont="1" applyFill="1" applyBorder="1" applyAlignment="1">
      <alignment horizontal="center" vertical="center"/>
    </xf>
    <xf numFmtId="0" fontId="8" fillId="0" borderId="0" xfId="0" applyFont="1"/>
    <xf numFmtId="0" fontId="3" fillId="0" borderId="1" xfId="0" applyFont="1" applyFill="1" applyBorder="1" applyAlignment="1">
      <alignment horizontal="center"/>
    </xf>
    <xf numFmtId="0" fontId="0" fillId="0" borderId="0" xfId="0" applyAlignment="1">
      <alignment horizontal="left" vertical="center"/>
    </xf>
    <xf numFmtId="0" fontId="3" fillId="0" borderId="4" xfId="2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6" xfId="4" applyFont="1" applyFill="1" applyBorder="1" applyAlignment="1">
      <alignment horizontal="left" vertical="center" wrapText="1"/>
    </xf>
    <xf numFmtId="0" fontId="3" fillId="0" borderId="6" xfId="2" applyFont="1" applyFill="1" applyBorder="1" applyAlignment="1">
      <alignment horizontal="left" vertical="center" wrapText="1"/>
    </xf>
    <xf numFmtId="0" fontId="3" fillId="0" borderId="5" xfId="2" applyFont="1" applyFill="1" applyBorder="1" applyAlignment="1">
      <alignment horizontal="left" vertical="center" wrapText="1"/>
    </xf>
    <xf numFmtId="0" fontId="3" fillId="0" borderId="2" xfId="2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/>
    </xf>
    <xf numFmtId="0" fontId="3" fillId="0" borderId="6" xfId="10" applyFont="1" applyFill="1" applyBorder="1" applyAlignment="1">
      <alignment horizontal="left" vertical="center" wrapText="1"/>
    </xf>
    <xf numFmtId="0" fontId="3" fillId="0" borderId="6" xfId="12" applyFont="1" applyFill="1" applyBorder="1" applyAlignment="1">
      <alignment horizontal="left" vertical="center" wrapText="1"/>
    </xf>
    <xf numFmtId="0" fontId="3" fillId="0" borderId="6" xfId="13" applyFont="1" applyFill="1" applyBorder="1" applyAlignment="1">
      <alignment horizontal="left" vertical="center" wrapText="1"/>
    </xf>
    <xf numFmtId="0" fontId="3" fillId="0" borderId="6" xfId="14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0" fillId="0" borderId="0" xfId="0" applyAlignment="1">
      <alignment horizontal="right" vertical="center"/>
    </xf>
    <xf numFmtId="169" fontId="7" fillId="2" borderId="1" xfId="0" applyNumberFormat="1" applyFont="1" applyFill="1" applyBorder="1" applyAlignment="1">
      <alignment horizontal="right" vertical="center"/>
    </xf>
    <xf numFmtId="169" fontId="7" fillId="2" borderId="1" xfId="3" applyNumberFormat="1" applyFont="1" applyFill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169" fontId="7" fillId="4" borderId="1" xfId="0" applyNumberFormat="1" applyFont="1" applyFill="1" applyBorder="1" applyAlignment="1">
      <alignment horizontal="right" vertical="center"/>
    </xf>
    <xf numFmtId="169" fontId="3" fillId="5" borderId="3" xfId="3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13" fillId="0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69" fontId="11" fillId="0" borderId="1" xfId="0" applyNumberFormat="1" applyFont="1" applyBorder="1" applyAlignment="1">
      <alignment horizontal="left" vertical="center"/>
    </xf>
    <xf numFmtId="169" fontId="13" fillId="5" borderId="3" xfId="3" applyNumberFormat="1" applyFont="1" applyFill="1" applyBorder="1" applyAlignment="1">
      <alignment horizontal="right" vertical="center"/>
    </xf>
    <xf numFmtId="0" fontId="3" fillId="5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wrapText="1"/>
    </xf>
    <xf numFmtId="49" fontId="3" fillId="5" borderId="1" xfId="0" applyNumberFormat="1" applyFont="1" applyFill="1" applyBorder="1" applyAlignment="1">
      <alignment horizontal="center"/>
    </xf>
    <xf numFmtId="0" fontId="10" fillId="5" borderId="1" xfId="0" applyFont="1" applyFill="1" applyBorder="1" applyAlignment="1">
      <alignment vertical="center" wrapText="1"/>
    </xf>
    <xf numFmtId="0" fontId="11" fillId="5" borderId="1" xfId="0" applyFont="1" applyFill="1" applyBorder="1" applyAlignment="1">
      <alignment vertical="center" wrapText="1"/>
    </xf>
    <xf numFmtId="169" fontId="3" fillId="5" borderId="1" xfId="3" applyNumberFormat="1" applyFont="1" applyFill="1" applyBorder="1" applyAlignment="1">
      <alignment horizontal="right" vertical="center"/>
    </xf>
    <xf numFmtId="169" fontId="3" fillId="5" borderId="1" xfId="0" applyNumberFormat="1" applyFont="1" applyFill="1" applyBorder="1" applyAlignment="1">
      <alignment horizontal="right" vertical="center"/>
    </xf>
    <xf numFmtId="169" fontId="7" fillId="5" borderId="1" xfId="0" applyNumberFormat="1" applyFont="1" applyFill="1" applyBorder="1" applyAlignment="1">
      <alignment horizontal="right" vertical="center"/>
    </xf>
    <xf numFmtId="169" fontId="3" fillId="6" borderId="1" xfId="3" applyNumberFormat="1" applyFont="1" applyFill="1" applyBorder="1" applyAlignment="1">
      <alignment horizontal="right" vertical="center"/>
    </xf>
    <xf numFmtId="169" fontId="3" fillId="6" borderId="1" xfId="0" applyNumberFormat="1" applyFont="1" applyFill="1" applyBorder="1" applyAlignment="1">
      <alignment horizontal="right" vertical="center"/>
    </xf>
    <xf numFmtId="0" fontId="12" fillId="0" borderId="0" xfId="0" applyFont="1" applyAlignment="1">
      <alignment horizontal="right" vertical="center"/>
    </xf>
    <xf numFmtId="169" fontId="7" fillId="5" borderId="1" xfId="3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2" applyFont="1" applyFill="1" applyBorder="1" applyAlignment="1">
      <alignment horizontal="left" vertical="center" wrapText="1"/>
    </xf>
    <xf numFmtId="169" fontId="13" fillId="5" borderId="1" xfId="3" applyNumberFormat="1" applyFont="1" applyFill="1" applyBorder="1" applyAlignment="1">
      <alignment horizontal="right" vertical="center"/>
    </xf>
    <xf numFmtId="169" fontId="12" fillId="0" borderId="0" xfId="0" applyNumberFormat="1" applyFont="1" applyAlignment="1">
      <alignment horizontal="right" vertical="center"/>
    </xf>
    <xf numFmtId="169" fontId="0" fillId="0" borderId="0" xfId="0" applyNumberFormat="1" applyAlignment="1">
      <alignment horizontal="right" vertical="center"/>
    </xf>
    <xf numFmtId="169" fontId="0" fillId="0" borderId="0" xfId="0" applyNumberFormat="1" applyAlignment="1">
      <alignment horizontal="left" vertical="center"/>
    </xf>
    <xf numFmtId="169" fontId="7" fillId="7" borderId="1" xfId="3" applyNumberFormat="1" applyFont="1" applyFill="1" applyBorder="1" applyAlignment="1">
      <alignment horizontal="right" vertical="center"/>
    </xf>
    <xf numFmtId="169" fontId="7" fillId="8" borderId="1" xfId="3" applyNumberFormat="1" applyFont="1" applyFill="1" applyBorder="1" applyAlignment="1">
      <alignment horizontal="right" vertical="center"/>
    </xf>
    <xf numFmtId="169" fontId="7" fillId="9" borderId="1" xfId="3" applyNumberFormat="1" applyFont="1" applyFill="1" applyBorder="1" applyAlignment="1">
      <alignment horizontal="right" vertical="center"/>
    </xf>
    <xf numFmtId="0" fontId="15" fillId="0" borderId="0" xfId="0" applyFont="1"/>
    <xf numFmtId="169" fontId="7" fillId="4" borderId="1" xfId="3" applyNumberFormat="1" applyFont="1" applyFill="1" applyBorder="1" applyAlignment="1">
      <alignment horizontal="right" vertical="center"/>
    </xf>
    <xf numFmtId="169" fontId="7" fillId="11" borderId="1" xfId="3" applyNumberFormat="1" applyFont="1" applyFill="1" applyBorder="1" applyAlignment="1">
      <alignment horizontal="right" vertical="center"/>
    </xf>
    <xf numFmtId="169" fontId="7" fillId="12" borderId="1" xfId="3" applyNumberFormat="1" applyFont="1" applyFill="1" applyBorder="1" applyAlignment="1">
      <alignment horizontal="right" vertical="center"/>
    </xf>
    <xf numFmtId="169" fontId="7" fillId="8" borderId="1" xfId="0" applyNumberFormat="1" applyFont="1" applyFill="1" applyBorder="1" applyAlignment="1">
      <alignment horizontal="right" vertical="center"/>
    </xf>
    <xf numFmtId="169" fontId="7" fillId="13" borderId="1" xfId="3" applyNumberFormat="1" applyFont="1" applyFill="1" applyBorder="1" applyAlignment="1">
      <alignment horizontal="right" vertical="center"/>
    </xf>
    <xf numFmtId="169" fontId="7" fillId="14" borderId="1" xfId="0" applyNumberFormat="1" applyFont="1" applyFill="1" applyBorder="1" applyAlignment="1">
      <alignment horizontal="right" vertical="center"/>
    </xf>
    <xf numFmtId="169" fontId="7" fillId="15" borderId="1" xfId="3" applyNumberFormat="1" applyFont="1" applyFill="1" applyBorder="1" applyAlignment="1">
      <alignment horizontal="right" vertical="center"/>
    </xf>
    <xf numFmtId="169" fontId="7" fillId="16" borderId="1" xfId="3" applyNumberFormat="1" applyFont="1" applyFill="1" applyBorder="1" applyAlignment="1">
      <alignment horizontal="right" vertical="center"/>
    </xf>
    <xf numFmtId="169" fontId="7" fillId="10" borderId="1" xfId="0" applyNumberFormat="1" applyFont="1" applyFill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69" fontId="0" fillId="0" borderId="1" xfId="0" applyNumberFormat="1" applyBorder="1" applyAlignment="1">
      <alignment horizontal="right" vertical="center"/>
    </xf>
    <xf numFmtId="0" fontId="0" fillId="0" borderId="1" xfId="0" applyFill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169" fontId="12" fillId="0" borderId="1" xfId="0" applyNumberFormat="1" applyFont="1" applyBorder="1" applyAlignment="1">
      <alignment vertical="center"/>
    </xf>
    <xf numFmtId="0" fontId="0" fillId="5" borderId="1" xfId="0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169" fontId="0" fillId="0" borderId="8" xfId="0" applyNumberFormat="1" applyBorder="1" applyAlignment="1">
      <alignment vertical="center"/>
    </xf>
    <xf numFmtId="0" fontId="3" fillId="2" borderId="1" xfId="2" applyFont="1" applyFill="1" applyBorder="1" applyAlignment="1">
      <alignment horizontal="left" vertical="center" wrapText="1"/>
    </xf>
    <xf numFmtId="0" fontId="3" fillId="2" borderId="3" xfId="2" applyFont="1" applyFill="1" applyBorder="1" applyAlignment="1">
      <alignment horizontal="left" vertical="center" wrapText="1"/>
    </xf>
    <xf numFmtId="0" fontId="3" fillId="2" borderId="1" xfId="4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1" fillId="2" borderId="1" xfId="2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3" fillId="2" borderId="1" xfId="8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/>
    </xf>
    <xf numFmtId="0" fontId="0" fillId="0" borderId="8" xfId="0" applyBorder="1" applyAlignment="1">
      <alignment vertical="center"/>
    </xf>
    <xf numFmtId="0" fontId="11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wrapText="1"/>
    </xf>
    <xf numFmtId="49" fontId="3" fillId="0" borderId="1" xfId="0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169" fontId="3" fillId="19" borderId="1" xfId="0" applyNumberFormat="1" applyFont="1" applyFill="1" applyBorder="1" applyAlignment="1">
      <alignment horizontal="right" vertical="center"/>
    </xf>
    <xf numFmtId="169" fontId="3" fillId="19" borderId="3" xfId="3" applyNumberFormat="1" applyFont="1" applyFill="1" applyBorder="1" applyAlignment="1">
      <alignment horizontal="right" vertical="center"/>
    </xf>
    <xf numFmtId="49" fontId="3" fillId="18" borderId="1" xfId="0" applyNumberFormat="1" applyFont="1" applyFill="1" applyBorder="1" applyAlignment="1">
      <alignment horizontal="center"/>
    </xf>
    <xf numFmtId="169" fontId="3" fillId="18" borderId="1" xfId="0" applyNumberFormat="1" applyFont="1" applyFill="1" applyBorder="1" applyAlignment="1">
      <alignment horizontal="right" vertical="center"/>
    </xf>
    <xf numFmtId="169" fontId="3" fillId="18" borderId="3" xfId="3" applyNumberFormat="1" applyFont="1" applyFill="1" applyBorder="1" applyAlignment="1">
      <alignment horizontal="right" vertical="center"/>
    </xf>
    <xf numFmtId="169" fontId="3" fillId="18" borderId="1" xfId="3" applyNumberFormat="1" applyFont="1" applyFill="1" applyBorder="1" applyAlignment="1">
      <alignment horizontal="right" vertical="center"/>
    </xf>
    <xf numFmtId="169" fontId="13" fillId="18" borderId="1" xfId="3" applyNumberFormat="1" applyFont="1" applyFill="1" applyBorder="1" applyAlignment="1">
      <alignment horizontal="right" vertical="center"/>
    </xf>
    <xf numFmtId="169" fontId="7" fillId="18" borderId="1" xfId="3" applyNumberFormat="1" applyFont="1" applyFill="1" applyBorder="1" applyAlignment="1">
      <alignment horizontal="right" vertical="center"/>
    </xf>
    <xf numFmtId="169" fontId="3" fillId="2" borderId="1" xfId="0" applyNumberFormat="1" applyFont="1" applyFill="1" applyBorder="1" applyAlignment="1">
      <alignment horizontal="right" vertical="center"/>
    </xf>
    <xf numFmtId="169" fontId="3" fillId="0" borderId="1" xfId="0" applyNumberFormat="1" applyFont="1" applyBorder="1" applyAlignment="1">
      <alignment horizontal="left" vertical="center"/>
    </xf>
    <xf numFmtId="169" fontId="13" fillId="3" borderId="3" xfId="3" applyNumberFormat="1" applyFont="1" applyFill="1" applyBorder="1" applyAlignment="1">
      <alignment horizontal="right" vertical="center"/>
    </xf>
    <xf numFmtId="0" fontId="8" fillId="2" borderId="1" xfId="0" applyFont="1" applyFill="1" applyBorder="1" applyAlignment="1">
      <alignment horizontal="center" vertical="center"/>
    </xf>
    <xf numFmtId="0" fontId="3" fillId="2" borderId="6" xfId="4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/>
    </xf>
    <xf numFmtId="49" fontId="3" fillId="2" borderId="1" xfId="3" applyNumberFormat="1" applyFont="1" applyFill="1" applyBorder="1" applyAlignment="1">
      <alignment horizontal="center" vertical="center"/>
    </xf>
    <xf numFmtId="169" fontId="3" fillId="2" borderId="1" xfId="3" applyNumberFormat="1" applyFont="1" applyFill="1" applyBorder="1" applyAlignment="1">
      <alignment horizontal="right" vertical="center"/>
    </xf>
    <xf numFmtId="169" fontId="3" fillId="2" borderId="3" xfId="3" applyNumberFormat="1" applyFont="1" applyFill="1" applyBorder="1" applyAlignment="1">
      <alignment horizontal="right" vertical="center"/>
    </xf>
    <xf numFmtId="0" fontId="8" fillId="2" borderId="0" xfId="0" applyFont="1" applyFill="1" applyAlignment="1">
      <alignment horizontal="left" vertical="center"/>
    </xf>
    <xf numFmtId="0" fontId="3" fillId="2" borderId="1" xfId="0" applyFont="1" applyFill="1" applyBorder="1" applyAlignment="1">
      <alignment horizontal="center"/>
    </xf>
    <xf numFmtId="169" fontId="16" fillId="2" borderId="3" xfId="3" applyNumberFormat="1" applyFont="1" applyFill="1" applyBorder="1" applyAlignment="1">
      <alignment horizontal="right" vertical="center"/>
    </xf>
    <xf numFmtId="169" fontId="11" fillId="5" borderId="1" xfId="3" applyNumberFormat="1" applyFont="1" applyFill="1" applyBorder="1" applyAlignment="1">
      <alignment horizontal="right" vertical="center"/>
    </xf>
    <xf numFmtId="169" fontId="17" fillId="5" borderId="1" xfId="3" applyNumberFormat="1" applyFont="1" applyFill="1" applyBorder="1" applyAlignment="1">
      <alignment horizontal="right" vertical="center"/>
    </xf>
    <xf numFmtId="169" fontId="17" fillId="2" borderId="3" xfId="3" applyNumberFormat="1" applyFont="1" applyFill="1" applyBorder="1" applyAlignment="1">
      <alignment horizontal="right" vertical="center"/>
    </xf>
    <xf numFmtId="0" fontId="17" fillId="2" borderId="1" xfId="0" applyFont="1" applyFill="1" applyBorder="1" applyAlignment="1">
      <alignment horizontal="left" vertical="center"/>
    </xf>
    <xf numFmtId="169" fontId="17" fillId="2" borderId="1" xfId="3" applyNumberFormat="1" applyFont="1" applyFill="1" applyBorder="1" applyAlignment="1">
      <alignment horizontal="right" vertical="center"/>
    </xf>
    <xf numFmtId="166" fontId="0" fillId="0" borderId="0" xfId="16" applyFont="1" applyAlignment="1">
      <alignment horizontal="left" vertical="center"/>
    </xf>
    <xf numFmtId="166" fontId="0" fillId="0" borderId="0" xfId="0" applyNumberFormat="1" applyAlignment="1">
      <alignment horizontal="left" vertical="center"/>
    </xf>
    <xf numFmtId="49" fontId="18" fillId="0" borderId="0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0" fontId="19" fillId="20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9" fillId="20" borderId="1" xfId="0" applyFont="1" applyFill="1" applyBorder="1" applyAlignment="1">
      <alignment horizontal="center" vertical="center" wrapText="1"/>
    </xf>
    <xf numFmtId="168" fontId="19" fillId="20" borderId="1" xfId="1" applyNumberFormat="1" applyFont="1" applyFill="1" applyBorder="1" applyAlignment="1">
      <alignment horizontal="center" vertical="center" wrapText="1"/>
    </xf>
    <xf numFmtId="0" fontId="20" fillId="20" borderId="1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169" fontId="19" fillId="0" borderId="1" xfId="3" applyNumberFormat="1" applyFont="1" applyFill="1" applyBorder="1" applyAlignment="1">
      <alignment horizontal="right" vertical="center"/>
    </xf>
    <xf numFmtId="0" fontId="0" fillId="0" borderId="0" xfId="0" applyFont="1" applyFill="1"/>
    <xf numFmtId="169" fontId="19" fillId="2" borderId="1" xfId="3" applyNumberFormat="1" applyFont="1" applyFill="1" applyBorder="1" applyAlignment="1">
      <alignment horizontal="right" vertical="center"/>
    </xf>
    <xf numFmtId="169" fontId="19" fillId="3" borderId="1" xfId="3" applyNumberFormat="1" applyFont="1" applyFill="1" applyBorder="1" applyAlignment="1">
      <alignment horizontal="right" vertical="center"/>
    </xf>
    <xf numFmtId="169" fontId="20" fillId="3" borderId="1" xfId="3" applyNumberFormat="1" applyFont="1" applyFill="1" applyBorder="1" applyAlignment="1">
      <alignment horizontal="center" vertical="center"/>
    </xf>
    <xf numFmtId="169" fontId="20" fillId="0" borderId="1" xfId="3" applyNumberFormat="1" applyFont="1" applyFill="1" applyBorder="1" applyAlignment="1">
      <alignment horizontal="center" vertical="center"/>
    </xf>
    <xf numFmtId="169" fontId="20" fillId="0" borderId="1" xfId="3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horizontal="left" vertical="center"/>
    </xf>
    <xf numFmtId="169" fontId="20" fillId="3" borderId="1" xfId="3" applyNumberFormat="1" applyFont="1" applyFill="1" applyBorder="1" applyAlignment="1">
      <alignment horizontal="right" vertical="center"/>
    </xf>
    <xf numFmtId="169" fontId="19" fillId="0" borderId="1" xfId="3" applyNumberFormat="1" applyFont="1" applyFill="1" applyBorder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Fill="1" applyAlignment="1">
      <alignment horizontal="right" vertical="center"/>
    </xf>
    <xf numFmtId="0" fontId="12" fillId="0" borderId="0" xfId="0" applyFont="1" applyFill="1" applyAlignment="1">
      <alignment horizontal="right" vertical="center"/>
    </xf>
    <xf numFmtId="169" fontId="12" fillId="0" borderId="0" xfId="0" applyNumberFormat="1" applyFont="1" applyFill="1" applyAlignment="1">
      <alignment horizontal="right" vertical="center"/>
    </xf>
    <xf numFmtId="49" fontId="19" fillId="0" borderId="1" xfId="0" applyNumberFormat="1" applyFont="1" applyFill="1" applyBorder="1" applyAlignment="1">
      <alignment horizontal="center" vertical="center"/>
    </xf>
    <xf numFmtId="169" fontId="20" fillId="0" borderId="1" xfId="0" applyNumberFormat="1" applyFont="1" applyFill="1" applyBorder="1" applyAlignment="1">
      <alignment horizontal="center" vertical="center" wrapText="1"/>
    </xf>
    <xf numFmtId="169" fontId="19" fillId="0" borderId="1" xfId="0" applyNumberFormat="1" applyFont="1" applyFill="1" applyBorder="1" applyAlignment="1">
      <alignment vertical="center"/>
    </xf>
    <xf numFmtId="0" fontId="0" fillId="0" borderId="0" xfId="0" applyFont="1" applyFill="1" applyAlignment="1">
      <alignment vertical="top"/>
    </xf>
    <xf numFmtId="169" fontId="19" fillId="0" borderId="1" xfId="0" applyNumberFormat="1" applyFont="1" applyFill="1" applyBorder="1" applyAlignment="1">
      <alignment horizontal="right" vertical="center" wrapText="1"/>
    </xf>
    <xf numFmtId="168" fontId="19" fillId="0" borderId="1" xfId="1" applyNumberFormat="1" applyFont="1" applyFill="1" applyBorder="1" applyAlignment="1">
      <alignment horizontal="right" vertical="center" wrapText="1"/>
    </xf>
    <xf numFmtId="170" fontId="20" fillId="0" borderId="1" xfId="0" applyNumberFormat="1" applyFont="1" applyFill="1" applyBorder="1" applyAlignment="1">
      <alignment horizontal="right" vertical="center" wrapText="1"/>
    </xf>
    <xf numFmtId="169" fontId="0" fillId="0" borderId="0" xfId="0" applyNumberFormat="1" applyFont="1" applyFill="1" applyAlignment="1">
      <alignment horizontal="left" vertical="center"/>
    </xf>
    <xf numFmtId="167" fontId="19" fillId="20" borderId="1" xfId="1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left" vertical="center" wrapText="1"/>
    </xf>
    <xf numFmtId="49" fontId="19" fillId="0" borderId="1" xfId="0" applyNumberFormat="1" applyFont="1" applyFill="1" applyBorder="1" applyAlignment="1">
      <alignment horizontal="center" vertical="center" wrapText="1"/>
    </xf>
    <xf numFmtId="167" fontId="19" fillId="0" borderId="1" xfId="1" applyNumberFormat="1" applyFont="1" applyFill="1" applyBorder="1" applyAlignment="1">
      <alignment horizontal="right" vertical="center" wrapText="1"/>
    </xf>
    <xf numFmtId="0" fontId="19" fillId="0" borderId="1" xfId="4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vertical="center" wrapText="1"/>
    </xf>
    <xf numFmtId="49" fontId="19" fillId="0" borderId="1" xfId="3" applyNumberFormat="1" applyFont="1" applyFill="1" applyBorder="1" applyAlignment="1">
      <alignment horizontal="center" vertical="center"/>
    </xf>
    <xf numFmtId="0" fontId="19" fillId="2" borderId="1" xfId="4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vertical="center" wrapText="1"/>
    </xf>
    <xf numFmtId="49" fontId="19" fillId="2" borderId="1" xfId="3" applyNumberFormat="1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vertical="center" wrapText="1"/>
    </xf>
    <xf numFmtId="49" fontId="19" fillId="3" borderId="1" xfId="3" applyNumberFormat="1" applyFont="1" applyFill="1" applyBorder="1" applyAlignment="1">
      <alignment horizontal="center" vertical="center"/>
    </xf>
    <xf numFmtId="0" fontId="19" fillId="3" borderId="1" xfId="4" applyFont="1" applyFill="1" applyBorder="1" applyAlignment="1">
      <alignment horizontal="left" vertical="center" wrapText="1"/>
    </xf>
    <xf numFmtId="0" fontId="20" fillId="0" borderId="1" xfId="4" applyFont="1" applyFill="1" applyBorder="1" applyAlignment="1">
      <alignment horizontal="left" vertical="center" wrapText="1"/>
    </xf>
    <xf numFmtId="169" fontId="19" fillId="0" borderId="1" xfId="3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2" fillId="20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169" fontId="12" fillId="0" borderId="1" xfId="0" applyNumberFormat="1" applyFont="1" applyFill="1" applyBorder="1" applyAlignment="1">
      <alignment horizontal="left" vertical="center" wrapText="1"/>
    </xf>
    <xf numFmtId="0" fontId="20" fillId="3" borderId="1" xfId="0" applyFont="1" applyFill="1" applyBorder="1" applyAlignment="1">
      <alignment horizontal="left" vertical="center" wrapText="1"/>
    </xf>
    <xf numFmtId="0" fontId="20" fillId="3" borderId="1" xfId="4" applyFont="1" applyFill="1" applyBorder="1" applyAlignment="1">
      <alignment horizontal="left" vertical="center" wrapText="1"/>
    </xf>
    <xf numFmtId="169" fontId="0" fillId="0" borderId="1" xfId="0" applyNumberFormat="1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horizontal="left" vertical="center" wrapText="1"/>
    </xf>
    <xf numFmtId="169" fontId="12" fillId="2" borderId="1" xfId="0" applyNumberFormat="1" applyFont="1" applyFill="1" applyBorder="1" applyAlignment="1">
      <alignment horizontal="left" vertical="center" wrapText="1"/>
    </xf>
    <xf numFmtId="169" fontId="0" fillId="2" borderId="1" xfId="0" applyNumberFormat="1" applyFont="1" applyFill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9" fillId="3" borderId="1" xfId="0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12" fillId="0" borderId="0" xfId="0" applyFont="1" applyAlignment="1">
      <alignment vertical="center" wrapText="1"/>
    </xf>
    <xf numFmtId="49" fontId="18" fillId="0" borderId="0" xfId="0" applyNumberFormat="1" applyFont="1" applyBorder="1" applyAlignment="1">
      <alignment horizontal="center" vertical="center"/>
    </xf>
    <xf numFmtId="169" fontId="21" fillId="0" borderId="0" xfId="0" applyNumberFormat="1" applyFont="1" applyFill="1" applyAlignment="1">
      <alignment horizontal="right" vertical="center"/>
    </xf>
    <xf numFmtId="0" fontId="21" fillId="0" borderId="0" xfId="0" applyFont="1" applyAlignment="1">
      <alignment vertical="center" wrapText="1"/>
    </xf>
    <xf numFmtId="0" fontId="21" fillId="0" borderId="0" xfId="0" applyFont="1" applyFill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167" fontId="5" fillId="5" borderId="1" xfId="1" applyNumberFormat="1" applyFont="1" applyFill="1" applyBorder="1" applyAlignment="1">
      <alignment horizontal="center" vertical="center" wrapText="1"/>
    </xf>
    <xf numFmtId="168" fontId="3" fillId="5" borderId="1" xfId="1" applyNumberFormat="1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7" fillId="18" borderId="6" xfId="0" applyFont="1" applyFill="1" applyBorder="1" applyAlignment="1">
      <alignment horizontal="left" vertical="center" wrapText="1"/>
    </xf>
    <xf numFmtId="0" fontId="7" fillId="18" borderId="9" xfId="0" applyFont="1" applyFill="1" applyBorder="1" applyAlignment="1">
      <alignment horizontal="left" vertical="center" wrapText="1"/>
    </xf>
    <xf numFmtId="0" fontId="7" fillId="18" borderId="10" xfId="0" applyFont="1" applyFill="1" applyBorder="1" applyAlignment="1">
      <alignment horizontal="left" vertical="center" wrapText="1"/>
    </xf>
    <xf numFmtId="0" fontId="3" fillId="17" borderId="1" xfId="0" applyFont="1" applyFill="1" applyBorder="1" applyAlignment="1">
      <alignment horizontal="center" vertical="center" wrapText="1"/>
    </xf>
    <xf numFmtId="169" fontId="0" fillId="0" borderId="8" xfId="0" applyNumberFormat="1" applyBorder="1" applyAlignment="1">
      <alignment horizontal="center" vertical="center"/>
    </xf>
    <xf numFmtId="0" fontId="0" fillId="3" borderId="3" xfId="0" applyFill="1" applyBorder="1" applyAlignment="1">
      <alignment horizontal="center" vertical="center" wrapText="1"/>
    </xf>
    <xf numFmtId="168" fontId="3" fillId="17" borderId="1" xfId="1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49" fontId="18" fillId="0" borderId="0" xfId="0" applyNumberFormat="1" applyFont="1" applyBorder="1" applyAlignment="1">
      <alignment horizontal="center" vertical="center"/>
    </xf>
  </cellXfs>
  <cellStyles count="17">
    <cellStyle name="Millares" xfId="16" builtinId="3"/>
    <cellStyle name="Moneda" xfId="1" builtinId="4"/>
    <cellStyle name="Moneda 2" xfId="3"/>
    <cellStyle name="Moneda 3" xfId="15"/>
    <cellStyle name="Moneda 8" xfId="9"/>
    <cellStyle name="Moneda 9" xfId="11"/>
    <cellStyle name="Normal" xfId="0" builtinId="0"/>
    <cellStyle name="Normal 11" xfId="12"/>
    <cellStyle name="Normal 12" xfId="13"/>
    <cellStyle name="Normal 13" xfId="14"/>
    <cellStyle name="Normal 2" xfId="2"/>
    <cellStyle name="Normal 4" xfId="4"/>
    <cellStyle name="Normal 5" xfId="5"/>
    <cellStyle name="Normal 6" xfId="6"/>
    <cellStyle name="Normal 7" xfId="7"/>
    <cellStyle name="Normal 8" xfId="8"/>
    <cellStyle name="Normal 9" xfId="10"/>
  </cellStyles>
  <dxfs count="0"/>
  <tableStyles count="0" defaultTableStyle="TableStyleMedium9" defaultPivotStyle="PivotStyleLight16"/>
  <colors>
    <mruColors>
      <color rgb="FFCC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7"/>
  <sheetViews>
    <sheetView zoomScale="96" zoomScaleNormal="96" workbookViewId="0">
      <selection activeCell="L12" sqref="L12"/>
    </sheetView>
  </sheetViews>
  <sheetFormatPr baseColWidth="10" defaultColWidth="10.85546875" defaultRowHeight="15" x14ac:dyDescent="0.25"/>
  <cols>
    <col min="1" max="1" width="6.7109375" style="16" customWidth="1"/>
    <col min="2" max="2" width="27.85546875" style="16" customWidth="1"/>
    <col min="3" max="4" width="17.140625" style="16" customWidth="1"/>
    <col min="5" max="5" width="16" style="16" hidden="1" customWidth="1"/>
    <col min="6" max="6" width="15.42578125" style="16" hidden="1" customWidth="1"/>
    <col min="7" max="7" width="10.42578125" style="38" hidden="1" customWidth="1"/>
    <col min="8" max="8" width="13.7109375" style="32" customWidth="1"/>
    <col min="9" max="9" width="13.140625" style="32" customWidth="1"/>
    <col min="10" max="10" width="14" style="32" customWidth="1"/>
    <col min="11" max="11" width="12.42578125" style="32" customWidth="1"/>
    <col min="12" max="12" width="8" style="32" customWidth="1"/>
    <col min="13" max="13" width="11.140625" style="32" customWidth="1"/>
    <col min="14" max="14" width="13.28515625" style="32" customWidth="1"/>
    <col min="15" max="15" width="14.140625" style="55" customWidth="1"/>
    <col min="16" max="16" width="11.85546875" style="32" customWidth="1"/>
    <col min="17" max="17" width="12.85546875" style="32" customWidth="1"/>
    <col min="18" max="18" width="10.5703125" style="32" customWidth="1"/>
    <col min="19" max="19" width="13.85546875" style="16" customWidth="1"/>
    <col min="20" max="16384" width="10.85546875" style="16"/>
  </cols>
  <sheetData>
    <row r="1" spans="1:19" ht="21" x14ac:dyDescent="0.25">
      <c r="A1" s="196" t="s">
        <v>186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</row>
    <row r="2" spans="1:19" s="38" customFormat="1" ht="15" customHeight="1" x14ac:dyDescent="0.25">
      <c r="A2" s="197" t="s">
        <v>0</v>
      </c>
      <c r="B2" s="197" t="s">
        <v>1</v>
      </c>
      <c r="C2" s="199" t="s">
        <v>10</v>
      </c>
      <c r="D2" s="199" t="s">
        <v>117</v>
      </c>
      <c r="E2" s="197" t="s">
        <v>2</v>
      </c>
      <c r="F2" s="197" t="s">
        <v>3</v>
      </c>
      <c r="G2" s="201" t="s">
        <v>73</v>
      </c>
      <c r="H2" s="203" t="s">
        <v>125</v>
      </c>
      <c r="I2" s="204" t="s">
        <v>126</v>
      </c>
      <c r="J2" s="205" t="s">
        <v>127</v>
      </c>
      <c r="K2" s="205" t="s">
        <v>128</v>
      </c>
      <c r="L2" s="205" t="s">
        <v>129</v>
      </c>
      <c r="M2" s="203" t="s">
        <v>130</v>
      </c>
      <c r="N2" s="203" t="s">
        <v>131</v>
      </c>
      <c r="O2" s="210" t="s">
        <v>190</v>
      </c>
      <c r="P2" s="206" t="s">
        <v>132</v>
      </c>
      <c r="Q2" s="206" t="s">
        <v>134</v>
      </c>
      <c r="R2" s="206" t="s">
        <v>133</v>
      </c>
      <c r="S2" s="208" t="s">
        <v>4</v>
      </c>
    </row>
    <row r="3" spans="1:19" s="38" customFormat="1" ht="58.5" customHeight="1" x14ac:dyDescent="0.25">
      <c r="A3" s="198"/>
      <c r="B3" s="198"/>
      <c r="C3" s="200"/>
      <c r="D3" s="200"/>
      <c r="E3" s="198"/>
      <c r="F3" s="198"/>
      <c r="G3" s="202"/>
      <c r="H3" s="203"/>
      <c r="I3" s="204"/>
      <c r="J3" s="205"/>
      <c r="K3" s="205"/>
      <c r="L3" s="205"/>
      <c r="M3" s="203"/>
      <c r="N3" s="203"/>
      <c r="O3" s="210"/>
      <c r="P3" s="207"/>
      <c r="Q3" s="207"/>
      <c r="R3" s="207"/>
      <c r="S3" s="209"/>
    </row>
    <row r="4" spans="1:19" s="19" customFormat="1" ht="24" x14ac:dyDescent="0.25">
      <c r="A4" s="58">
        <v>1</v>
      </c>
      <c r="B4" s="12" t="s">
        <v>9</v>
      </c>
      <c r="C4" s="17" t="s">
        <v>7</v>
      </c>
      <c r="D4" s="17" t="s">
        <v>118</v>
      </c>
      <c r="E4" s="17" t="s">
        <v>5</v>
      </c>
      <c r="F4" s="18" t="s">
        <v>95</v>
      </c>
      <c r="G4" s="13" t="s">
        <v>74</v>
      </c>
      <c r="H4" s="50">
        <v>12000</v>
      </c>
      <c r="I4" s="37">
        <v>250</v>
      </c>
      <c r="J4" s="37">
        <v>0</v>
      </c>
      <c r="K4" s="37">
        <v>3000</v>
      </c>
      <c r="L4" s="37">
        <v>0</v>
      </c>
      <c r="M4" s="50">
        <v>0</v>
      </c>
      <c r="N4" s="50">
        <v>6000</v>
      </c>
      <c r="O4" s="56">
        <f t="shared" ref="O4:O35" si="0">SUM(H4:N4)</f>
        <v>21250</v>
      </c>
      <c r="P4" s="53">
        <f>O4-250</f>
        <v>21000</v>
      </c>
      <c r="Q4" s="53">
        <f>O4-250</f>
        <v>21000</v>
      </c>
      <c r="R4" s="53">
        <v>200</v>
      </c>
      <c r="S4" s="18"/>
    </row>
    <row r="5" spans="1:19" s="14" customFormat="1" ht="24.75" x14ac:dyDescent="0.25">
      <c r="A5" s="44">
        <v>2</v>
      </c>
      <c r="B5" s="49" t="s">
        <v>20</v>
      </c>
      <c r="C5" s="45" t="s">
        <v>26</v>
      </c>
      <c r="D5" s="46" t="s">
        <v>177</v>
      </c>
      <c r="E5" s="46" t="s">
        <v>23</v>
      </c>
      <c r="F5" s="46" t="s">
        <v>148</v>
      </c>
      <c r="G5" s="47" t="s">
        <v>74</v>
      </c>
      <c r="H5" s="51">
        <v>2441</v>
      </c>
      <c r="I5" s="50">
        <v>250</v>
      </c>
      <c r="J5" s="50">
        <v>0</v>
      </c>
      <c r="K5" s="50">
        <v>1500</v>
      </c>
      <c r="L5" s="50">
        <v>0</v>
      </c>
      <c r="M5" s="50">
        <v>0</v>
      </c>
      <c r="N5" s="62">
        <v>1500</v>
      </c>
      <c r="O5" s="52">
        <f t="shared" si="0"/>
        <v>5691</v>
      </c>
      <c r="P5" s="54">
        <f t="shared" ref="P5:P35" si="1">O5-250</f>
        <v>5441</v>
      </c>
      <c r="Q5" s="54">
        <f>O5-250</f>
        <v>5441</v>
      </c>
      <c r="R5" s="53">
        <v>200</v>
      </c>
      <c r="S5" s="11"/>
    </row>
    <row r="6" spans="1:19" s="14" customFormat="1" ht="24.75" x14ac:dyDescent="0.25">
      <c r="A6" s="44">
        <v>3</v>
      </c>
      <c r="B6" s="49" t="s">
        <v>20</v>
      </c>
      <c r="C6" s="48" t="s">
        <v>14</v>
      </c>
      <c r="D6" s="46" t="s">
        <v>176</v>
      </c>
      <c r="E6" s="46" t="s">
        <v>189</v>
      </c>
      <c r="F6" s="46" t="s">
        <v>154</v>
      </c>
      <c r="G6" s="47" t="s">
        <v>74</v>
      </c>
      <c r="H6" s="51">
        <v>6297</v>
      </c>
      <c r="I6" s="50">
        <v>250</v>
      </c>
      <c r="J6" s="50">
        <v>375</v>
      </c>
      <c r="K6" s="50">
        <v>0</v>
      </c>
      <c r="L6" s="50">
        <v>0</v>
      </c>
      <c r="M6" s="50">
        <v>0</v>
      </c>
      <c r="N6" s="62">
        <v>1800</v>
      </c>
      <c r="O6" s="52">
        <f t="shared" si="0"/>
        <v>8722</v>
      </c>
      <c r="P6" s="54">
        <f t="shared" si="1"/>
        <v>8472</v>
      </c>
      <c r="Q6" s="54">
        <f>O6-250</f>
        <v>8472</v>
      </c>
      <c r="R6" s="53">
        <v>200</v>
      </c>
      <c r="S6" s="11"/>
    </row>
    <row r="7" spans="1:19" s="19" customFormat="1" ht="24" x14ac:dyDescent="0.25">
      <c r="A7" s="58">
        <v>4</v>
      </c>
      <c r="B7" s="12" t="s">
        <v>137</v>
      </c>
      <c r="C7" s="17" t="s">
        <v>8</v>
      </c>
      <c r="D7" s="17" t="s">
        <v>119</v>
      </c>
      <c r="E7" s="20" t="s">
        <v>11</v>
      </c>
      <c r="F7" s="18" t="s">
        <v>95</v>
      </c>
      <c r="G7" s="13" t="s">
        <v>74</v>
      </c>
      <c r="H7" s="50">
        <v>7387</v>
      </c>
      <c r="I7" s="37">
        <v>250</v>
      </c>
      <c r="J7" s="37">
        <v>375</v>
      </c>
      <c r="K7" s="37">
        <v>3000</v>
      </c>
      <c r="L7" s="37">
        <v>0</v>
      </c>
      <c r="M7" s="50">
        <v>0</v>
      </c>
      <c r="N7" s="62">
        <v>4000</v>
      </c>
      <c r="O7" s="56">
        <f t="shared" si="0"/>
        <v>15012</v>
      </c>
      <c r="P7" s="53">
        <f>O7-250</f>
        <v>14762</v>
      </c>
      <c r="Q7" s="53">
        <f>O7-250</f>
        <v>14762</v>
      </c>
      <c r="R7" s="53">
        <v>200</v>
      </c>
      <c r="S7" s="20"/>
    </row>
    <row r="8" spans="1:19" s="14" customFormat="1" ht="24.75" x14ac:dyDescent="0.25">
      <c r="A8" s="59">
        <v>5</v>
      </c>
      <c r="B8" s="49" t="s">
        <v>20</v>
      </c>
      <c r="C8" s="45" t="s">
        <v>147</v>
      </c>
      <c r="D8" s="46" t="s">
        <v>177</v>
      </c>
      <c r="E8" s="46" t="s">
        <v>23</v>
      </c>
      <c r="F8" s="46" t="s">
        <v>148</v>
      </c>
      <c r="G8" s="47" t="s">
        <v>74</v>
      </c>
      <c r="H8" s="51">
        <v>2441</v>
      </c>
      <c r="I8" s="50">
        <v>250</v>
      </c>
      <c r="J8" s="50">
        <v>0</v>
      </c>
      <c r="K8" s="50">
        <v>1500</v>
      </c>
      <c r="L8" s="50">
        <v>0</v>
      </c>
      <c r="M8" s="50">
        <v>0</v>
      </c>
      <c r="N8" s="62">
        <v>1500</v>
      </c>
      <c r="O8" s="52">
        <f t="shared" si="0"/>
        <v>5691</v>
      </c>
      <c r="P8" s="54">
        <f t="shared" si="1"/>
        <v>5441</v>
      </c>
      <c r="Q8" s="54">
        <f>O8-250</f>
        <v>5441</v>
      </c>
      <c r="R8" s="53">
        <v>200</v>
      </c>
      <c r="S8" s="11"/>
    </row>
    <row r="9" spans="1:19" s="19" customFormat="1" x14ac:dyDescent="0.2">
      <c r="A9" s="15">
        <v>6</v>
      </c>
      <c r="B9" s="1" t="s">
        <v>96</v>
      </c>
      <c r="C9" s="21" t="s">
        <v>12</v>
      </c>
      <c r="D9" s="21" t="s">
        <v>119</v>
      </c>
      <c r="E9" s="20" t="s">
        <v>15</v>
      </c>
      <c r="F9" s="20" t="s">
        <v>16</v>
      </c>
      <c r="G9" s="13" t="s">
        <v>74</v>
      </c>
      <c r="H9" s="50">
        <v>6925</v>
      </c>
      <c r="I9" s="37">
        <v>250</v>
      </c>
      <c r="J9" s="37">
        <v>375</v>
      </c>
      <c r="K9" s="37">
        <v>0</v>
      </c>
      <c r="L9" s="37">
        <v>0</v>
      </c>
      <c r="M9" s="50">
        <v>1575</v>
      </c>
      <c r="N9" s="50">
        <v>3000</v>
      </c>
      <c r="O9" s="56">
        <f t="shared" si="0"/>
        <v>12125</v>
      </c>
      <c r="P9" s="53">
        <f t="shared" si="1"/>
        <v>11875</v>
      </c>
      <c r="Q9" s="53">
        <f t="shared" ref="Q9:Q88" si="2">O9-250</f>
        <v>11875</v>
      </c>
      <c r="R9" s="53">
        <v>200</v>
      </c>
      <c r="S9" s="20"/>
    </row>
    <row r="10" spans="1:19" s="19" customFormat="1" ht="36" x14ac:dyDescent="0.2">
      <c r="A10" s="15">
        <v>7</v>
      </c>
      <c r="B10" s="1" t="s">
        <v>13</v>
      </c>
      <c r="C10" s="21" t="s">
        <v>14</v>
      </c>
      <c r="D10" s="21" t="s">
        <v>120</v>
      </c>
      <c r="E10" s="20" t="s">
        <v>17</v>
      </c>
      <c r="F10" s="20" t="s">
        <v>16</v>
      </c>
      <c r="G10" s="13" t="s">
        <v>74</v>
      </c>
      <c r="H10" s="50">
        <v>6297</v>
      </c>
      <c r="I10" s="37">
        <v>250</v>
      </c>
      <c r="J10" s="37">
        <v>375</v>
      </c>
      <c r="K10" s="37">
        <v>0</v>
      </c>
      <c r="L10" s="37">
        <v>0</v>
      </c>
      <c r="M10" s="37">
        <v>0</v>
      </c>
      <c r="N10" s="50">
        <v>1800</v>
      </c>
      <c r="O10" s="56">
        <f t="shared" si="0"/>
        <v>8722</v>
      </c>
      <c r="P10" s="53">
        <f t="shared" si="1"/>
        <v>8472</v>
      </c>
      <c r="Q10" s="53">
        <f t="shared" si="2"/>
        <v>8472</v>
      </c>
      <c r="R10" s="53">
        <v>200</v>
      </c>
      <c r="S10" s="20"/>
    </row>
    <row r="11" spans="1:19" s="19" customFormat="1" ht="36" x14ac:dyDescent="0.25">
      <c r="A11" s="58">
        <v>8</v>
      </c>
      <c r="B11" s="1" t="s">
        <v>138</v>
      </c>
      <c r="C11" s="21" t="s">
        <v>14</v>
      </c>
      <c r="D11" s="21" t="s">
        <v>120</v>
      </c>
      <c r="E11" s="18" t="s">
        <v>135</v>
      </c>
      <c r="F11" s="20" t="s">
        <v>24</v>
      </c>
      <c r="G11" s="13" t="s">
        <v>74</v>
      </c>
      <c r="H11" s="50">
        <v>6297</v>
      </c>
      <c r="I11" s="37">
        <v>250</v>
      </c>
      <c r="J11" s="37">
        <v>375</v>
      </c>
      <c r="K11" s="37">
        <v>0</v>
      </c>
      <c r="L11" s="37">
        <v>0</v>
      </c>
      <c r="M11" s="37">
        <v>0</v>
      </c>
      <c r="N11" s="113">
        <v>2000</v>
      </c>
      <c r="O11" s="56">
        <f t="shared" si="0"/>
        <v>8922</v>
      </c>
      <c r="P11" s="53">
        <f t="shared" si="1"/>
        <v>8672</v>
      </c>
      <c r="Q11" s="53">
        <f t="shared" si="2"/>
        <v>8672</v>
      </c>
      <c r="R11" s="53">
        <v>200</v>
      </c>
      <c r="S11" s="20"/>
    </row>
    <row r="12" spans="1:19" s="19" customFormat="1" ht="36" x14ac:dyDescent="0.25">
      <c r="A12" s="58">
        <v>9</v>
      </c>
      <c r="B12" s="1" t="s">
        <v>18</v>
      </c>
      <c r="C12" s="21" t="s">
        <v>19</v>
      </c>
      <c r="D12" s="21" t="s">
        <v>175</v>
      </c>
      <c r="E12" s="18" t="s">
        <v>136</v>
      </c>
      <c r="F12" s="20" t="s">
        <v>24</v>
      </c>
      <c r="G12" s="13" t="s">
        <v>74</v>
      </c>
      <c r="H12" s="50">
        <v>3525</v>
      </c>
      <c r="I12" s="37">
        <v>250</v>
      </c>
      <c r="J12" s="37">
        <v>375</v>
      </c>
      <c r="K12" s="37">
        <v>0</v>
      </c>
      <c r="L12" s="37">
        <v>0</v>
      </c>
      <c r="M12" s="37">
        <v>0</v>
      </c>
      <c r="N12" s="37">
        <v>1800</v>
      </c>
      <c r="O12" s="56">
        <f t="shared" si="0"/>
        <v>5950</v>
      </c>
      <c r="P12" s="53">
        <f t="shared" si="1"/>
        <v>5700</v>
      </c>
      <c r="Q12" s="53">
        <f t="shared" si="2"/>
        <v>5700</v>
      </c>
      <c r="R12" s="53">
        <v>200</v>
      </c>
      <c r="S12" s="20"/>
    </row>
    <row r="13" spans="1:19" s="19" customFormat="1" ht="24" x14ac:dyDescent="0.2">
      <c r="A13" s="15">
        <v>10</v>
      </c>
      <c r="B13" s="1" t="s">
        <v>139</v>
      </c>
      <c r="C13" s="21" t="s">
        <v>19</v>
      </c>
      <c r="D13" s="21" t="s">
        <v>175</v>
      </c>
      <c r="E13" s="18" t="s">
        <v>187</v>
      </c>
      <c r="F13" s="20" t="s">
        <v>24</v>
      </c>
      <c r="G13" s="13" t="s">
        <v>74</v>
      </c>
      <c r="H13" s="50">
        <v>3525</v>
      </c>
      <c r="I13" s="37">
        <v>250</v>
      </c>
      <c r="J13" s="37">
        <v>0</v>
      </c>
      <c r="K13" s="37">
        <v>0</v>
      </c>
      <c r="L13" s="37">
        <v>0</v>
      </c>
      <c r="M13" s="37">
        <v>0</v>
      </c>
      <c r="N13" s="37">
        <v>1800</v>
      </c>
      <c r="O13" s="56">
        <f t="shared" si="0"/>
        <v>5575</v>
      </c>
      <c r="P13" s="53">
        <f t="shared" si="1"/>
        <v>5325</v>
      </c>
      <c r="Q13" s="53">
        <f t="shared" si="2"/>
        <v>5325</v>
      </c>
      <c r="R13" s="53">
        <v>200</v>
      </c>
      <c r="S13" s="20"/>
    </row>
    <row r="14" spans="1:19" s="19" customFormat="1" ht="24" x14ac:dyDescent="0.2">
      <c r="A14" s="15">
        <v>11</v>
      </c>
      <c r="B14" s="6" t="s">
        <v>179</v>
      </c>
      <c r="C14" s="2" t="s">
        <v>38</v>
      </c>
      <c r="D14" s="2" t="s">
        <v>175</v>
      </c>
      <c r="E14" s="2" t="s">
        <v>182</v>
      </c>
      <c r="F14" s="20" t="s">
        <v>24</v>
      </c>
      <c r="G14" s="13" t="s">
        <v>74</v>
      </c>
      <c r="H14" s="50">
        <v>3525</v>
      </c>
      <c r="I14" s="37">
        <v>250</v>
      </c>
      <c r="J14" s="37">
        <v>375</v>
      </c>
      <c r="K14" s="37">
        <v>0</v>
      </c>
      <c r="L14" s="37">
        <v>0</v>
      </c>
      <c r="M14" s="37">
        <v>0</v>
      </c>
      <c r="N14" s="37">
        <v>1800</v>
      </c>
      <c r="O14" s="56">
        <f t="shared" si="0"/>
        <v>5950</v>
      </c>
      <c r="P14" s="53">
        <f t="shared" si="1"/>
        <v>5700</v>
      </c>
      <c r="Q14" s="53">
        <f>O14-250</f>
        <v>5700</v>
      </c>
      <c r="R14" s="53">
        <v>200</v>
      </c>
      <c r="S14" s="20"/>
    </row>
    <row r="15" spans="1:19" s="19" customFormat="1" ht="24" customHeight="1" x14ac:dyDescent="0.25">
      <c r="A15" s="58">
        <v>12</v>
      </c>
      <c r="B15" s="1" t="s">
        <v>20</v>
      </c>
      <c r="C15" s="21" t="s">
        <v>19</v>
      </c>
      <c r="D15" s="21" t="s">
        <v>175</v>
      </c>
      <c r="E15" s="18" t="s">
        <v>188</v>
      </c>
      <c r="F15" s="20" t="s">
        <v>24</v>
      </c>
      <c r="G15" s="13" t="s">
        <v>74</v>
      </c>
      <c r="H15" s="50">
        <v>3525</v>
      </c>
      <c r="I15" s="37">
        <v>250</v>
      </c>
      <c r="J15" s="37">
        <v>375</v>
      </c>
      <c r="K15" s="37">
        <v>0</v>
      </c>
      <c r="L15" s="37">
        <v>0</v>
      </c>
      <c r="M15" s="37">
        <v>0</v>
      </c>
      <c r="N15" s="37">
        <v>1800</v>
      </c>
      <c r="O15" s="56">
        <f t="shared" si="0"/>
        <v>5950</v>
      </c>
      <c r="P15" s="53">
        <f t="shared" si="1"/>
        <v>5700</v>
      </c>
      <c r="Q15" s="53">
        <f t="shared" si="2"/>
        <v>5700</v>
      </c>
      <c r="R15" s="53">
        <v>200</v>
      </c>
      <c r="S15" s="20"/>
    </row>
    <row r="16" spans="1:19" s="19" customFormat="1" ht="24" x14ac:dyDescent="0.25">
      <c r="A16" s="58">
        <v>13</v>
      </c>
      <c r="B16" s="2" t="s">
        <v>21</v>
      </c>
      <c r="C16" s="22" t="s">
        <v>22</v>
      </c>
      <c r="D16" s="22" t="s">
        <v>93</v>
      </c>
      <c r="E16" s="20" t="s">
        <v>23</v>
      </c>
      <c r="F16" s="20" t="s">
        <v>24</v>
      </c>
      <c r="G16" s="13" t="s">
        <v>74</v>
      </c>
      <c r="H16" s="50">
        <v>1682</v>
      </c>
      <c r="I16" s="37">
        <v>250</v>
      </c>
      <c r="J16" s="37">
        <v>0</v>
      </c>
      <c r="K16" s="37">
        <v>0</v>
      </c>
      <c r="L16" s="37">
        <v>35</v>
      </c>
      <c r="M16" s="37">
        <v>0</v>
      </c>
      <c r="N16" s="37">
        <v>1200</v>
      </c>
      <c r="O16" s="56">
        <f t="shared" si="0"/>
        <v>3167</v>
      </c>
      <c r="P16" s="53">
        <f t="shared" si="1"/>
        <v>2917</v>
      </c>
      <c r="Q16" s="53">
        <f t="shared" si="2"/>
        <v>2917</v>
      </c>
      <c r="R16" s="53">
        <v>200</v>
      </c>
      <c r="S16" s="20"/>
    </row>
    <row r="17" spans="1:19" s="19" customFormat="1" x14ac:dyDescent="0.2">
      <c r="A17" s="15">
        <v>14</v>
      </c>
      <c r="B17" s="2" t="s">
        <v>97</v>
      </c>
      <c r="C17" s="22" t="s">
        <v>12</v>
      </c>
      <c r="D17" s="22" t="s">
        <v>119</v>
      </c>
      <c r="E17" s="20" t="s">
        <v>6</v>
      </c>
      <c r="F17" s="18" t="s">
        <v>98</v>
      </c>
      <c r="G17" s="13" t="s">
        <v>74</v>
      </c>
      <c r="H17" s="50">
        <v>6925</v>
      </c>
      <c r="I17" s="37">
        <v>250</v>
      </c>
      <c r="J17" s="37">
        <v>375</v>
      </c>
      <c r="K17" s="37">
        <v>0</v>
      </c>
      <c r="L17" s="37">
        <v>0</v>
      </c>
      <c r="M17" s="37">
        <v>0</v>
      </c>
      <c r="N17" s="37">
        <v>3000</v>
      </c>
      <c r="O17" s="56">
        <f t="shared" si="0"/>
        <v>10550</v>
      </c>
      <c r="P17" s="53">
        <f t="shared" si="1"/>
        <v>10300</v>
      </c>
      <c r="Q17" s="53">
        <f t="shared" si="2"/>
        <v>10300</v>
      </c>
      <c r="R17" s="53">
        <v>200</v>
      </c>
      <c r="S17" s="20"/>
    </row>
    <row r="18" spans="1:19" s="19" customFormat="1" ht="24" x14ac:dyDescent="0.2">
      <c r="A18" s="15">
        <v>15</v>
      </c>
      <c r="B18" s="2" t="s">
        <v>25</v>
      </c>
      <c r="C18" s="22" t="s">
        <v>26</v>
      </c>
      <c r="D18" s="22" t="s">
        <v>121</v>
      </c>
      <c r="E18" s="20" t="s">
        <v>23</v>
      </c>
      <c r="F18" s="18" t="s">
        <v>98</v>
      </c>
      <c r="G18" s="13" t="s">
        <v>74</v>
      </c>
      <c r="H18" s="50">
        <v>2441</v>
      </c>
      <c r="I18" s="37">
        <v>250</v>
      </c>
      <c r="J18" s="37">
        <v>0</v>
      </c>
      <c r="K18" s="37">
        <v>0</v>
      </c>
      <c r="L18" s="37">
        <v>0</v>
      </c>
      <c r="M18" s="37">
        <v>0</v>
      </c>
      <c r="N18" s="37">
        <v>1000</v>
      </c>
      <c r="O18" s="56">
        <f t="shared" si="0"/>
        <v>3691</v>
      </c>
      <c r="P18" s="53">
        <f t="shared" si="1"/>
        <v>3441</v>
      </c>
      <c r="Q18" s="53">
        <f t="shared" si="2"/>
        <v>3441</v>
      </c>
      <c r="R18" s="53">
        <v>200</v>
      </c>
      <c r="S18" s="20"/>
    </row>
    <row r="19" spans="1:19" s="19" customFormat="1" ht="45" customHeight="1" x14ac:dyDescent="0.25">
      <c r="A19" s="58">
        <v>16</v>
      </c>
      <c r="B19" s="2" t="s">
        <v>99</v>
      </c>
      <c r="C19" s="22" t="s">
        <v>14</v>
      </c>
      <c r="D19" s="22" t="s">
        <v>120</v>
      </c>
      <c r="E19" s="20" t="s">
        <v>80</v>
      </c>
      <c r="F19" s="18" t="s">
        <v>98</v>
      </c>
      <c r="G19" s="13" t="s">
        <v>74</v>
      </c>
      <c r="H19" s="50">
        <v>6297</v>
      </c>
      <c r="I19" s="37">
        <v>250</v>
      </c>
      <c r="J19" s="37">
        <v>375</v>
      </c>
      <c r="K19" s="37">
        <v>0</v>
      </c>
      <c r="L19" s="37">
        <v>0</v>
      </c>
      <c r="M19" s="37">
        <v>0</v>
      </c>
      <c r="N19" s="37">
        <v>1800</v>
      </c>
      <c r="O19" s="56">
        <f t="shared" si="0"/>
        <v>8722</v>
      </c>
      <c r="P19" s="53">
        <f t="shared" si="1"/>
        <v>8472</v>
      </c>
      <c r="Q19" s="53">
        <f t="shared" si="2"/>
        <v>8472</v>
      </c>
      <c r="R19" s="53">
        <v>200</v>
      </c>
      <c r="S19" s="20"/>
    </row>
    <row r="20" spans="1:19" s="19" customFormat="1" x14ac:dyDescent="0.25">
      <c r="A20" s="58">
        <v>17</v>
      </c>
      <c r="B20" s="2" t="s">
        <v>100</v>
      </c>
      <c r="C20" s="22" t="s">
        <v>12</v>
      </c>
      <c r="D20" s="22" t="s">
        <v>119</v>
      </c>
      <c r="E20" s="20" t="s">
        <v>6</v>
      </c>
      <c r="F20" s="20" t="s">
        <v>27</v>
      </c>
      <c r="G20" s="13" t="s">
        <v>74</v>
      </c>
      <c r="H20" s="50">
        <v>6925</v>
      </c>
      <c r="I20" s="37">
        <v>250</v>
      </c>
      <c r="J20" s="37">
        <v>375</v>
      </c>
      <c r="K20" s="37">
        <v>0</v>
      </c>
      <c r="L20" s="37">
        <v>0</v>
      </c>
      <c r="M20" s="37">
        <v>0</v>
      </c>
      <c r="N20" s="37">
        <v>3000</v>
      </c>
      <c r="O20" s="56">
        <f t="shared" si="0"/>
        <v>10550</v>
      </c>
      <c r="P20" s="53">
        <f t="shared" si="1"/>
        <v>10300</v>
      </c>
      <c r="Q20" s="53">
        <f t="shared" si="2"/>
        <v>10300</v>
      </c>
      <c r="R20" s="53">
        <v>200</v>
      </c>
      <c r="S20" s="20"/>
    </row>
    <row r="21" spans="1:19" s="14" customFormat="1" ht="24" x14ac:dyDescent="0.25">
      <c r="A21" s="44">
        <v>18</v>
      </c>
      <c r="B21" s="49" t="s">
        <v>20</v>
      </c>
      <c r="C21" s="48" t="s">
        <v>26</v>
      </c>
      <c r="D21" s="46" t="s">
        <v>160</v>
      </c>
      <c r="E21" s="46"/>
      <c r="F21" s="46" t="s">
        <v>161</v>
      </c>
      <c r="G21" s="47" t="s">
        <v>74</v>
      </c>
      <c r="H21" s="51">
        <v>2441</v>
      </c>
      <c r="I21" s="50">
        <v>250</v>
      </c>
      <c r="J21" s="50">
        <v>0</v>
      </c>
      <c r="K21" s="50">
        <v>1500</v>
      </c>
      <c r="L21" s="50">
        <v>0</v>
      </c>
      <c r="M21" s="50">
        <v>0</v>
      </c>
      <c r="N21" s="62">
        <v>1500</v>
      </c>
      <c r="O21" s="52">
        <f t="shared" si="0"/>
        <v>5691</v>
      </c>
      <c r="P21" s="54">
        <f t="shared" si="1"/>
        <v>5441</v>
      </c>
      <c r="Q21" s="54">
        <f>O21-250</f>
        <v>5441</v>
      </c>
      <c r="R21" s="53">
        <v>200</v>
      </c>
      <c r="S21" s="11"/>
    </row>
    <row r="22" spans="1:19" s="19" customFormat="1" ht="36" x14ac:dyDescent="0.2">
      <c r="A22" s="15">
        <v>19</v>
      </c>
      <c r="B22" s="2" t="s">
        <v>28</v>
      </c>
      <c r="C22" s="22" t="s">
        <v>14</v>
      </c>
      <c r="D22" s="22" t="s">
        <v>120</v>
      </c>
      <c r="E22" s="20" t="s">
        <v>80</v>
      </c>
      <c r="F22" s="20" t="s">
        <v>101</v>
      </c>
      <c r="G22" s="13" t="s">
        <v>74</v>
      </c>
      <c r="H22" s="50">
        <v>6297</v>
      </c>
      <c r="I22" s="37">
        <v>250</v>
      </c>
      <c r="J22" s="37">
        <v>375</v>
      </c>
      <c r="K22" s="37">
        <v>0</v>
      </c>
      <c r="L22" s="37">
        <v>0</v>
      </c>
      <c r="M22" s="37">
        <v>0</v>
      </c>
      <c r="N22" s="37">
        <v>1800</v>
      </c>
      <c r="O22" s="56">
        <f t="shared" si="0"/>
        <v>8722</v>
      </c>
      <c r="P22" s="53">
        <f t="shared" si="1"/>
        <v>8472</v>
      </c>
      <c r="Q22" s="53">
        <f t="shared" si="2"/>
        <v>8472</v>
      </c>
      <c r="R22" s="53">
        <v>200</v>
      </c>
      <c r="S22" s="20"/>
    </row>
    <row r="23" spans="1:19" s="19" customFormat="1" ht="36" x14ac:dyDescent="0.25">
      <c r="A23" s="58">
        <v>20</v>
      </c>
      <c r="B23" s="2" t="s">
        <v>140</v>
      </c>
      <c r="C23" s="22" t="s">
        <v>14</v>
      </c>
      <c r="D23" s="22" t="s">
        <v>120</v>
      </c>
      <c r="E23" s="20" t="s">
        <v>80</v>
      </c>
      <c r="F23" s="20" t="s">
        <v>102</v>
      </c>
      <c r="G23" s="13" t="s">
        <v>74</v>
      </c>
      <c r="H23" s="50">
        <v>6297</v>
      </c>
      <c r="I23" s="37">
        <v>250</v>
      </c>
      <c r="J23" s="37">
        <v>0</v>
      </c>
      <c r="K23" s="37">
        <v>0</v>
      </c>
      <c r="L23" s="37">
        <v>0</v>
      </c>
      <c r="M23" s="37">
        <v>0</v>
      </c>
      <c r="N23" s="37">
        <v>2000</v>
      </c>
      <c r="O23" s="56">
        <f t="shared" si="0"/>
        <v>8547</v>
      </c>
      <c r="P23" s="53">
        <f t="shared" si="1"/>
        <v>8297</v>
      </c>
      <c r="Q23" s="53">
        <f t="shared" si="2"/>
        <v>8297</v>
      </c>
      <c r="R23" s="53">
        <v>200</v>
      </c>
      <c r="S23" s="20"/>
    </row>
    <row r="24" spans="1:19" s="14" customFormat="1" ht="24" x14ac:dyDescent="0.25">
      <c r="A24" s="59">
        <v>21</v>
      </c>
      <c r="B24" s="49" t="s">
        <v>20</v>
      </c>
      <c r="C24" s="48" t="s">
        <v>152</v>
      </c>
      <c r="D24" s="46" t="s">
        <v>178</v>
      </c>
      <c r="E24" s="46"/>
      <c r="F24" s="46" t="s">
        <v>153</v>
      </c>
      <c r="G24" s="47" t="s">
        <v>74</v>
      </c>
      <c r="H24" s="51">
        <v>2490</v>
      </c>
      <c r="I24" s="50">
        <v>250</v>
      </c>
      <c r="J24" s="50">
        <v>0</v>
      </c>
      <c r="K24" s="50">
        <v>1500</v>
      </c>
      <c r="L24" s="50">
        <v>0</v>
      </c>
      <c r="M24" s="50">
        <v>0</v>
      </c>
      <c r="N24" s="62">
        <v>1500</v>
      </c>
      <c r="O24" s="52">
        <f t="shared" si="0"/>
        <v>5740</v>
      </c>
      <c r="P24" s="54">
        <f t="shared" si="1"/>
        <v>5490</v>
      </c>
      <c r="Q24" s="54">
        <f>O24-250</f>
        <v>5490</v>
      </c>
      <c r="R24" s="53">
        <v>200</v>
      </c>
      <c r="S24" s="11"/>
    </row>
    <row r="25" spans="1:19" s="19" customFormat="1" ht="36" x14ac:dyDescent="0.2">
      <c r="A25" s="15">
        <v>22</v>
      </c>
      <c r="B25" s="2" t="s">
        <v>141</v>
      </c>
      <c r="C25" s="22" t="s">
        <v>29</v>
      </c>
      <c r="D25" s="22" t="s">
        <v>120</v>
      </c>
      <c r="E25" s="20" t="s">
        <v>80</v>
      </c>
      <c r="F25" s="18" t="s">
        <v>103</v>
      </c>
      <c r="G25" s="13" t="s">
        <v>74</v>
      </c>
      <c r="H25" s="50">
        <v>5835</v>
      </c>
      <c r="I25" s="37">
        <v>250</v>
      </c>
      <c r="J25" s="37">
        <v>375</v>
      </c>
      <c r="K25" s="37">
        <v>0</v>
      </c>
      <c r="L25" s="37">
        <v>0</v>
      </c>
      <c r="M25" s="37">
        <v>0</v>
      </c>
      <c r="N25" s="37">
        <v>2000</v>
      </c>
      <c r="O25" s="56">
        <f t="shared" si="0"/>
        <v>8460</v>
      </c>
      <c r="P25" s="53">
        <f t="shared" si="1"/>
        <v>8210</v>
      </c>
      <c r="Q25" s="53">
        <f t="shared" si="2"/>
        <v>8210</v>
      </c>
      <c r="R25" s="53">
        <v>200</v>
      </c>
      <c r="S25" s="20"/>
    </row>
    <row r="26" spans="1:19" s="14" customFormat="1" ht="24.75" x14ac:dyDescent="0.25">
      <c r="A26" s="44">
        <v>23</v>
      </c>
      <c r="B26" s="49" t="s">
        <v>20</v>
      </c>
      <c r="C26" s="45" t="s">
        <v>26</v>
      </c>
      <c r="D26" s="46" t="s">
        <v>177</v>
      </c>
      <c r="E26" s="46" t="s">
        <v>23</v>
      </c>
      <c r="F26" s="46" t="s">
        <v>150</v>
      </c>
      <c r="G26" s="47" t="s">
        <v>74</v>
      </c>
      <c r="H26" s="51">
        <v>2441</v>
      </c>
      <c r="I26" s="50">
        <v>250</v>
      </c>
      <c r="J26" s="50">
        <v>0</v>
      </c>
      <c r="K26" s="50">
        <v>1500</v>
      </c>
      <c r="L26" s="50">
        <v>0</v>
      </c>
      <c r="M26" s="50">
        <v>0</v>
      </c>
      <c r="N26" s="62">
        <v>1500</v>
      </c>
      <c r="O26" s="52">
        <f t="shared" si="0"/>
        <v>5691</v>
      </c>
      <c r="P26" s="54">
        <f t="shared" si="1"/>
        <v>5441</v>
      </c>
      <c r="Q26" s="54">
        <f>O26-250</f>
        <v>5441</v>
      </c>
      <c r="R26" s="53">
        <v>200</v>
      </c>
      <c r="S26" s="11"/>
    </row>
    <row r="27" spans="1:19" s="19" customFormat="1" ht="36" x14ac:dyDescent="0.25">
      <c r="A27" s="58">
        <v>24</v>
      </c>
      <c r="B27" s="2" t="s">
        <v>142</v>
      </c>
      <c r="C27" s="22" t="s">
        <v>14</v>
      </c>
      <c r="D27" s="22" t="s">
        <v>120</v>
      </c>
      <c r="E27" s="20" t="s">
        <v>80</v>
      </c>
      <c r="F27" s="18" t="s">
        <v>104</v>
      </c>
      <c r="G27" s="13" t="s">
        <v>74</v>
      </c>
      <c r="H27" s="50">
        <v>6297</v>
      </c>
      <c r="I27" s="37">
        <v>250</v>
      </c>
      <c r="J27" s="37">
        <v>0</v>
      </c>
      <c r="K27" s="37">
        <v>0</v>
      </c>
      <c r="L27" s="37">
        <v>0</v>
      </c>
      <c r="M27" s="37">
        <v>0</v>
      </c>
      <c r="N27" s="37">
        <v>2000</v>
      </c>
      <c r="O27" s="56">
        <f t="shared" si="0"/>
        <v>8547</v>
      </c>
      <c r="P27" s="53">
        <f t="shared" si="1"/>
        <v>8297</v>
      </c>
      <c r="Q27" s="53">
        <f t="shared" si="2"/>
        <v>8297</v>
      </c>
      <c r="R27" s="53">
        <v>200</v>
      </c>
      <c r="S27" s="20"/>
    </row>
    <row r="28" spans="1:19" s="19" customFormat="1" ht="45" customHeight="1" x14ac:dyDescent="0.25">
      <c r="A28" s="58">
        <v>25</v>
      </c>
      <c r="B28" s="2" t="s">
        <v>143</v>
      </c>
      <c r="C28" s="22" t="s">
        <v>29</v>
      </c>
      <c r="D28" s="22" t="s">
        <v>120</v>
      </c>
      <c r="E28" s="20" t="s">
        <v>80</v>
      </c>
      <c r="F28" s="20" t="s">
        <v>105</v>
      </c>
      <c r="G28" s="13" t="s">
        <v>74</v>
      </c>
      <c r="H28" s="50">
        <v>5835</v>
      </c>
      <c r="I28" s="37">
        <v>250</v>
      </c>
      <c r="J28" s="37">
        <v>0</v>
      </c>
      <c r="K28" s="37">
        <v>0</v>
      </c>
      <c r="L28" s="37">
        <v>0</v>
      </c>
      <c r="M28" s="37">
        <v>0</v>
      </c>
      <c r="N28" s="37">
        <v>2000</v>
      </c>
      <c r="O28" s="56">
        <f t="shared" si="0"/>
        <v>8085</v>
      </c>
      <c r="P28" s="53">
        <f t="shared" si="1"/>
        <v>7835</v>
      </c>
      <c r="Q28" s="53">
        <f t="shared" si="2"/>
        <v>7835</v>
      </c>
      <c r="R28" s="53">
        <v>200</v>
      </c>
      <c r="S28" s="20"/>
    </row>
    <row r="29" spans="1:19" s="19" customFormat="1" ht="43.5" customHeight="1" x14ac:dyDescent="0.2">
      <c r="A29" s="15">
        <v>26</v>
      </c>
      <c r="B29" s="61" t="s">
        <v>20</v>
      </c>
      <c r="C29" s="22" t="s">
        <v>29</v>
      </c>
      <c r="D29" s="22" t="s">
        <v>120</v>
      </c>
      <c r="E29" s="20" t="s">
        <v>164</v>
      </c>
      <c r="F29" s="20" t="s">
        <v>185</v>
      </c>
      <c r="G29" s="13" t="s">
        <v>74</v>
      </c>
      <c r="H29" s="50">
        <v>5835</v>
      </c>
      <c r="I29" s="37">
        <v>250</v>
      </c>
      <c r="J29" s="37">
        <v>375</v>
      </c>
      <c r="K29" s="37">
        <v>0</v>
      </c>
      <c r="L29" s="37">
        <v>0</v>
      </c>
      <c r="M29" s="37">
        <v>0</v>
      </c>
      <c r="N29" s="37">
        <v>1800</v>
      </c>
      <c r="O29" s="56">
        <f t="shared" si="0"/>
        <v>8260</v>
      </c>
      <c r="P29" s="53">
        <f t="shared" si="1"/>
        <v>8010</v>
      </c>
      <c r="Q29" s="53">
        <f t="shared" si="2"/>
        <v>8010</v>
      </c>
      <c r="R29" s="53">
        <v>200</v>
      </c>
      <c r="S29" s="20"/>
    </row>
    <row r="30" spans="1:19" s="14" customFormat="1" ht="24.75" x14ac:dyDescent="0.25">
      <c r="A30" s="44">
        <v>27</v>
      </c>
      <c r="B30" s="49" t="s">
        <v>20</v>
      </c>
      <c r="C30" s="45" t="s">
        <v>26</v>
      </c>
      <c r="D30" s="46" t="s">
        <v>177</v>
      </c>
      <c r="E30" s="46" t="s">
        <v>23</v>
      </c>
      <c r="F30" s="46" t="s">
        <v>151</v>
      </c>
      <c r="G30" s="47" t="s">
        <v>74</v>
      </c>
      <c r="H30" s="51">
        <v>2441</v>
      </c>
      <c r="I30" s="50">
        <v>250</v>
      </c>
      <c r="J30" s="50">
        <v>0</v>
      </c>
      <c r="K30" s="50">
        <v>1500</v>
      </c>
      <c r="L30" s="50">
        <v>0</v>
      </c>
      <c r="M30" s="50">
        <v>0</v>
      </c>
      <c r="N30" s="62">
        <v>1500</v>
      </c>
      <c r="O30" s="52">
        <f t="shared" si="0"/>
        <v>5691</v>
      </c>
      <c r="P30" s="54">
        <f t="shared" si="1"/>
        <v>5441</v>
      </c>
      <c r="Q30" s="54">
        <f>O30-250</f>
        <v>5441</v>
      </c>
      <c r="R30" s="53">
        <v>200</v>
      </c>
      <c r="S30" s="11"/>
    </row>
    <row r="31" spans="1:19" s="19" customFormat="1" ht="43.5" customHeight="1" x14ac:dyDescent="0.25">
      <c r="A31" s="58">
        <v>28</v>
      </c>
      <c r="B31" s="2" t="s">
        <v>144</v>
      </c>
      <c r="C31" s="22" t="s">
        <v>14</v>
      </c>
      <c r="D31" s="22" t="s">
        <v>120</v>
      </c>
      <c r="E31" s="20" t="s">
        <v>80</v>
      </c>
      <c r="F31" s="20" t="s">
        <v>30</v>
      </c>
      <c r="G31" s="13" t="s">
        <v>74</v>
      </c>
      <c r="H31" s="50">
        <v>6297</v>
      </c>
      <c r="I31" s="37">
        <v>250</v>
      </c>
      <c r="J31" s="37">
        <v>0</v>
      </c>
      <c r="K31" s="37">
        <v>0</v>
      </c>
      <c r="L31" s="37">
        <v>0</v>
      </c>
      <c r="M31" s="37">
        <v>0</v>
      </c>
      <c r="N31" s="37">
        <v>2000</v>
      </c>
      <c r="O31" s="56">
        <f t="shared" si="0"/>
        <v>8547</v>
      </c>
      <c r="P31" s="53">
        <f t="shared" si="1"/>
        <v>8297</v>
      </c>
      <c r="Q31" s="53">
        <f t="shared" si="2"/>
        <v>8297</v>
      </c>
      <c r="R31" s="53">
        <v>200</v>
      </c>
      <c r="S31" s="20"/>
    </row>
    <row r="32" spans="1:19" s="14" customFormat="1" ht="24.75" x14ac:dyDescent="0.25">
      <c r="A32" s="59">
        <v>29</v>
      </c>
      <c r="B32" s="49" t="s">
        <v>20</v>
      </c>
      <c r="C32" s="45" t="s">
        <v>26</v>
      </c>
      <c r="D32" s="46" t="s">
        <v>177</v>
      </c>
      <c r="E32" s="46" t="s">
        <v>23</v>
      </c>
      <c r="F32" s="46" t="s">
        <v>149</v>
      </c>
      <c r="G32" s="47" t="s">
        <v>74</v>
      </c>
      <c r="H32" s="51">
        <v>2441</v>
      </c>
      <c r="I32" s="50">
        <v>250</v>
      </c>
      <c r="J32" s="50">
        <v>0</v>
      </c>
      <c r="K32" s="50">
        <v>1500</v>
      </c>
      <c r="L32" s="50">
        <v>0</v>
      </c>
      <c r="M32" s="50">
        <v>0</v>
      </c>
      <c r="N32" s="62">
        <v>1500</v>
      </c>
      <c r="O32" s="52">
        <f t="shared" si="0"/>
        <v>5691</v>
      </c>
      <c r="P32" s="54">
        <f t="shared" si="1"/>
        <v>5441</v>
      </c>
      <c r="Q32" s="54">
        <f>O32-250</f>
        <v>5441</v>
      </c>
      <c r="R32" s="53">
        <v>200</v>
      </c>
      <c r="S32" s="11"/>
    </row>
    <row r="33" spans="1:19" s="19" customFormat="1" x14ac:dyDescent="0.2">
      <c r="A33" s="15">
        <v>30</v>
      </c>
      <c r="B33" s="2" t="s">
        <v>180</v>
      </c>
      <c r="C33" s="2" t="s">
        <v>12</v>
      </c>
      <c r="D33" s="23" t="s">
        <v>118</v>
      </c>
      <c r="E33" s="23" t="s">
        <v>15</v>
      </c>
      <c r="F33" s="20" t="s">
        <v>39</v>
      </c>
      <c r="G33" s="13" t="s">
        <v>74</v>
      </c>
      <c r="H33" s="50">
        <v>6925</v>
      </c>
      <c r="I33" s="37">
        <v>250</v>
      </c>
      <c r="J33" s="37">
        <v>0</v>
      </c>
      <c r="K33" s="37">
        <v>0</v>
      </c>
      <c r="L33" s="37">
        <v>0</v>
      </c>
      <c r="M33" s="37">
        <v>1575</v>
      </c>
      <c r="N33" s="37">
        <v>4000</v>
      </c>
      <c r="O33" s="56">
        <f t="shared" si="0"/>
        <v>12750</v>
      </c>
      <c r="P33" s="53">
        <f t="shared" si="1"/>
        <v>12500</v>
      </c>
      <c r="Q33" s="53">
        <f t="shared" si="2"/>
        <v>12500</v>
      </c>
      <c r="R33" s="53">
        <v>200</v>
      </c>
      <c r="S33" s="20"/>
    </row>
    <row r="34" spans="1:19" s="19" customFormat="1" ht="36" x14ac:dyDescent="0.2">
      <c r="A34" s="15">
        <v>31</v>
      </c>
      <c r="B34" s="60" t="s">
        <v>20</v>
      </c>
      <c r="C34" s="2" t="s">
        <v>14</v>
      </c>
      <c r="D34" s="2" t="s">
        <v>120</v>
      </c>
      <c r="E34" s="2" t="s">
        <v>83</v>
      </c>
      <c r="F34" s="20" t="s">
        <v>39</v>
      </c>
      <c r="G34" s="13" t="s">
        <v>74</v>
      </c>
      <c r="H34" s="50">
        <v>6925</v>
      </c>
      <c r="I34" s="37">
        <v>250</v>
      </c>
      <c r="J34" s="37">
        <v>375</v>
      </c>
      <c r="K34" s="37">
        <v>0</v>
      </c>
      <c r="L34" s="37">
        <v>0</v>
      </c>
      <c r="M34" s="37">
        <v>0</v>
      </c>
      <c r="N34" s="37">
        <v>1800</v>
      </c>
      <c r="O34" s="56">
        <f t="shared" si="0"/>
        <v>9350</v>
      </c>
      <c r="P34" s="53">
        <f t="shared" si="1"/>
        <v>9100</v>
      </c>
      <c r="Q34" s="53">
        <f>O34-250</f>
        <v>9100</v>
      </c>
      <c r="R34" s="53">
        <v>200</v>
      </c>
      <c r="S34" s="20"/>
    </row>
    <row r="35" spans="1:19" s="19" customFormat="1" ht="36" x14ac:dyDescent="0.25">
      <c r="A35" s="58">
        <v>32</v>
      </c>
      <c r="B35" s="3" t="s">
        <v>31</v>
      </c>
      <c r="C35" s="2" t="s">
        <v>29</v>
      </c>
      <c r="D35" s="24" t="s">
        <v>120</v>
      </c>
      <c r="E35" s="25" t="s">
        <v>81</v>
      </c>
      <c r="F35" s="20" t="s">
        <v>39</v>
      </c>
      <c r="G35" s="13" t="s">
        <v>74</v>
      </c>
      <c r="H35" s="50">
        <v>5835</v>
      </c>
      <c r="I35" s="37">
        <v>250</v>
      </c>
      <c r="J35" s="37">
        <v>375</v>
      </c>
      <c r="K35" s="37">
        <v>0</v>
      </c>
      <c r="L35" s="37">
        <v>0</v>
      </c>
      <c r="M35" s="37">
        <v>0</v>
      </c>
      <c r="N35" s="37">
        <v>2000</v>
      </c>
      <c r="O35" s="56">
        <f t="shared" si="0"/>
        <v>8460</v>
      </c>
      <c r="P35" s="53">
        <f t="shared" si="1"/>
        <v>8210</v>
      </c>
      <c r="Q35" s="53">
        <f t="shared" si="2"/>
        <v>8210</v>
      </c>
      <c r="R35" s="53">
        <v>200</v>
      </c>
      <c r="S35" s="20"/>
    </row>
    <row r="36" spans="1:19" s="19" customFormat="1" ht="42" customHeight="1" x14ac:dyDescent="0.25">
      <c r="A36" s="58">
        <v>33</v>
      </c>
      <c r="B36" s="1" t="s">
        <v>32</v>
      </c>
      <c r="C36" s="1" t="s">
        <v>29</v>
      </c>
      <c r="D36" s="1" t="s">
        <v>120</v>
      </c>
      <c r="E36" s="20" t="s">
        <v>80</v>
      </c>
      <c r="F36" s="20" t="s">
        <v>39</v>
      </c>
      <c r="G36" s="13" t="s">
        <v>74</v>
      </c>
      <c r="H36" s="50">
        <v>5835</v>
      </c>
      <c r="I36" s="37">
        <v>250</v>
      </c>
      <c r="J36" s="37">
        <v>375</v>
      </c>
      <c r="K36" s="37">
        <v>0</v>
      </c>
      <c r="L36" s="37">
        <v>0</v>
      </c>
      <c r="M36" s="37">
        <v>0</v>
      </c>
      <c r="N36" s="37">
        <v>2000</v>
      </c>
      <c r="O36" s="56">
        <f t="shared" ref="O36:O67" si="3">SUM(H36:N36)</f>
        <v>8460</v>
      </c>
      <c r="P36" s="53">
        <f t="shared" ref="P36:P67" si="4">O36-250</f>
        <v>8210</v>
      </c>
      <c r="Q36" s="53">
        <f t="shared" si="2"/>
        <v>8210</v>
      </c>
      <c r="R36" s="53">
        <v>200</v>
      </c>
      <c r="S36" s="20"/>
    </row>
    <row r="37" spans="1:19" s="19" customFormat="1" ht="36" x14ac:dyDescent="0.2">
      <c r="A37" s="15">
        <v>34</v>
      </c>
      <c r="B37" s="6" t="s">
        <v>173</v>
      </c>
      <c r="C37" s="2" t="s">
        <v>29</v>
      </c>
      <c r="D37" s="2" t="s">
        <v>120</v>
      </c>
      <c r="E37" s="2" t="s">
        <v>85</v>
      </c>
      <c r="F37" s="20" t="s">
        <v>39</v>
      </c>
      <c r="G37" s="13" t="s">
        <v>74</v>
      </c>
      <c r="H37" s="50">
        <v>5835</v>
      </c>
      <c r="I37" s="37">
        <v>250</v>
      </c>
      <c r="J37" s="37">
        <v>0</v>
      </c>
      <c r="K37" s="37">
        <v>0</v>
      </c>
      <c r="L37" s="37">
        <v>0</v>
      </c>
      <c r="M37" s="37">
        <v>0</v>
      </c>
      <c r="N37" s="37">
        <v>2000</v>
      </c>
      <c r="O37" s="56">
        <f t="shared" si="3"/>
        <v>8085</v>
      </c>
      <c r="P37" s="53">
        <f t="shared" si="4"/>
        <v>7835</v>
      </c>
      <c r="Q37" s="53">
        <f>O37-250</f>
        <v>7835</v>
      </c>
      <c r="R37" s="53">
        <v>200</v>
      </c>
      <c r="S37" s="20"/>
    </row>
    <row r="38" spans="1:19" s="19" customFormat="1" x14ac:dyDescent="0.2">
      <c r="A38" s="15">
        <v>35</v>
      </c>
      <c r="B38" s="6" t="s">
        <v>181</v>
      </c>
      <c r="C38" s="1" t="s">
        <v>19</v>
      </c>
      <c r="D38" s="1" t="s">
        <v>175</v>
      </c>
      <c r="E38" s="23"/>
      <c r="F38" s="20" t="s">
        <v>39</v>
      </c>
      <c r="G38" s="13" t="s">
        <v>74</v>
      </c>
      <c r="H38" s="50">
        <v>3525</v>
      </c>
      <c r="I38" s="37">
        <v>250</v>
      </c>
      <c r="J38" s="37">
        <v>0</v>
      </c>
      <c r="K38" s="37">
        <v>0</v>
      </c>
      <c r="L38" s="37">
        <v>0</v>
      </c>
      <c r="M38" s="37">
        <v>1500</v>
      </c>
      <c r="N38" s="37">
        <v>1800</v>
      </c>
      <c r="O38" s="56">
        <f t="shared" si="3"/>
        <v>7075</v>
      </c>
      <c r="P38" s="53">
        <f t="shared" si="4"/>
        <v>6825</v>
      </c>
      <c r="Q38" s="53">
        <f t="shared" si="2"/>
        <v>6825</v>
      </c>
      <c r="R38" s="53">
        <v>200</v>
      </c>
      <c r="S38" s="20"/>
    </row>
    <row r="39" spans="1:19" s="19" customFormat="1" ht="25.5" customHeight="1" x14ac:dyDescent="0.25">
      <c r="A39" s="58">
        <v>36</v>
      </c>
      <c r="B39" s="3" t="s">
        <v>183</v>
      </c>
      <c r="C39" s="3" t="s">
        <v>33</v>
      </c>
      <c r="D39" s="3" t="s">
        <v>175</v>
      </c>
      <c r="E39" s="23" t="s">
        <v>106</v>
      </c>
      <c r="F39" s="20" t="s">
        <v>39</v>
      </c>
      <c r="G39" s="13" t="s">
        <v>74</v>
      </c>
      <c r="H39" s="50">
        <v>3295</v>
      </c>
      <c r="I39" s="37">
        <v>250</v>
      </c>
      <c r="J39" s="37">
        <v>0</v>
      </c>
      <c r="K39" s="37">
        <v>1000</v>
      </c>
      <c r="L39" s="37">
        <v>0</v>
      </c>
      <c r="M39" s="37">
        <v>0</v>
      </c>
      <c r="N39" s="37">
        <v>1800</v>
      </c>
      <c r="O39" s="56">
        <f t="shared" si="3"/>
        <v>6345</v>
      </c>
      <c r="P39" s="53">
        <f t="shared" si="4"/>
        <v>6095</v>
      </c>
      <c r="Q39" s="53">
        <f t="shared" si="2"/>
        <v>6095</v>
      </c>
      <c r="R39" s="53">
        <v>200</v>
      </c>
      <c r="S39" s="20"/>
    </row>
    <row r="40" spans="1:19" s="19" customFormat="1" ht="24" x14ac:dyDescent="0.25">
      <c r="A40" s="58">
        <v>37</v>
      </c>
      <c r="B40" s="60" t="s">
        <v>20</v>
      </c>
      <c r="C40" s="2" t="s">
        <v>37</v>
      </c>
      <c r="D40" s="2" t="s">
        <v>93</v>
      </c>
      <c r="E40" s="2" t="s">
        <v>84</v>
      </c>
      <c r="F40" s="20" t="s">
        <v>39</v>
      </c>
      <c r="G40" s="13" t="s">
        <v>74</v>
      </c>
      <c r="H40" s="50">
        <v>1381</v>
      </c>
      <c r="I40" s="37">
        <v>250</v>
      </c>
      <c r="J40" s="37">
        <v>0</v>
      </c>
      <c r="K40" s="37">
        <v>500</v>
      </c>
      <c r="L40" s="37">
        <v>0</v>
      </c>
      <c r="M40" s="37">
        <v>0</v>
      </c>
      <c r="N40" s="37">
        <v>500</v>
      </c>
      <c r="O40" s="56">
        <f t="shared" si="3"/>
        <v>2631</v>
      </c>
      <c r="P40" s="53">
        <f t="shared" si="4"/>
        <v>2381</v>
      </c>
      <c r="Q40" s="53">
        <f>O40-250</f>
        <v>2381</v>
      </c>
      <c r="R40" s="53">
        <v>200</v>
      </c>
      <c r="S40" s="20"/>
    </row>
    <row r="41" spans="1:19" s="19" customFormat="1" ht="24" x14ac:dyDescent="0.2">
      <c r="A41" s="15">
        <v>38</v>
      </c>
      <c r="B41" s="3" t="s">
        <v>34</v>
      </c>
      <c r="C41" s="3" t="s">
        <v>35</v>
      </c>
      <c r="D41" s="3" t="s">
        <v>123</v>
      </c>
      <c r="E41" s="2" t="s">
        <v>82</v>
      </c>
      <c r="F41" s="20" t="s">
        <v>39</v>
      </c>
      <c r="G41" s="13" t="s">
        <v>74</v>
      </c>
      <c r="H41" s="50">
        <v>1105</v>
      </c>
      <c r="I41" s="37">
        <v>250</v>
      </c>
      <c r="J41" s="37">
        <v>0</v>
      </c>
      <c r="K41" s="37">
        <v>450</v>
      </c>
      <c r="L41" s="37">
        <v>0</v>
      </c>
      <c r="M41" s="37">
        <v>0</v>
      </c>
      <c r="N41" s="37">
        <v>1000</v>
      </c>
      <c r="O41" s="56">
        <f t="shared" si="3"/>
        <v>2805</v>
      </c>
      <c r="P41" s="53">
        <f t="shared" si="4"/>
        <v>2555</v>
      </c>
      <c r="Q41" s="53">
        <f t="shared" si="2"/>
        <v>2555</v>
      </c>
      <c r="R41" s="53">
        <v>200</v>
      </c>
      <c r="S41" s="20"/>
    </row>
    <row r="42" spans="1:19" s="19" customFormat="1" ht="24" x14ac:dyDescent="0.2">
      <c r="A42" s="15">
        <v>39</v>
      </c>
      <c r="B42" s="3" t="s">
        <v>36</v>
      </c>
      <c r="C42" s="3" t="s">
        <v>35</v>
      </c>
      <c r="D42" s="3" t="s">
        <v>123</v>
      </c>
      <c r="E42" s="2" t="s">
        <v>107</v>
      </c>
      <c r="F42" s="20" t="s">
        <v>39</v>
      </c>
      <c r="G42" s="13" t="s">
        <v>74</v>
      </c>
      <c r="H42" s="50">
        <v>1105</v>
      </c>
      <c r="I42" s="37">
        <v>250</v>
      </c>
      <c r="J42" s="37">
        <v>0</v>
      </c>
      <c r="K42" s="37">
        <v>450</v>
      </c>
      <c r="L42" s="37">
        <v>0</v>
      </c>
      <c r="M42" s="37">
        <v>0</v>
      </c>
      <c r="N42" s="37">
        <v>1000</v>
      </c>
      <c r="O42" s="56">
        <f t="shared" si="3"/>
        <v>2805</v>
      </c>
      <c r="P42" s="53">
        <f t="shared" si="4"/>
        <v>2555</v>
      </c>
      <c r="Q42" s="53">
        <f t="shared" si="2"/>
        <v>2555</v>
      </c>
      <c r="R42" s="53">
        <v>200</v>
      </c>
      <c r="S42" s="20"/>
    </row>
    <row r="43" spans="1:19" s="14" customFormat="1" ht="24.75" x14ac:dyDescent="0.25">
      <c r="A43" s="59">
        <v>40</v>
      </c>
      <c r="B43" s="49" t="s">
        <v>20</v>
      </c>
      <c r="C43" s="48" t="s">
        <v>158</v>
      </c>
      <c r="D43" s="46" t="s">
        <v>155</v>
      </c>
      <c r="E43" s="46" t="s">
        <v>155</v>
      </c>
      <c r="F43" s="46" t="s">
        <v>39</v>
      </c>
      <c r="G43" s="47" t="s">
        <v>74</v>
      </c>
      <c r="H43" s="51">
        <v>1105</v>
      </c>
      <c r="I43" s="50">
        <v>250</v>
      </c>
      <c r="J43" s="50">
        <v>0</v>
      </c>
      <c r="K43" s="50">
        <v>1000</v>
      </c>
      <c r="L43" s="50">
        <v>0</v>
      </c>
      <c r="M43" s="50">
        <v>0</v>
      </c>
      <c r="N43" s="62">
        <v>1000</v>
      </c>
      <c r="O43" s="52">
        <f t="shared" si="3"/>
        <v>3355</v>
      </c>
      <c r="P43" s="54">
        <f t="shared" si="4"/>
        <v>3105</v>
      </c>
      <c r="Q43" s="54">
        <f>O43-250</f>
        <v>3105</v>
      </c>
      <c r="R43" s="53">
        <v>200</v>
      </c>
      <c r="S43" s="11"/>
    </row>
    <row r="44" spans="1:19" s="14" customFormat="1" ht="24.75" x14ac:dyDescent="0.25">
      <c r="A44" s="59">
        <v>41</v>
      </c>
      <c r="B44" s="49" t="s">
        <v>20</v>
      </c>
      <c r="C44" s="48" t="s">
        <v>156</v>
      </c>
      <c r="D44" s="46" t="s">
        <v>157</v>
      </c>
      <c r="E44" s="46" t="s">
        <v>157</v>
      </c>
      <c r="F44" s="46" t="s">
        <v>39</v>
      </c>
      <c r="G44" s="47" t="s">
        <v>74</v>
      </c>
      <c r="H44" s="51">
        <v>1168</v>
      </c>
      <c r="I44" s="50">
        <v>250</v>
      </c>
      <c r="J44" s="50">
        <v>0</v>
      </c>
      <c r="K44" s="50">
        <v>1000</v>
      </c>
      <c r="L44" s="50">
        <v>0</v>
      </c>
      <c r="M44" s="50">
        <v>0</v>
      </c>
      <c r="N44" s="62">
        <v>1000</v>
      </c>
      <c r="O44" s="52">
        <f t="shared" si="3"/>
        <v>3418</v>
      </c>
      <c r="P44" s="54">
        <f t="shared" si="4"/>
        <v>3168</v>
      </c>
      <c r="Q44" s="54">
        <f>O44-250</f>
        <v>3168</v>
      </c>
      <c r="R44" s="53">
        <v>200</v>
      </c>
      <c r="S44" s="11"/>
    </row>
    <row r="45" spans="1:19" s="14" customFormat="1" ht="24.75" x14ac:dyDescent="0.25">
      <c r="A45" s="44">
        <v>42</v>
      </c>
      <c r="B45" s="49" t="s">
        <v>20</v>
      </c>
      <c r="C45" s="48" t="s">
        <v>156</v>
      </c>
      <c r="D45" s="46" t="s">
        <v>157</v>
      </c>
      <c r="E45" s="46" t="s">
        <v>157</v>
      </c>
      <c r="F45" s="46" t="s">
        <v>39</v>
      </c>
      <c r="G45" s="47" t="s">
        <v>74</v>
      </c>
      <c r="H45" s="51">
        <v>1168</v>
      </c>
      <c r="I45" s="50">
        <v>250</v>
      </c>
      <c r="J45" s="50">
        <v>0</v>
      </c>
      <c r="K45" s="50">
        <v>1000</v>
      </c>
      <c r="L45" s="50">
        <v>0</v>
      </c>
      <c r="M45" s="50">
        <v>0</v>
      </c>
      <c r="N45" s="62">
        <v>1000</v>
      </c>
      <c r="O45" s="52">
        <f t="shared" si="3"/>
        <v>3418</v>
      </c>
      <c r="P45" s="54">
        <f t="shared" si="4"/>
        <v>3168</v>
      </c>
      <c r="Q45" s="54">
        <f>O45-250</f>
        <v>3168</v>
      </c>
      <c r="R45" s="53">
        <v>200</v>
      </c>
      <c r="S45" s="11"/>
    </row>
    <row r="46" spans="1:19" s="14" customFormat="1" ht="24" x14ac:dyDescent="0.25">
      <c r="A46" s="44">
        <v>43</v>
      </c>
      <c r="B46" s="49" t="s">
        <v>20</v>
      </c>
      <c r="C46" s="48" t="s">
        <v>158</v>
      </c>
      <c r="D46" s="46" t="s">
        <v>159</v>
      </c>
      <c r="E46" s="46" t="s">
        <v>159</v>
      </c>
      <c r="F46" s="46" t="s">
        <v>39</v>
      </c>
      <c r="G46" s="47" t="s">
        <v>74</v>
      </c>
      <c r="H46" s="51">
        <v>1105</v>
      </c>
      <c r="I46" s="50">
        <v>250</v>
      </c>
      <c r="J46" s="50">
        <v>0</v>
      </c>
      <c r="K46" s="50">
        <v>1000</v>
      </c>
      <c r="L46" s="50">
        <v>0</v>
      </c>
      <c r="M46" s="50">
        <v>0</v>
      </c>
      <c r="N46" s="62">
        <v>1000</v>
      </c>
      <c r="O46" s="52">
        <f t="shared" si="3"/>
        <v>3355</v>
      </c>
      <c r="P46" s="54">
        <f t="shared" si="4"/>
        <v>3105</v>
      </c>
      <c r="Q46" s="54">
        <f>O46-250</f>
        <v>3105</v>
      </c>
      <c r="R46" s="53">
        <v>200</v>
      </c>
      <c r="S46" s="11"/>
    </row>
    <row r="47" spans="1:19" s="19" customFormat="1" ht="24" x14ac:dyDescent="0.25">
      <c r="A47" s="58">
        <v>44</v>
      </c>
      <c r="B47" s="39" t="s">
        <v>20</v>
      </c>
      <c r="C47" s="5" t="s">
        <v>26</v>
      </c>
      <c r="D47" s="5" t="s">
        <v>121</v>
      </c>
      <c r="E47" s="20" t="s">
        <v>23</v>
      </c>
      <c r="F47" s="20" t="s">
        <v>39</v>
      </c>
      <c r="G47" s="13" t="s">
        <v>75</v>
      </c>
      <c r="H47" s="50">
        <v>2441</v>
      </c>
      <c r="I47" s="37">
        <v>250</v>
      </c>
      <c r="J47" s="37">
        <v>0</v>
      </c>
      <c r="K47" s="37">
        <v>0</v>
      </c>
      <c r="L47" s="37">
        <v>0</v>
      </c>
      <c r="M47" s="37">
        <v>1000</v>
      </c>
      <c r="N47" s="37">
        <v>1000</v>
      </c>
      <c r="O47" s="56">
        <f t="shared" si="3"/>
        <v>4691</v>
      </c>
      <c r="P47" s="53">
        <f t="shared" si="4"/>
        <v>4441</v>
      </c>
      <c r="Q47" s="53">
        <f t="shared" si="2"/>
        <v>4441</v>
      </c>
      <c r="R47" s="53">
        <v>200</v>
      </c>
      <c r="S47" s="20"/>
    </row>
    <row r="48" spans="1:19" s="19" customFormat="1" ht="24" x14ac:dyDescent="0.25">
      <c r="A48" s="58">
        <v>45</v>
      </c>
      <c r="B48" s="6" t="s">
        <v>76</v>
      </c>
      <c r="C48" s="7" t="s">
        <v>77</v>
      </c>
      <c r="D48" s="7" t="s">
        <v>124</v>
      </c>
      <c r="E48" s="18" t="s">
        <v>86</v>
      </c>
      <c r="F48" s="20" t="s">
        <v>39</v>
      </c>
      <c r="G48" s="13" t="s">
        <v>75</v>
      </c>
      <c r="H48" s="50">
        <v>1460</v>
      </c>
      <c r="I48" s="37">
        <v>250</v>
      </c>
      <c r="J48" s="37">
        <v>0</v>
      </c>
      <c r="K48" s="37">
        <v>600</v>
      </c>
      <c r="L48" s="37">
        <v>35</v>
      </c>
      <c r="M48" s="37">
        <v>0</v>
      </c>
      <c r="N48" s="37">
        <v>600</v>
      </c>
      <c r="O48" s="56">
        <f t="shared" si="3"/>
        <v>2945</v>
      </c>
      <c r="P48" s="53">
        <f t="shared" si="4"/>
        <v>2695</v>
      </c>
      <c r="Q48" s="53">
        <f t="shared" si="2"/>
        <v>2695</v>
      </c>
      <c r="R48" s="53">
        <v>200</v>
      </c>
      <c r="S48" s="20"/>
    </row>
    <row r="49" spans="1:19" s="19" customFormat="1" ht="24" x14ac:dyDescent="0.2">
      <c r="A49" s="15">
        <v>46</v>
      </c>
      <c r="B49" s="6" t="s">
        <v>184</v>
      </c>
      <c r="C49" s="5" t="s">
        <v>26</v>
      </c>
      <c r="D49" s="5" t="s">
        <v>121</v>
      </c>
      <c r="E49" s="18" t="s">
        <v>87</v>
      </c>
      <c r="F49" s="20" t="s">
        <v>39</v>
      </c>
      <c r="G49" s="13" t="s">
        <v>75</v>
      </c>
      <c r="H49" s="50">
        <v>2441</v>
      </c>
      <c r="I49" s="37">
        <v>250</v>
      </c>
      <c r="J49" s="37">
        <v>0</v>
      </c>
      <c r="K49" s="37">
        <v>0</v>
      </c>
      <c r="L49" s="37">
        <v>0</v>
      </c>
      <c r="M49" s="37">
        <v>1000</v>
      </c>
      <c r="N49" s="37">
        <v>1000</v>
      </c>
      <c r="O49" s="56">
        <f t="shared" si="3"/>
        <v>4691</v>
      </c>
      <c r="P49" s="53">
        <f t="shared" si="4"/>
        <v>4441</v>
      </c>
      <c r="Q49" s="53">
        <f>O49-250</f>
        <v>4441</v>
      </c>
      <c r="R49" s="53">
        <v>200</v>
      </c>
      <c r="S49" s="20"/>
    </row>
    <row r="50" spans="1:19" s="19" customFormat="1" x14ac:dyDescent="0.2">
      <c r="A50" s="15">
        <v>47</v>
      </c>
      <c r="B50" s="8"/>
      <c r="C50" s="26" t="s">
        <v>41</v>
      </c>
      <c r="D50" s="26" t="s">
        <v>119</v>
      </c>
      <c r="E50" s="20" t="s">
        <v>79</v>
      </c>
      <c r="F50" s="20" t="s">
        <v>42</v>
      </c>
      <c r="G50" s="13" t="s">
        <v>74</v>
      </c>
      <c r="H50" s="50">
        <v>7000</v>
      </c>
      <c r="I50" s="37">
        <v>250</v>
      </c>
      <c r="J50" s="37">
        <v>0</v>
      </c>
      <c r="K50" s="37">
        <v>0</v>
      </c>
      <c r="L50" s="37">
        <v>0</v>
      </c>
      <c r="M50" s="37">
        <v>0</v>
      </c>
      <c r="N50" s="43">
        <v>3000</v>
      </c>
      <c r="O50" s="56">
        <f t="shared" si="3"/>
        <v>10250</v>
      </c>
      <c r="P50" s="53">
        <f t="shared" si="4"/>
        <v>10000</v>
      </c>
      <c r="Q50" s="53">
        <f t="shared" si="2"/>
        <v>10000</v>
      </c>
      <c r="R50" s="53">
        <v>200</v>
      </c>
      <c r="S50" s="20"/>
    </row>
    <row r="51" spans="1:19" s="14" customFormat="1" ht="24.75" x14ac:dyDescent="0.25">
      <c r="A51" s="59">
        <v>48</v>
      </c>
      <c r="B51" s="49" t="s">
        <v>20</v>
      </c>
      <c r="C51" s="48" t="s">
        <v>14</v>
      </c>
      <c r="D51" s="46" t="s">
        <v>176</v>
      </c>
      <c r="E51" s="46" t="s">
        <v>116</v>
      </c>
      <c r="F51" s="46" t="s">
        <v>163</v>
      </c>
      <c r="G51" s="47" t="s">
        <v>74</v>
      </c>
      <c r="H51" s="51">
        <v>6297</v>
      </c>
      <c r="I51" s="50">
        <v>250</v>
      </c>
      <c r="J51" s="50">
        <v>375</v>
      </c>
      <c r="K51" s="50">
        <v>0</v>
      </c>
      <c r="L51" s="50">
        <v>0</v>
      </c>
      <c r="M51" s="50">
        <v>0</v>
      </c>
      <c r="N51" s="62">
        <v>1800</v>
      </c>
      <c r="O51" s="52">
        <f t="shared" si="3"/>
        <v>8722</v>
      </c>
      <c r="P51" s="54">
        <f t="shared" si="4"/>
        <v>8472</v>
      </c>
      <c r="Q51" s="54">
        <f>O51-250</f>
        <v>8472</v>
      </c>
      <c r="R51" s="53">
        <v>200</v>
      </c>
      <c r="S51" s="11"/>
    </row>
    <row r="52" spans="1:19" s="14" customFormat="1" ht="24.75" x14ac:dyDescent="0.25">
      <c r="A52" s="59">
        <v>49</v>
      </c>
      <c r="B52" s="49" t="s">
        <v>20</v>
      </c>
      <c r="C52" s="48" t="s">
        <v>14</v>
      </c>
      <c r="D52" s="46" t="s">
        <v>176</v>
      </c>
      <c r="E52" s="46" t="s">
        <v>91</v>
      </c>
      <c r="F52" s="46" t="s">
        <v>163</v>
      </c>
      <c r="G52" s="47" t="s">
        <v>74</v>
      </c>
      <c r="H52" s="51">
        <v>6297</v>
      </c>
      <c r="I52" s="50">
        <v>250</v>
      </c>
      <c r="J52" s="50">
        <v>375</v>
      </c>
      <c r="K52" s="50">
        <v>0</v>
      </c>
      <c r="L52" s="50">
        <v>0</v>
      </c>
      <c r="M52" s="50">
        <v>0</v>
      </c>
      <c r="N52" s="62">
        <v>1800</v>
      </c>
      <c r="O52" s="52">
        <f t="shared" si="3"/>
        <v>8722</v>
      </c>
      <c r="P52" s="54">
        <f t="shared" si="4"/>
        <v>8472</v>
      </c>
      <c r="Q52" s="54">
        <f>O52-250</f>
        <v>8472</v>
      </c>
      <c r="R52" s="53">
        <v>200</v>
      </c>
      <c r="S52" s="11"/>
    </row>
    <row r="53" spans="1:19" s="19" customFormat="1" x14ac:dyDescent="0.2">
      <c r="A53" s="15">
        <v>50</v>
      </c>
      <c r="B53" s="2" t="s">
        <v>43</v>
      </c>
      <c r="C53" s="22" t="s">
        <v>41</v>
      </c>
      <c r="D53" s="22" t="s">
        <v>122</v>
      </c>
      <c r="E53" s="20" t="s">
        <v>79</v>
      </c>
      <c r="F53" s="20" t="s">
        <v>94</v>
      </c>
      <c r="G53" s="13" t="s">
        <v>74</v>
      </c>
      <c r="H53" s="50">
        <v>7000</v>
      </c>
      <c r="I53" s="37">
        <v>250</v>
      </c>
      <c r="J53" s="37">
        <v>375</v>
      </c>
      <c r="K53" s="37">
        <v>0</v>
      </c>
      <c r="L53" s="37">
        <v>0</v>
      </c>
      <c r="M53" s="37">
        <v>0</v>
      </c>
      <c r="N53" s="37">
        <v>3000</v>
      </c>
      <c r="O53" s="56">
        <f t="shared" si="3"/>
        <v>10625</v>
      </c>
      <c r="P53" s="53">
        <f t="shared" si="4"/>
        <v>10375</v>
      </c>
      <c r="Q53" s="53">
        <f t="shared" si="2"/>
        <v>10375</v>
      </c>
      <c r="R53" s="53">
        <v>200</v>
      </c>
      <c r="S53" s="20"/>
    </row>
    <row r="54" spans="1:19" s="19" customFormat="1" ht="36" x14ac:dyDescent="0.2">
      <c r="A54" s="15">
        <v>51</v>
      </c>
      <c r="B54" s="2" t="s">
        <v>44</v>
      </c>
      <c r="C54" s="22" t="s">
        <v>14</v>
      </c>
      <c r="D54" s="22" t="s">
        <v>120</v>
      </c>
      <c r="E54" s="18" t="s">
        <v>89</v>
      </c>
      <c r="F54" s="20" t="s">
        <v>47</v>
      </c>
      <c r="G54" s="13" t="s">
        <v>74</v>
      </c>
      <c r="H54" s="50">
        <v>6297</v>
      </c>
      <c r="I54" s="37">
        <v>250</v>
      </c>
      <c r="J54" s="37">
        <v>375</v>
      </c>
      <c r="K54" s="37">
        <v>0</v>
      </c>
      <c r="L54" s="37">
        <v>0</v>
      </c>
      <c r="M54" s="37">
        <v>0</v>
      </c>
      <c r="N54" s="37">
        <v>1800</v>
      </c>
      <c r="O54" s="56">
        <f t="shared" si="3"/>
        <v>8722</v>
      </c>
      <c r="P54" s="53">
        <f t="shared" si="4"/>
        <v>8472</v>
      </c>
      <c r="Q54" s="53">
        <f t="shared" si="2"/>
        <v>8472</v>
      </c>
      <c r="R54" s="53">
        <v>200</v>
      </c>
      <c r="S54" s="20"/>
    </row>
    <row r="55" spans="1:19" s="19" customFormat="1" ht="36" x14ac:dyDescent="0.25">
      <c r="A55" s="58">
        <v>52</v>
      </c>
      <c r="B55" s="2" t="s">
        <v>108</v>
      </c>
      <c r="C55" s="22" t="s">
        <v>14</v>
      </c>
      <c r="D55" s="22" t="s">
        <v>120</v>
      </c>
      <c r="E55" s="18" t="s">
        <v>88</v>
      </c>
      <c r="F55" s="20" t="s">
        <v>94</v>
      </c>
      <c r="G55" s="13" t="s">
        <v>74</v>
      </c>
      <c r="H55" s="50">
        <v>6297</v>
      </c>
      <c r="I55" s="37">
        <v>250</v>
      </c>
      <c r="J55" s="37">
        <v>375</v>
      </c>
      <c r="K55" s="37">
        <v>0</v>
      </c>
      <c r="L55" s="37">
        <v>0</v>
      </c>
      <c r="M55" s="37">
        <v>0</v>
      </c>
      <c r="N55" s="37">
        <v>1800</v>
      </c>
      <c r="O55" s="56">
        <f t="shared" si="3"/>
        <v>8722</v>
      </c>
      <c r="P55" s="53">
        <f t="shared" si="4"/>
        <v>8472</v>
      </c>
      <c r="Q55" s="53">
        <f t="shared" si="2"/>
        <v>8472</v>
      </c>
      <c r="R55" s="53">
        <v>200</v>
      </c>
      <c r="S55" s="20"/>
    </row>
    <row r="56" spans="1:19" s="19" customFormat="1" ht="24" x14ac:dyDescent="0.25">
      <c r="A56" s="58">
        <v>53</v>
      </c>
      <c r="B56" s="2" t="s">
        <v>109</v>
      </c>
      <c r="C56" s="22" t="s">
        <v>45</v>
      </c>
      <c r="D56" s="22" t="s">
        <v>121</v>
      </c>
      <c r="E56" s="20" t="s">
        <v>110</v>
      </c>
      <c r="F56" s="20" t="s">
        <v>94</v>
      </c>
      <c r="G56" s="13" t="s">
        <v>74</v>
      </c>
      <c r="H56" s="50">
        <v>2281</v>
      </c>
      <c r="I56" s="37">
        <v>250</v>
      </c>
      <c r="J56" s="37">
        <v>0</v>
      </c>
      <c r="K56" s="37">
        <v>0</v>
      </c>
      <c r="L56" s="37">
        <v>0</v>
      </c>
      <c r="M56" s="37">
        <v>0</v>
      </c>
      <c r="N56" s="37">
        <v>1000</v>
      </c>
      <c r="O56" s="56">
        <f t="shared" si="3"/>
        <v>3531</v>
      </c>
      <c r="P56" s="53">
        <f t="shared" si="4"/>
        <v>3281</v>
      </c>
      <c r="Q56" s="53">
        <f t="shared" si="2"/>
        <v>3281</v>
      </c>
      <c r="R56" s="53">
        <v>200</v>
      </c>
      <c r="S56" s="20"/>
    </row>
    <row r="57" spans="1:19" s="19" customFormat="1" ht="24" x14ac:dyDescent="0.2">
      <c r="A57" s="15">
        <v>54</v>
      </c>
      <c r="B57" s="2" t="s">
        <v>46</v>
      </c>
      <c r="C57" s="22" t="s">
        <v>45</v>
      </c>
      <c r="D57" s="22" t="s">
        <v>121</v>
      </c>
      <c r="E57" s="20" t="s">
        <v>90</v>
      </c>
      <c r="F57" s="20" t="s">
        <v>94</v>
      </c>
      <c r="G57" s="13" t="s">
        <v>74</v>
      </c>
      <c r="H57" s="50">
        <v>2281</v>
      </c>
      <c r="I57" s="37">
        <v>250</v>
      </c>
      <c r="J57" s="37">
        <v>0</v>
      </c>
      <c r="K57" s="37">
        <v>0</v>
      </c>
      <c r="L57" s="37">
        <v>0</v>
      </c>
      <c r="M57" s="37">
        <v>0</v>
      </c>
      <c r="N57" s="37">
        <v>1000</v>
      </c>
      <c r="O57" s="56">
        <f t="shared" si="3"/>
        <v>3531</v>
      </c>
      <c r="P57" s="53">
        <f t="shared" si="4"/>
        <v>3281</v>
      </c>
      <c r="Q57" s="53">
        <f t="shared" si="2"/>
        <v>3281</v>
      </c>
      <c r="R57" s="53">
        <v>200</v>
      </c>
      <c r="S57" s="20"/>
    </row>
    <row r="58" spans="1:19" s="14" customFormat="1" ht="24.75" x14ac:dyDescent="0.25">
      <c r="A58" s="44">
        <v>55</v>
      </c>
      <c r="B58" s="49" t="s">
        <v>20</v>
      </c>
      <c r="C58" s="48" t="s">
        <v>14</v>
      </c>
      <c r="D58" s="46" t="s">
        <v>176</v>
      </c>
      <c r="E58" s="46" t="s">
        <v>80</v>
      </c>
      <c r="F58" s="46" t="s">
        <v>170</v>
      </c>
      <c r="G58" s="47" t="s">
        <v>74</v>
      </c>
      <c r="H58" s="51">
        <v>6297</v>
      </c>
      <c r="I58" s="50">
        <v>250</v>
      </c>
      <c r="J58" s="50">
        <v>375</v>
      </c>
      <c r="K58" s="50">
        <v>0</v>
      </c>
      <c r="L58" s="50">
        <v>0</v>
      </c>
      <c r="M58" s="50">
        <v>0</v>
      </c>
      <c r="N58" s="62">
        <v>1800</v>
      </c>
      <c r="O58" s="52">
        <f t="shared" si="3"/>
        <v>8722</v>
      </c>
      <c r="P58" s="54">
        <f t="shared" si="4"/>
        <v>8472</v>
      </c>
      <c r="Q58" s="54">
        <f>O58-250</f>
        <v>8472</v>
      </c>
      <c r="R58" s="53">
        <v>200</v>
      </c>
      <c r="S58" s="11"/>
    </row>
    <row r="59" spans="1:19" s="19" customFormat="1" x14ac:dyDescent="0.25">
      <c r="A59" s="58">
        <v>56</v>
      </c>
      <c r="B59" s="6" t="s">
        <v>111</v>
      </c>
      <c r="C59" s="22" t="s">
        <v>41</v>
      </c>
      <c r="D59" s="22" t="s">
        <v>119</v>
      </c>
      <c r="E59" s="20" t="s">
        <v>79</v>
      </c>
      <c r="F59" s="20" t="s">
        <v>52</v>
      </c>
      <c r="G59" s="13" t="s">
        <v>74</v>
      </c>
      <c r="H59" s="50">
        <v>7000</v>
      </c>
      <c r="I59" s="37">
        <v>250</v>
      </c>
      <c r="J59" s="37">
        <v>375</v>
      </c>
      <c r="K59" s="37">
        <v>0</v>
      </c>
      <c r="L59" s="37">
        <v>0</v>
      </c>
      <c r="M59" s="37">
        <v>0</v>
      </c>
      <c r="N59" s="37">
        <v>3000</v>
      </c>
      <c r="O59" s="56">
        <f t="shared" si="3"/>
        <v>10625</v>
      </c>
      <c r="P59" s="53">
        <f t="shared" si="4"/>
        <v>10375</v>
      </c>
      <c r="Q59" s="53">
        <f t="shared" si="2"/>
        <v>10375</v>
      </c>
      <c r="R59" s="53">
        <v>200</v>
      </c>
      <c r="S59" s="20"/>
    </row>
    <row r="60" spans="1:19" s="19" customFormat="1" ht="40.5" customHeight="1" x14ac:dyDescent="0.25">
      <c r="A60" s="58">
        <v>57</v>
      </c>
      <c r="B60" s="2" t="s">
        <v>48</v>
      </c>
      <c r="C60" s="22" t="s">
        <v>14</v>
      </c>
      <c r="D60" s="22" t="s">
        <v>120</v>
      </c>
      <c r="E60" s="18" t="s">
        <v>91</v>
      </c>
      <c r="F60" s="20" t="s">
        <v>52</v>
      </c>
      <c r="G60" s="13" t="s">
        <v>74</v>
      </c>
      <c r="H60" s="50">
        <v>6297</v>
      </c>
      <c r="I60" s="37">
        <v>250</v>
      </c>
      <c r="J60" s="37">
        <v>375</v>
      </c>
      <c r="K60" s="37">
        <v>0</v>
      </c>
      <c r="L60" s="37">
        <v>0</v>
      </c>
      <c r="M60" s="37">
        <v>0</v>
      </c>
      <c r="N60" s="37">
        <v>1800</v>
      </c>
      <c r="O60" s="56">
        <f t="shared" si="3"/>
        <v>8722</v>
      </c>
      <c r="P60" s="53">
        <f t="shared" si="4"/>
        <v>8472</v>
      </c>
      <c r="Q60" s="53">
        <f t="shared" si="2"/>
        <v>8472</v>
      </c>
      <c r="R60" s="53">
        <v>200</v>
      </c>
      <c r="S60" s="20"/>
    </row>
    <row r="61" spans="1:19" s="19" customFormat="1" ht="24" x14ac:dyDescent="0.2">
      <c r="A61" s="15">
        <v>58</v>
      </c>
      <c r="B61" s="2" t="s">
        <v>49</v>
      </c>
      <c r="C61" s="22" t="s">
        <v>45</v>
      </c>
      <c r="D61" s="22" t="s">
        <v>121</v>
      </c>
      <c r="E61" s="20" t="s">
        <v>112</v>
      </c>
      <c r="F61" s="20" t="s">
        <v>52</v>
      </c>
      <c r="G61" s="13" t="s">
        <v>74</v>
      </c>
      <c r="H61" s="50">
        <v>2281</v>
      </c>
      <c r="I61" s="37">
        <v>250</v>
      </c>
      <c r="J61" s="37">
        <v>0</v>
      </c>
      <c r="K61" s="37">
        <v>0</v>
      </c>
      <c r="L61" s="37">
        <v>0</v>
      </c>
      <c r="M61" s="37">
        <v>0</v>
      </c>
      <c r="N61" s="37">
        <v>1000</v>
      </c>
      <c r="O61" s="56">
        <f t="shared" si="3"/>
        <v>3531</v>
      </c>
      <c r="P61" s="53">
        <f t="shared" si="4"/>
        <v>3281</v>
      </c>
      <c r="Q61" s="53">
        <f t="shared" si="2"/>
        <v>3281</v>
      </c>
      <c r="R61" s="53">
        <v>200</v>
      </c>
      <c r="S61" s="20"/>
    </row>
    <row r="62" spans="1:19" s="19" customFormat="1" ht="36" x14ac:dyDescent="0.2">
      <c r="A62" s="15">
        <v>59</v>
      </c>
      <c r="B62" s="2" t="s">
        <v>50</v>
      </c>
      <c r="C62" s="22" t="s">
        <v>14</v>
      </c>
      <c r="D62" s="22" t="s">
        <v>120</v>
      </c>
      <c r="E62" s="18" t="s">
        <v>89</v>
      </c>
      <c r="F62" s="20" t="s">
        <v>52</v>
      </c>
      <c r="G62" s="13" t="s">
        <v>74</v>
      </c>
      <c r="H62" s="50">
        <v>6297</v>
      </c>
      <c r="I62" s="37">
        <v>250</v>
      </c>
      <c r="J62" s="37">
        <v>375</v>
      </c>
      <c r="K62" s="37">
        <v>0</v>
      </c>
      <c r="L62" s="37">
        <v>0</v>
      </c>
      <c r="M62" s="37">
        <v>0</v>
      </c>
      <c r="N62" s="43">
        <v>1800</v>
      </c>
      <c r="O62" s="56">
        <f t="shared" si="3"/>
        <v>8722</v>
      </c>
      <c r="P62" s="53">
        <f t="shared" si="4"/>
        <v>8472</v>
      </c>
      <c r="Q62" s="53">
        <f t="shared" si="2"/>
        <v>8472</v>
      </c>
      <c r="R62" s="53">
        <v>200</v>
      </c>
      <c r="S62" s="20"/>
    </row>
    <row r="63" spans="1:19" s="19" customFormat="1" ht="24" x14ac:dyDescent="0.25">
      <c r="A63" s="58">
        <v>60</v>
      </c>
      <c r="B63" s="2" t="s">
        <v>51</v>
      </c>
      <c r="C63" s="22" t="s">
        <v>45</v>
      </c>
      <c r="D63" s="22" t="s">
        <v>121</v>
      </c>
      <c r="E63" s="20" t="s">
        <v>90</v>
      </c>
      <c r="F63" s="20" t="s">
        <v>52</v>
      </c>
      <c r="G63" s="13" t="s">
        <v>74</v>
      </c>
      <c r="H63" s="50">
        <v>2281</v>
      </c>
      <c r="I63" s="37">
        <v>250</v>
      </c>
      <c r="J63" s="37">
        <v>0</v>
      </c>
      <c r="K63" s="37">
        <v>0</v>
      </c>
      <c r="L63" s="37">
        <v>0</v>
      </c>
      <c r="M63" s="37">
        <v>0</v>
      </c>
      <c r="N63" s="37">
        <v>1000</v>
      </c>
      <c r="O63" s="56">
        <f t="shared" si="3"/>
        <v>3531</v>
      </c>
      <c r="P63" s="53">
        <f t="shared" si="4"/>
        <v>3281</v>
      </c>
      <c r="Q63" s="53">
        <f t="shared" si="2"/>
        <v>3281</v>
      </c>
      <c r="R63" s="53">
        <v>200</v>
      </c>
      <c r="S63" s="20"/>
    </row>
    <row r="64" spans="1:19" s="14" customFormat="1" ht="24.75" x14ac:dyDescent="0.25">
      <c r="A64" s="59">
        <v>61</v>
      </c>
      <c r="B64" s="49" t="s">
        <v>20</v>
      </c>
      <c r="C64" s="48" t="s">
        <v>14</v>
      </c>
      <c r="D64" s="46" t="s">
        <v>176</v>
      </c>
      <c r="E64" s="46" t="s">
        <v>164</v>
      </c>
      <c r="F64" s="46" t="s">
        <v>168</v>
      </c>
      <c r="G64" s="47" t="s">
        <v>74</v>
      </c>
      <c r="H64" s="51">
        <v>6297</v>
      </c>
      <c r="I64" s="50">
        <v>250</v>
      </c>
      <c r="J64" s="50">
        <v>375</v>
      </c>
      <c r="K64" s="50">
        <v>0</v>
      </c>
      <c r="L64" s="50">
        <v>0</v>
      </c>
      <c r="M64" s="50">
        <v>0</v>
      </c>
      <c r="N64" s="62">
        <v>1800</v>
      </c>
      <c r="O64" s="52">
        <f t="shared" si="3"/>
        <v>8722</v>
      </c>
      <c r="P64" s="54">
        <f t="shared" si="4"/>
        <v>8472</v>
      </c>
      <c r="Q64" s="54">
        <f>O64-250</f>
        <v>8472</v>
      </c>
      <c r="R64" s="53">
        <v>200</v>
      </c>
      <c r="S64" s="11"/>
    </row>
    <row r="65" spans="1:19" s="19" customFormat="1" ht="15" customHeight="1" x14ac:dyDescent="0.2">
      <c r="A65" s="15">
        <v>62</v>
      </c>
      <c r="B65" s="2" t="s">
        <v>53</v>
      </c>
      <c r="C65" s="22" t="s">
        <v>41</v>
      </c>
      <c r="D65" s="22" t="s">
        <v>119</v>
      </c>
      <c r="E65" s="20" t="s">
        <v>79</v>
      </c>
      <c r="F65" s="18" t="s">
        <v>55</v>
      </c>
      <c r="G65" s="13" t="s">
        <v>74</v>
      </c>
      <c r="H65" s="50">
        <v>7000</v>
      </c>
      <c r="I65" s="37">
        <v>250</v>
      </c>
      <c r="J65" s="37">
        <v>0</v>
      </c>
      <c r="K65" s="37">
        <v>0</v>
      </c>
      <c r="L65" s="37">
        <v>0</v>
      </c>
      <c r="M65" s="37">
        <v>0</v>
      </c>
      <c r="N65" s="37">
        <v>3000</v>
      </c>
      <c r="O65" s="56">
        <f t="shared" si="3"/>
        <v>10250</v>
      </c>
      <c r="P65" s="53">
        <f t="shared" si="4"/>
        <v>10000</v>
      </c>
      <c r="Q65" s="53">
        <f t="shared" si="2"/>
        <v>10000</v>
      </c>
      <c r="R65" s="53">
        <v>200</v>
      </c>
      <c r="S65" s="20"/>
    </row>
    <row r="66" spans="1:19" s="19" customFormat="1" ht="36" x14ac:dyDescent="0.2">
      <c r="A66" s="15">
        <v>63</v>
      </c>
      <c r="B66" s="2" t="s">
        <v>54</v>
      </c>
      <c r="C66" s="22" t="s">
        <v>14</v>
      </c>
      <c r="D66" s="22" t="s">
        <v>120</v>
      </c>
      <c r="E66" s="18" t="s">
        <v>113</v>
      </c>
      <c r="F66" s="18" t="s">
        <v>55</v>
      </c>
      <c r="G66" s="13" t="s">
        <v>74</v>
      </c>
      <c r="H66" s="50">
        <v>6297</v>
      </c>
      <c r="I66" s="37">
        <v>250</v>
      </c>
      <c r="J66" s="37">
        <v>375</v>
      </c>
      <c r="K66" s="37">
        <v>0</v>
      </c>
      <c r="L66" s="37">
        <v>0</v>
      </c>
      <c r="M66" s="37">
        <v>0</v>
      </c>
      <c r="N66" s="37">
        <v>1800</v>
      </c>
      <c r="O66" s="56">
        <f t="shared" si="3"/>
        <v>8722</v>
      </c>
      <c r="P66" s="53">
        <f t="shared" si="4"/>
        <v>8472</v>
      </c>
      <c r="Q66" s="53">
        <f t="shared" si="2"/>
        <v>8472</v>
      </c>
      <c r="R66" s="53">
        <v>200</v>
      </c>
      <c r="S66" s="20"/>
    </row>
    <row r="67" spans="1:19" s="19" customFormat="1" ht="43.5" customHeight="1" x14ac:dyDescent="0.25">
      <c r="A67" s="58">
        <v>64</v>
      </c>
      <c r="B67" s="2" t="s">
        <v>114</v>
      </c>
      <c r="C67" s="22" t="s">
        <v>14</v>
      </c>
      <c r="D67" s="22" t="s">
        <v>120</v>
      </c>
      <c r="E67" s="18" t="s">
        <v>91</v>
      </c>
      <c r="F67" s="18" t="s">
        <v>55</v>
      </c>
      <c r="G67" s="13" t="s">
        <v>74</v>
      </c>
      <c r="H67" s="50">
        <v>6297</v>
      </c>
      <c r="I67" s="37">
        <v>250</v>
      </c>
      <c r="J67" s="37">
        <v>375</v>
      </c>
      <c r="K67" s="37">
        <v>0</v>
      </c>
      <c r="L67" s="37">
        <v>0</v>
      </c>
      <c r="M67" s="37">
        <v>0</v>
      </c>
      <c r="N67" s="37">
        <v>1800</v>
      </c>
      <c r="O67" s="56">
        <f t="shared" si="3"/>
        <v>8722</v>
      </c>
      <c r="P67" s="53">
        <f t="shared" si="4"/>
        <v>8472</v>
      </c>
      <c r="Q67" s="53">
        <f t="shared" si="2"/>
        <v>8472</v>
      </c>
      <c r="R67" s="53">
        <v>200</v>
      </c>
      <c r="S67" s="20"/>
    </row>
    <row r="68" spans="1:19" s="14" customFormat="1" ht="24.75" x14ac:dyDescent="0.25">
      <c r="A68" s="59">
        <v>65</v>
      </c>
      <c r="B68" s="49" t="s">
        <v>20</v>
      </c>
      <c r="C68" s="48" t="s">
        <v>14</v>
      </c>
      <c r="D68" s="46" t="s">
        <v>176</v>
      </c>
      <c r="E68" s="46" t="s">
        <v>164</v>
      </c>
      <c r="F68" s="46" t="s">
        <v>167</v>
      </c>
      <c r="G68" s="47" t="s">
        <v>74</v>
      </c>
      <c r="H68" s="51">
        <v>6297</v>
      </c>
      <c r="I68" s="50">
        <v>250</v>
      </c>
      <c r="J68" s="50">
        <v>375</v>
      </c>
      <c r="K68" s="50">
        <v>0</v>
      </c>
      <c r="L68" s="50">
        <v>0</v>
      </c>
      <c r="M68" s="50">
        <v>0</v>
      </c>
      <c r="N68" s="62">
        <v>1800</v>
      </c>
      <c r="O68" s="52">
        <f t="shared" ref="O68:O90" si="5">SUM(H68:N68)</f>
        <v>8722</v>
      </c>
      <c r="P68" s="54">
        <f t="shared" ref="P68:P90" si="6">O68-250</f>
        <v>8472</v>
      </c>
      <c r="Q68" s="54">
        <f>O68-250</f>
        <v>8472</v>
      </c>
      <c r="R68" s="53">
        <v>200</v>
      </c>
      <c r="S68" s="11"/>
    </row>
    <row r="69" spans="1:19" s="19" customFormat="1" ht="24" customHeight="1" x14ac:dyDescent="0.2">
      <c r="A69" s="15">
        <v>66</v>
      </c>
      <c r="B69" s="2" t="s">
        <v>56</v>
      </c>
      <c r="C69" s="22" t="s">
        <v>41</v>
      </c>
      <c r="D69" s="22" t="s">
        <v>119</v>
      </c>
      <c r="E69" s="20" t="s">
        <v>79</v>
      </c>
      <c r="F69" s="20" t="s">
        <v>59</v>
      </c>
      <c r="G69" s="13" t="s">
        <v>74</v>
      </c>
      <c r="H69" s="50">
        <v>7000</v>
      </c>
      <c r="I69" s="37">
        <v>250</v>
      </c>
      <c r="J69" s="37">
        <v>375</v>
      </c>
      <c r="K69" s="37">
        <v>0</v>
      </c>
      <c r="L69" s="37">
        <v>0</v>
      </c>
      <c r="M69" s="37">
        <v>0</v>
      </c>
      <c r="N69" s="37">
        <v>3000</v>
      </c>
      <c r="O69" s="56">
        <f t="shared" si="5"/>
        <v>10625</v>
      </c>
      <c r="P69" s="53">
        <f t="shared" si="6"/>
        <v>10375</v>
      </c>
      <c r="Q69" s="53">
        <f t="shared" si="2"/>
        <v>10375</v>
      </c>
      <c r="R69" s="53">
        <v>200</v>
      </c>
      <c r="S69" s="20"/>
    </row>
    <row r="70" spans="1:19" s="19" customFormat="1" ht="36" x14ac:dyDescent="0.2">
      <c r="A70" s="15">
        <v>67</v>
      </c>
      <c r="B70" s="2" t="s">
        <v>57</v>
      </c>
      <c r="C70" s="22" t="s">
        <v>14</v>
      </c>
      <c r="D70" s="22" t="s">
        <v>120</v>
      </c>
      <c r="E70" s="18" t="s">
        <v>89</v>
      </c>
      <c r="F70" s="20" t="s">
        <v>59</v>
      </c>
      <c r="G70" s="13" t="s">
        <v>74</v>
      </c>
      <c r="H70" s="50">
        <v>6297</v>
      </c>
      <c r="I70" s="37">
        <v>250</v>
      </c>
      <c r="J70" s="37">
        <v>375</v>
      </c>
      <c r="K70" s="37">
        <v>0</v>
      </c>
      <c r="L70" s="37">
        <v>0</v>
      </c>
      <c r="M70" s="37">
        <v>0</v>
      </c>
      <c r="N70" s="37">
        <v>1800</v>
      </c>
      <c r="O70" s="56">
        <f t="shared" si="5"/>
        <v>8722</v>
      </c>
      <c r="P70" s="53">
        <f t="shared" si="6"/>
        <v>8472</v>
      </c>
      <c r="Q70" s="53">
        <f t="shared" si="2"/>
        <v>8472</v>
      </c>
      <c r="R70" s="53">
        <v>200</v>
      </c>
      <c r="S70" s="20"/>
    </row>
    <row r="71" spans="1:19" s="19" customFormat="1" ht="36" x14ac:dyDescent="0.25">
      <c r="A71" s="58">
        <v>68</v>
      </c>
      <c r="B71" s="2" t="s">
        <v>58</v>
      </c>
      <c r="C71" s="22" t="s">
        <v>14</v>
      </c>
      <c r="D71" s="22" t="s">
        <v>120</v>
      </c>
      <c r="E71" s="18" t="s">
        <v>91</v>
      </c>
      <c r="F71" s="20" t="s">
        <v>59</v>
      </c>
      <c r="G71" s="13" t="s">
        <v>74</v>
      </c>
      <c r="H71" s="50">
        <v>6297</v>
      </c>
      <c r="I71" s="37">
        <v>250</v>
      </c>
      <c r="J71" s="37">
        <v>375</v>
      </c>
      <c r="K71" s="37">
        <v>0</v>
      </c>
      <c r="L71" s="37">
        <v>0</v>
      </c>
      <c r="M71" s="37">
        <v>0</v>
      </c>
      <c r="N71" s="37">
        <v>1800</v>
      </c>
      <c r="O71" s="56">
        <f t="shared" si="5"/>
        <v>8722</v>
      </c>
      <c r="P71" s="53">
        <f t="shared" si="6"/>
        <v>8472</v>
      </c>
      <c r="Q71" s="53">
        <f t="shared" si="2"/>
        <v>8472</v>
      </c>
      <c r="R71" s="53">
        <v>200</v>
      </c>
      <c r="S71" s="20"/>
    </row>
    <row r="72" spans="1:19" s="14" customFormat="1" ht="24.75" x14ac:dyDescent="0.25">
      <c r="A72" s="59">
        <v>69</v>
      </c>
      <c r="B72" s="49" t="s">
        <v>20</v>
      </c>
      <c r="C72" s="48" t="s">
        <v>14</v>
      </c>
      <c r="D72" s="46" t="s">
        <v>176</v>
      </c>
      <c r="E72" s="46" t="s">
        <v>164</v>
      </c>
      <c r="F72" s="46" t="s">
        <v>165</v>
      </c>
      <c r="G72" s="47" t="s">
        <v>74</v>
      </c>
      <c r="H72" s="51">
        <v>6297</v>
      </c>
      <c r="I72" s="50">
        <v>250</v>
      </c>
      <c r="J72" s="50">
        <v>375</v>
      </c>
      <c r="K72" s="50">
        <v>0</v>
      </c>
      <c r="L72" s="50">
        <v>0</v>
      </c>
      <c r="M72" s="50">
        <v>0</v>
      </c>
      <c r="N72" s="62">
        <v>1800</v>
      </c>
      <c r="O72" s="52">
        <f t="shared" si="5"/>
        <v>8722</v>
      </c>
      <c r="P72" s="54">
        <f t="shared" si="6"/>
        <v>8472</v>
      </c>
      <c r="Q72" s="54">
        <f>O72-250</f>
        <v>8472</v>
      </c>
      <c r="R72" s="53">
        <v>200</v>
      </c>
      <c r="S72" s="11"/>
    </row>
    <row r="73" spans="1:19" s="19" customFormat="1" x14ac:dyDescent="0.2">
      <c r="A73" s="15">
        <v>70</v>
      </c>
      <c r="B73" s="2" t="s">
        <v>145</v>
      </c>
      <c r="C73" s="22" t="s">
        <v>41</v>
      </c>
      <c r="D73" s="22" t="s">
        <v>119</v>
      </c>
      <c r="E73" s="20" t="s">
        <v>79</v>
      </c>
      <c r="F73" s="20" t="s">
        <v>62</v>
      </c>
      <c r="G73" s="13" t="s">
        <v>74</v>
      </c>
      <c r="H73" s="50">
        <v>7000</v>
      </c>
      <c r="I73" s="37">
        <v>250</v>
      </c>
      <c r="J73" s="37">
        <v>375</v>
      </c>
      <c r="K73" s="37">
        <v>0</v>
      </c>
      <c r="L73" s="37">
        <v>0</v>
      </c>
      <c r="M73" s="37">
        <v>0</v>
      </c>
      <c r="N73" s="37">
        <v>3000</v>
      </c>
      <c r="O73" s="56">
        <f t="shared" si="5"/>
        <v>10625</v>
      </c>
      <c r="P73" s="53">
        <f t="shared" si="6"/>
        <v>10375</v>
      </c>
      <c r="Q73" s="53">
        <f t="shared" si="2"/>
        <v>10375</v>
      </c>
      <c r="R73" s="53">
        <v>200</v>
      </c>
      <c r="S73" s="20"/>
    </row>
    <row r="74" spans="1:19" s="19" customFormat="1" ht="36" x14ac:dyDescent="0.2">
      <c r="A74" s="15">
        <v>71</v>
      </c>
      <c r="B74" s="2" t="s">
        <v>60</v>
      </c>
      <c r="C74" s="22" t="s">
        <v>14</v>
      </c>
      <c r="D74" s="22" t="s">
        <v>120</v>
      </c>
      <c r="E74" s="18" t="s">
        <v>89</v>
      </c>
      <c r="F74" s="20" t="s">
        <v>62</v>
      </c>
      <c r="G74" s="13" t="s">
        <v>74</v>
      </c>
      <c r="H74" s="50">
        <v>6297</v>
      </c>
      <c r="I74" s="37">
        <v>250</v>
      </c>
      <c r="J74" s="37">
        <v>375</v>
      </c>
      <c r="K74" s="37">
        <v>0</v>
      </c>
      <c r="L74" s="37">
        <v>0</v>
      </c>
      <c r="M74" s="37">
        <v>0</v>
      </c>
      <c r="N74" s="37">
        <v>1800</v>
      </c>
      <c r="O74" s="56">
        <f t="shared" si="5"/>
        <v>8722</v>
      </c>
      <c r="P74" s="53">
        <f t="shared" si="6"/>
        <v>8472</v>
      </c>
      <c r="Q74" s="53">
        <f t="shared" si="2"/>
        <v>8472</v>
      </c>
      <c r="R74" s="53">
        <v>200</v>
      </c>
      <c r="S74" s="20"/>
    </row>
    <row r="75" spans="1:19" s="19" customFormat="1" ht="44.25" customHeight="1" x14ac:dyDescent="0.25">
      <c r="A75" s="58">
        <v>72</v>
      </c>
      <c r="B75" s="2" t="s">
        <v>61</v>
      </c>
      <c r="C75" s="22" t="s">
        <v>14</v>
      </c>
      <c r="D75" s="22" t="s">
        <v>120</v>
      </c>
      <c r="E75" s="18" t="s">
        <v>92</v>
      </c>
      <c r="F75" s="20" t="s">
        <v>62</v>
      </c>
      <c r="G75" s="13" t="s">
        <v>74</v>
      </c>
      <c r="H75" s="50">
        <v>6297</v>
      </c>
      <c r="I75" s="37">
        <v>250</v>
      </c>
      <c r="J75" s="37">
        <v>375</v>
      </c>
      <c r="K75" s="37">
        <v>0</v>
      </c>
      <c r="L75" s="37">
        <v>0</v>
      </c>
      <c r="M75" s="37">
        <v>0</v>
      </c>
      <c r="N75" s="37">
        <v>1800</v>
      </c>
      <c r="O75" s="56">
        <f t="shared" si="5"/>
        <v>8722</v>
      </c>
      <c r="P75" s="53">
        <f t="shared" si="6"/>
        <v>8472</v>
      </c>
      <c r="Q75" s="53">
        <f t="shared" si="2"/>
        <v>8472</v>
      </c>
      <c r="R75" s="53">
        <v>200</v>
      </c>
      <c r="S75" s="20"/>
    </row>
    <row r="76" spans="1:19" s="19" customFormat="1" ht="24" customHeight="1" x14ac:dyDescent="0.25">
      <c r="A76" s="58">
        <v>73</v>
      </c>
      <c r="B76" s="2" t="s">
        <v>63</v>
      </c>
      <c r="C76" s="27" t="s">
        <v>41</v>
      </c>
      <c r="D76" s="27" t="s">
        <v>119</v>
      </c>
      <c r="E76" s="20" t="s">
        <v>79</v>
      </c>
      <c r="F76" s="20" t="s">
        <v>64</v>
      </c>
      <c r="G76" s="13" t="s">
        <v>74</v>
      </c>
      <c r="H76" s="50">
        <v>7000</v>
      </c>
      <c r="I76" s="37">
        <v>250</v>
      </c>
      <c r="J76" s="37">
        <v>0</v>
      </c>
      <c r="K76" s="37">
        <v>0</v>
      </c>
      <c r="L76" s="37">
        <v>0</v>
      </c>
      <c r="M76" s="37">
        <v>0</v>
      </c>
      <c r="N76" s="43">
        <v>3000</v>
      </c>
      <c r="O76" s="56">
        <f t="shared" si="5"/>
        <v>10250</v>
      </c>
      <c r="P76" s="53">
        <f t="shared" si="6"/>
        <v>10000</v>
      </c>
      <c r="Q76" s="53">
        <f t="shared" si="2"/>
        <v>10000</v>
      </c>
      <c r="R76" s="53">
        <v>200</v>
      </c>
      <c r="S76" s="20"/>
    </row>
    <row r="77" spans="1:19" s="14" customFormat="1" ht="24.75" x14ac:dyDescent="0.25">
      <c r="A77" s="44">
        <v>74</v>
      </c>
      <c r="B77" s="49" t="s">
        <v>20</v>
      </c>
      <c r="C77" s="48" t="s">
        <v>14</v>
      </c>
      <c r="D77" s="46" t="s">
        <v>176</v>
      </c>
      <c r="E77" s="46" t="s">
        <v>116</v>
      </c>
      <c r="F77" s="46" t="s">
        <v>166</v>
      </c>
      <c r="G77" s="47" t="s">
        <v>74</v>
      </c>
      <c r="H77" s="51">
        <v>6297</v>
      </c>
      <c r="I77" s="50">
        <v>250</v>
      </c>
      <c r="J77" s="50">
        <v>375</v>
      </c>
      <c r="K77" s="50">
        <v>0</v>
      </c>
      <c r="L77" s="50">
        <v>0</v>
      </c>
      <c r="M77" s="50">
        <v>0</v>
      </c>
      <c r="N77" s="62">
        <v>1800</v>
      </c>
      <c r="O77" s="52">
        <f t="shared" si="5"/>
        <v>8722</v>
      </c>
      <c r="P77" s="54">
        <f t="shared" si="6"/>
        <v>8472</v>
      </c>
      <c r="Q77" s="54">
        <f>O77-250</f>
        <v>8472</v>
      </c>
      <c r="R77" s="53">
        <v>200</v>
      </c>
      <c r="S77" s="11"/>
    </row>
    <row r="78" spans="1:19" s="14" customFormat="1" ht="24.75" x14ac:dyDescent="0.25">
      <c r="A78" s="44">
        <v>75</v>
      </c>
      <c r="B78" s="49" t="s">
        <v>20</v>
      </c>
      <c r="C78" s="48" t="s">
        <v>14</v>
      </c>
      <c r="D78" s="46" t="s">
        <v>176</v>
      </c>
      <c r="E78" s="46" t="s">
        <v>91</v>
      </c>
      <c r="F78" s="46" t="s">
        <v>166</v>
      </c>
      <c r="G78" s="47" t="s">
        <v>74</v>
      </c>
      <c r="H78" s="51">
        <v>6297</v>
      </c>
      <c r="I78" s="50">
        <v>250</v>
      </c>
      <c r="J78" s="50">
        <v>375</v>
      </c>
      <c r="K78" s="50">
        <v>0</v>
      </c>
      <c r="L78" s="50">
        <v>0</v>
      </c>
      <c r="M78" s="50">
        <v>0</v>
      </c>
      <c r="N78" s="62">
        <v>1800</v>
      </c>
      <c r="O78" s="52">
        <f t="shared" si="5"/>
        <v>8722</v>
      </c>
      <c r="P78" s="54">
        <f t="shared" si="6"/>
        <v>8472</v>
      </c>
      <c r="Q78" s="54">
        <f>O78-250</f>
        <v>8472</v>
      </c>
      <c r="R78" s="53">
        <v>200</v>
      </c>
      <c r="S78" s="11"/>
    </row>
    <row r="79" spans="1:19" s="19" customFormat="1" x14ac:dyDescent="0.25">
      <c r="A79" s="58">
        <v>76</v>
      </c>
      <c r="B79" s="9" t="s">
        <v>65</v>
      </c>
      <c r="C79" s="28" t="s">
        <v>41</v>
      </c>
      <c r="D79" s="28" t="s">
        <v>119</v>
      </c>
      <c r="E79" s="20" t="s">
        <v>79</v>
      </c>
      <c r="F79" s="20" t="s">
        <v>66</v>
      </c>
      <c r="G79" s="13" t="s">
        <v>74</v>
      </c>
      <c r="H79" s="50">
        <v>7000</v>
      </c>
      <c r="I79" s="37">
        <v>250</v>
      </c>
      <c r="J79" s="37">
        <v>375</v>
      </c>
      <c r="K79" s="37">
        <v>0</v>
      </c>
      <c r="L79" s="37">
        <v>0</v>
      </c>
      <c r="M79" s="37">
        <v>0</v>
      </c>
      <c r="N79" s="37">
        <v>3000</v>
      </c>
      <c r="O79" s="56">
        <f t="shared" si="5"/>
        <v>10625</v>
      </c>
      <c r="P79" s="53">
        <f t="shared" si="6"/>
        <v>10375</v>
      </c>
      <c r="Q79" s="53">
        <f t="shared" si="2"/>
        <v>10375</v>
      </c>
      <c r="R79" s="53">
        <v>200</v>
      </c>
      <c r="S79" s="20"/>
    </row>
    <row r="80" spans="1:19" s="14" customFormat="1" ht="24.75" x14ac:dyDescent="0.25">
      <c r="A80" s="59">
        <v>77</v>
      </c>
      <c r="B80" s="49" t="s">
        <v>20</v>
      </c>
      <c r="C80" s="48" t="s">
        <v>14</v>
      </c>
      <c r="D80" s="46" t="s">
        <v>176</v>
      </c>
      <c r="E80" s="46" t="s">
        <v>89</v>
      </c>
      <c r="F80" s="46" t="s">
        <v>169</v>
      </c>
      <c r="G80" s="47" t="s">
        <v>74</v>
      </c>
      <c r="H80" s="51">
        <v>6297</v>
      </c>
      <c r="I80" s="50">
        <v>250</v>
      </c>
      <c r="J80" s="50">
        <v>375</v>
      </c>
      <c r="K80" s="50">
        <v>0</v>
      </c>
      <c r="L80" s="50">
        <v>0</v>
      </c>
      <c r="M80" s="50">
        <v>0</v>
      </c>
      <c r="N80" s="62">
        <v>1800</v>
      </c>
      <c r="O80" s="52">
        <f t="shared" si="5"/>
        <v>8722</v>
      </c>
      <c r="P80" s="54">
        <f t="shared" si="6"/>
        <v>8472</v>
      </c>
      <c r="Q80" s="54">
        <f>O80-250</f>
        <v>8472</v>
      </c>
      <c r="R80" s="53">
        <v>200</v>
      </c>
      <c r="S80" s="11"/>
    </row>
    <row r="81" spans="1:19" s="14" customFormat="1" ht="24.75" x14ac:dyDescent="0.25">
      <c r="A81" s="44">
        <v>78</v>
      </c>
      <c r="B81" s="49" t="s">
        <v>20</v>
      </c>
      <c r="C81" s="48" t="s">
        <v>14</v>
      </c>
      <c r="D81" s="46" t="s">
        <v>176</v>
      </c>
      <c r="E81" s="46" t="s">
        <v>91</v>
      </c>
      <c r="F81" s="46" t="s">
        <v>169</v>
      </c>
      <c r="G81" s="47" t="s">
        <v>74</v>
      </c>
      <c r="H81" s="51">
        <v>6297</v>
      </c>
      <c r="I81" s="50">
        <v>250</v>
      </c>
      <c r="J81" s="50">
        <v>375</v>
      </c>
      <c r="K81" s="50">
        <v>0</v>
      </c>
      <c r="L81" s="50">
        <v>0</v>
      </c>
      <c r="M81" s="50">
        <v>0</v>
      </c>
      <c r="N81" s="62">
        <v>1800</v>
      </c>
      <c r="O81" s="52">
        <f t="shared" si="5"/>
        <v>8722</v>
      </c>
      <c r="P81" s="54">
        <f t="shared" si="6"/>
        <v>8472</v>
      </c>
      <c r="Q81" s="54">
        <f>O81-250</f>
        <v>8472</v>
      </c>
      <c r="R81" s="53">
        <v>200</v>
      </c>
      <c r="S81" s="11"/>
    </row>
    <row r="82" spans="1:19" s="19" customFormat="1" x14ac:dyDescent="0.2">
      <c r="A82" s="15">
        <v>79</v>
      </c>
      <c r="B82" s="2" t="s">
        <v>67</v>
      </c>
      <c r="C82" s="22" t="s">
        <v>41</v>
      </c>
      <c r="D82" s="22" t="s">
        <v>119</v>
      </c>
      <c r="E82" s="20" t="s">
        <v>79</v>
      </c>
      <c r="F82" s="20" t="s">
        <v>68</v>
      </c>
      <c r="G82" s="13" t="s">
        <v>74</v>
      </c>
      <c r="H82" s="50">
        <v>7000</v>
      </c>
      <c r="I82" s="37">
        <v>250</v>
      </c>
      <c r="J82" s="37">
        <v>0</v>
      </c>
      <c r="K82" s="37">
        <v>0</v>
      </c>
      <c r="L82" s="37">
        <v>0</v>
      </c>
      <c r="M82" s="37">
        <v>0</v>
      </c>
      <c r="N82" s="43">
        <v>3000</v>
      </c>
      <c r="O82" s="56">
        <f t="shared" si="5"/>
        <v>10250</v>
      </c>
      <c r="P82" s="53">
        <f t="shared" si="6"/>
        <v>10000</v>
      </c>
      <c r="Q82" s="53">
        <f t="shared" si="2"/>
        <v>10000</v>
      </c>
      <c r="R82" s="53">
        <v>200</v>
      </c>
      <c r="S82" s="20"/>
    </row>
    <row r="83" spans="1:19" s="19" customFormat="1" ht="36" x14ac:dyDescent="0.25">
      <c r="A83" s="58">
        <v>80</v>
      </c>
      <c r="B83" s="6" t="s">
        <v>115</v>
      </c>
      <c r="C83" s="22" t="s">
        <v>14</v>
      </c>
      <c r="D83" s="22" t="s">
        <v>120</v>
      </c>
      <c r="E83" s="18" t="s">
        <v>92</v>
      </c>
      <c r="F83" s="20" t="s">
        <v>68</v>
      </c>
      <c r="G83" s="13" t="s">
        <v>74</v>
      </c>
      <c r="H83" s="50">
        <v>6297</v>
      </c>
      <c r="I83" s="37">
        <v>250</v>
      </c>
      <c r="J83" s="37">
        <v>375</v>
      </c>
      <c r="K83" s="37">
        <v>0</v>
      </c>
      <c r="L83" s="37">
        <v>0</v>
      </c>
      <c r="M83" s="37">
        <v>0</v>
      </c>
      <c r="N83" s="37">
        <v>1800</v>
      </c>
      <c r="O83" s="56">
        <f t="shared" si="5"/>
        <v>8722</v>
      </c>
      <c r="P83" s="53">
        <f t="shared" si="6"/>
        <v>8472</v>
      </c>
      <c r="Q83" s="53">
        <f t="shared" si="2"/>
        <v>8472</v>
      </c>
      <c r="R83" s="53">
        <v>200</v>
      </c>
      <c r="S83" s="20"/>
    </row>
    <row r="84" spans="1:19" s="14" customFormat="1" ht="24.75" x14ac:dyDescent="0.25">
      <c r="A84" s="59">
        <v>81</v>
      </c>
      <c r="B84" s="49" t="s">
        <v>20</v>
      </c>
      <c r="C84" s="48" t="s">
        <v>14</v>
      </c>
      <c r="D84" s="46" t="s">
        <v>176</v>
      </c>
      <c r="E84" s="46" t="s">
        <v>116</v>
      </c>
      <c r="F84" s="46" t="s">
        <v>171</v>
      </c>
      <c r="G84" s="47" t="s">
        <v>74</v>
      </c>
      <c r="H84" s="51">
        <v>6297</v>
      </c>
      <c r="I84" s="50">
        <v>250</v>
      </c>
      <c r="J84" s="50">
        <v>375</v>
      </c>
      <c r="K84" s="50">
        <v>0</v>
      </c>
      <c r="L84" s="50">
        <v>0</v>
      </c>
      <c r="M84" s="50">
        <v>0</v>
      </c>
      <c r="N84" s="62">
        <v>1800</v>
      </c>
      <c r="O84" s="52">
        <f t="shared" si="5"/>
        <v>8722</v>
      </c>
      <c r="P84" s="54">
        <f t="shared" si="6"/>
        <v>8472</v>
      </c>
      <c r="Q84" s="54">
        <f>O84-250</f>
        <v>8472</v>
      </c>
      <c r="R84" s="53">
        <v>200</v>
      </c>
      <c r="S84" s="11"/>
    </row>
    <row r="85" spans="1:19" s="19" customFormat="1" ht="24" x14ac:dyDescent="0.2">
      <c r="A85" s="15">
        <v>82</v>
      </c>
      <c r="B85" s="2" t="s">
        <v>69</v>
      </c>
      <c r="C85" s="29" t="s">
        <v>41</v>
      </c>
      <c r="D85" s="29" t="s">
        <v>119</v>
      </c>
      <c r="E85" s="20" t="s">
        <v>79</v>
      </c>
      <c r="F85" s="20" t="s">
        <v>71</v>
      </c>
      <c r="G85" s="13" t="s">
        <v>74</v>
      </c>
      <c r="H85" s="50">
        <v>7000</v>
      </c>
      <c r="I85" s="37">
        <v>250</v>
      </c>
      <c r="J85" s="37">
        <v>375</v>
      </c>
      <c r="K85" s="37">
        <v>0</v>
      </c>
      <c r="L85" s="37">
        <v>0</v>
      </c>
      <c r="M85" s="37">
        <v>0</v>
      </c>
      <c r="N85" s="37">
        <v>3000</v>
      </c>
      <c r="O85" s="56">
        <f t="shared" si="5"/>
        <v>10625</v>
      </c>
      <c r="P85" s="53">
        <f t="shared" si="6"/>
        <v>10375</v>
      </c>
      <c r="Q85" s="53">
        <f t="shared" si="2"/>
        <v>10375</v>
      </c>
      <c r="R85" s="53">
        <v>200</v>
      </c>
      <c r="S85" s="20"/>
    </row>
    <row r="86" spans="1:19" s="19" customFormat="1" ht="41.25" customHeight="1" x14ac:dyDescent="0.2">
      <c r="A86" s="15">
        <v>83</v>
      </c>
      <c r="B86" s="4" t="s">
        <v>70</v>
      </c>
      <c r="C86" s="22" t="s">
        <v>14</v>
      </c>
      <c r="D86" s="22" t="s">
        <v>120</v>
      </c>
      <c r="E86" s="18" t="s">
        <v>92</v>
      </c>
      <c r="F86" s="20" t="s">
        <v>71</v>
      </c>
      <c r="G86" s="13" t="s">
        <v>74</v>
      </c>
      <c r="H86" s="50">
        <v>6297</v>
      </c>
      <c r="I86" s="37">
        <v>250</v>
      </c>
      <c r="J86" s="37">
        <v>375</v>
      </c>
      <c r="K86" s="37">
        <v>0</v>
      </c>
      <c r="L86" s="37">
        <v>0</v>
      </c>
      <c r="M86" s="37">
        <v>0</v>
      </c>
      <c r="N86" s="37">
        <v>1800</v>
      </c>
      <c r="O86" s="56">
        <f t="shared" si="5"/>
        <v>8722</v>
      </c>
      <c r="P86" s="53">
        <f t="shared" si="6"/>
        <v>8472</v>
      </c>
      <c r="Q86" s="53">
        <f t="shared" si="2"/>
        <v>8472</v>
      </c>
      <c r="R86" s="53">
        <v>200</v>
      </c>
      <c r="S86" s="20"/>
    </row>
    <row r="87" spans="1:19" s="14" customFormat="1" ht="24.75" x14ac:dyDescent="0.25">
      <c r="A87" s="59">
        <v>84</v>
      </c>
      <c r="B87" s="49" t="s">
        <v>20</v>
      </c>
      <c r="C87" s="48" t="s">
        <v>14</v>
      </c>
      <c r="D87" s="46" t="s">
        <v>176</v>
      </c>
      <c r="E87" s="46" t="s">
        <v>116</v>
      </c>
      <c r="F87" s="46" t="s">
        <v>172</v>
      </c>
      <c r="G87" s="47" t="s">
        <v>74</v>
      </c>
      <c r="H87" s="51">
        <v>6297</v>
      </c>
      <c r="I87" s="50">
        <v>250</v>
      </c>
      <c r="J87" s="50">
        <v>375</v>
      </c>
      <c r="K87" s="50">
        <v>0</v>
      </c>
      <c r="L87" s="50">
        <v>0</v>
      </c>
      <c r="M87" s="50">
        <v>0</v>
      </c>
      <c r="N87" s="62">
        <v>1800</v>
      </c>
      <c r="O87" s="52">
        <f t="shared" si="5"/>
        <v>8722</v>
      </c>
      <c r="P87" s="54">
        <f t="shared" si="6"/>
        <v>8472</v>
      </c>
      <c r="Q87" s="54">
        <f>O87-250</f>
        <v>8472</v>
      </c>
      <c r="R87" s="53">
        <v>200</v>
      </c>
      <c r="S87" s="11"/>
    </row>
    <row r="88" spans="1:19" s="19" customFormat="1" ht="24" x14ac:dyDescent="0.25">
      <c r="A88" s="58">
        <v>85</v>
      </c>
      <c r="B88" s="10" t="s">
        <v>146</v>
      </c>
      <c r="C88" s="29" t="s">
        <v>41</v>
      </c>
      <c r="D88" s="29" t="s">
        <v>119</v>
      </c>
      <c r="E88" s="20" t="s">
        <v>79</v>
      </c>
      <c r="F88" s="20" t="s">
        <v>72</v>
      </c>
      <c r="G88" s="13" t="s">
        <v>74</v>
      </c>
      <c r="H88" s="50">
        <v>7000</v>
      </c>
      <c r="I88" s="37">
        <v>250</v>
      </c>
      <c r="J88" s="37">
        <v>0</v>
      </c>
      <c r="K88" s="37">
        <v>0</v>
      </c>
      <c r="L88" s="37">
        <v>0</v>
      </c>
      <c r="M88" s="37">
        <v>0</v>
      </c>
      <c r="N88" s="37">
        <v>3000</v>
      </c>
      <c r="O88" s="56">
        <f t="shared" si="5"/>
        <v>10250</v>
      </c>
      <c r="P88" s="53">
        <f t="shared" si="6"/>
        <v>10000</v>
      </c>
      <c r="Q88" s="53">
        <f t="shared" si="2"/>
        <v>10000</v>
      </c>
      <c r="R88" s="53">
        <v>200</v>
      </c>
      <c r="S88" s="20"/>
    </row>
    <row r="89" spans="1:19" s="14" customFormat="1" ht="24.75" x14ac:dyDescent="0.25">
      <c r="A89" s="44">
        <v>86</v>
      </c>
      <c r="B89" s="49" t="s">
        <v>20</v>
      </c>
      <c r="C89" s="48" t="s">
        <v>14</v>
      </c>
      <c r="D89" s="46" t="s">
        <v>176</v>
      </c>
      <c r="E89" s="46" t="s">
        <v>116</v>
      </c>
      <c r="F89" s="46" t="s">
        <v>162</v>
      </c>
      <c r="G89" s="47" t="s">
        <v>74</v>
      </c>
      <c r="H89" s="51">
        <v>6297</v>
      </c>
      <c r="I89" s="50">
        <v>250</v>
      </c>
      <c r="J89" s="50">
        <v>375</v>
      </c>
      <c r="K89" s="50">
        <v>0</v>
      </c>
      <c r="L89" s="50">
        <v>0</v>
      </c>
      <c r="M89" s="50">
        <v>0</v>
      </c>
      <c r="N89" s="62">
        <v>1800</v>
      </c>
      <c r="O89" s="52">
        <f t="shared" si="5"/>
        <v>8722</v>
      </c>
      <c r="P89" s="54">
        <f t="shared" si="6"/>
        <v>8472</v>
      </c>
      <c r="Q89" s="54">
        <f>O89-250</f>
        <v>8472</v>
      </c>
      <c r="R89" s="53">
        <v>200</v>
      </c>
      <c r="S89" s="11"/>
    </row>
    <row r="90" spans="1:19" s="14" customFormat="1" ht="24.75" x14ac:dyDescent="0.25">
      <c r="A90" s="44">
        <v>87</v>
      </c>
      <c r="B90" s="49" t="s">
        <v>20</v>
      </c>
      <c r="C90" s="48" t="s">
        <v>14</v>
      </c>
      <c r="D90" s="46" t="s">
        <v>176</v>
      </c>
      <c r="E90" s="46" t="s">
        <v>91</v>
      </c>
      <c r="F90" s="46" t="s">
        <v>162</v>
      </c>
      <c r="G90" s="47" t="s">
        <v>74</v>
      </c>
      <c r="H90" s="51">
        <v>6297</v>
      </c>
      <c r="I90" s="50">
        <v>250</v>
      </c>
      <c r="J90" s="50">
        <v>375</v>
      </c>
      <c r="K90" s="50">
        <v>0</v>
      </c>
      <c r="L90" s="50">
        <v>0</v>
      </c>
      <c r="M90" s="50">
        <v>0</v>
      </c>
      <c r="N90" s="62">
        <v>1800</v>
      </c>
      <c r="O90" s="52">
        <f t="shared" si="5"/>
        <v>8722</v>
      </c>
      <c r="P90" s="54">
        <f t="shared" si="6"/>
        <v>8472</v>
      </c>
      <c r="Q90" s="54">
        <f>O90-250</f>
        <v>8472</v>
      </c>
      <c r="R90" s="53">
        <v>200</v>
      </c>
      <c r="S90" s="11"/>
    </row>
    <row r="91" spans="1:19" s="19" customFormat="1" x14ac:dyDescent="0.25">
      <c r="A91" s="30"/>
      <c r="B91" s="31" t="s">
        <v>78</v>
      </c>
      <c r="C91" s="31"/>
      <c r="D91" s="31"/>
      <c r="E91" s="31"/>
      <c r="F91" s="31"/>
      <c r="G91" s="40"/>
      <c r="H91" s="33">
        <f t="shared" ref="H91:P91" si="7">SUM(H4:H90)</f>
        <v>445902</v>
      </c>
      <c r="I91" s="33">
        <f t="shared" si="7"/>
        <v>21750</v>
      </c>
      <c r="J91" s="33">
        <f t="shared" si="7"/>
        <v>18375</v>
      </c>
      <c r="K91" s="33">
        <f t="shared" si="7"/>
        <v>23500</v>
      </c>
      <c r="L91" s="33">
        <f t="shared" si="7"/>
        <v>70</v>
      </c>
      <c r="M91" s="33">
        <f t="shared" si="7"/>
        <v>6650</v>
      </c>
      <c r="N91" s="33">
        <f t="shared" si="7"/>
        <v>168200</v>
      </c>
      <c r="O91" s="33">
        <f t="shared" si="7"/>
        <v>684447</v>
      </c>
      <c r="P91" s="33">
        <f t="shared" si="7"/>
        <v>662697</v>
      </c>
      <c r="Q91" s="33">
        <f>SUM(Q4:Q90)</f>
        <v>662697</v>
      </c>
      <c r="R91" s="34">
        <f>SUM(R4:R90)</f>
        <v>17400</v>
      </c>
      <c r="S91" s="42">
        <f>SUM(O91:R91)</f>
        <v>2027241</v>
      </c>
    </row>
    <row r="92" spans="1:19" x14ac:dyDescent="0.25">
      <c r="H92" s="64">
        <f t="shared" ref="H92:O92" si="8">H91*12</f>
        <v>5350824</v>
      </c>
      <c r="I92" s="64">
        <f t="shared" si="8"/>
        <v>261000</v>
      </c>
      <c r="J92" s="64">
        <f t="shared" si="8"/>
        <v>220500</v>
      </c>
      <c r="K92" s="87">
        <f t="shared" si="8"/>
        <v>282000</v>
      </c>
      <c r="L92" s="87">
        <f t="shared" si="8"/>
        <v>840</v>
      </c>
      <c r="M92" s="87">
        <f t="shared" si="8"/>
        <v>79800</v>
      </c>
      <c r="N92" s="87">
        <f t="shared" si="8"/>
        <v>2018400</v>
      </c>
      <c r="O92" s="63">
        <f t="shared" si="8"/>
        <v>8213364</v>
      </c>
      <c r="P92" s="64">
        <f>P91</f>
        <v>662697</v>
      </c>
      <c r="Q92" s="64">
        <f>Q91</f>
        <v>662697</v>
      </c>
      <c r="R92" s="64">
        <f>R91</f>
        <v>17400</v>
      </c>
      <c r="S92" s="65">
        <f>O92+P92+Q92+R92</f>
        <v>9556158</v>
      </c>
    </row>
    <row r="94" spans="1:19" x14ac:dyDescent="0.25">
      <c r="S94" s="65"/>
    </row>
    <row r="95" spans="1:19" x14ac:dyDescent="0.25">
      <c r="N95" s="64"/>
    </row>
    <row r="123" spans="7:18" s="19" customFormat="1" x14ac:dyDescent="0.25">
      <c r="G123" s="41"/>
      <c r="H123" s="35"/>
      <c r="I123" s="35"/>
      <c r="J123" s="35"/>
      <c r="K123" s="35"/>
      <c r="L123" s="35"/>
      <c r="M123" s="35"/>
      <c r="N123" s="35"/>
      <c r="O123" s="57"/>
      <c r="P123" s="35"/>
      <c r="Q123" s="35"/>
      <c r="R123" s="35"/>
    </row>
    <row r="124" spans="7:18" s="19" customFormat="1" x14ac:dyDescent="0.25">
      <c r="G124" s="41"/>
      <c r="H124" s="35"/>
      <c r="I124" s="35"/>
      <c r="J124" s="35"/>
      <c r="K124" s="35"/>
      <c r="L124" s="35"/>
      <c r="M124" s="35"/>
      <c r="N124" s="35"/>
      <c r="O124" s="57"/>
      <c r="P124" s="35"/>
      <c r="Q124" s="35"/>
      <c r="R124" s="35"/>
    </row>
    <row r="125" spans="7:18" s="19" customFormat="1" x14ac:dyDescent="0.25">
      <c r="G125" s="41"/>
      <c r="H125" s="35"/>
      <c r="I125" s="35"/>
      <c r="J125" s="35"/>
      <c r="K125" s="35"/>
      <c r="L125" s="35"/>
      <c r="M125" s="35"/>
      <c r="N125" s="35"/>
      <c r="O125" s="57"/>
      <c r="P125" s="35"/>
      <c r="Q125" s="35"/>
      <c r="R125" s="35"/>
    </row>
    <row r="126" spans="7:18" s="19" customFormat="1" x14ac:dyDescent="0.25">
      <c r="G126" s="41"/>
      <c r="H126" s="35"/>
      <c r="I126" s="35"/>
      <c r="J126" s="35"/>
      <c r="K126" s="35"/>
      <c r="L126" s="35"/>
      <c r="M126" s="35"/>
      <c r="N126" s="35"/>
      <c r="O126" s="57"/>
      <c r="P126" s="35"/>
      <c r="Q126" s="35"/>
      <c r="R126" s="35"/>
    </row>
    <row r="127" spans="7:18" s="19" customFormat="1" x14ac:dyDescent="0.25">
      <c r="G127" s="41"/>
      <c r="H127" s="35"/>
      <c r="I127" s="35"/>
      <c r="J127" s="35"/>
      <c r="K127" s="35"/>
      <c r="L127" s="35"/>
      <c r="M127" s="35"/>
      <c r="N127" s="35"/>
      <c r="O127" s="57"/>
      <c r="P127" s="35"/>
      <c r="Q127" s="35"/>
      <c r="R127" s="35"/>
    </row>
    <row r="128" spans="7:18" s="19" customFormat="1" x14ac:dyDescent="0.25">
      <c r="G128" s="41"/>
      <c r="H128" s="35"/>
      <c r="I128" s="35"/>
      <c r="J128" s="35"/>
      <c r="K128" s="35"/>
      <c r="L128" s="35"/>
      <c r="M128" s="35"/>
      <c r="N128" s="35"/>
      <c r="O128" s="57"/>
      <c r="P128" s="35"/>
      <c r="Q128" s="35"/>
      <c r="R128" s="35"/>
    </row>
    <row r="129" spans="7:18" s="19" customFormat="1" x14ac:dyDescent="0.25">
      <c r="G129" s="41"/>
      <c r="H129" s="35"/>
      <c r="I129" s="35"/>
      <c r="J129" s="35"/>
      <c r="K129" s="35"/>
      <c r="L129" s="35"/>
      <c r="M129" s="35"/>
      <c r="N129" s="35"/>
      <c r="O129" s="57"/>
      <c r="P129" s="35"/>
      <c r="Q129" s="35"/>
      <c r="R129" s="35"/>
    </row>
    <row r="130" spans="7:18" s="19" customFormat="1" x14ac:dyDescent="0.25">
      <c r="G130" s="41"/>
      <c r="H130" s="35"/>
      <c r="I130" s="35"/>
      <c r="J130" s="35"/>
      <c r="K130" s="35"/>
      <c r="L130" s="35"/>
      <c r="M130" s="35"/>
      <c r="N130" s="35"/>
      <c r="O130" s="57"/>
      <c r="P130" s="35"/>
      <c r="Q130" s="35"/>
      <c r="R130" s="35"/>
    </row>
    <row r="131" spans="7:18" s="19" customFormat="1" x14ac:dyDescent="0.25">
      <c r="G131" s="41"/>
      <c r="H131" s="35"/>
      <c r="I131" s="35"/>
      <c r="J131" s="35"/>
      <c r="K131" s="35"/>
      <c r="L131" s="35"/>
      <c r="M131" s="35"/>
      <c r="N131" s="35"/>
      <c r="O131" s="57"/>
      <c r="P131" s="35"/>
      <c r="Q131" s="35"/>
      <c r="R131" s="35"/>
    </row>
    <row r="132" spans="7:18" s="19" customFormat="1" x14ac:dyDescent="0.25">
      <c r="G132" s="41"/>
      <c r="H132" s="35"/>
      <c r="I132" s="35"/>
      <c r="J132" s="35"/>
      <c r="K132" s="35"/>
      <c r="L132" s="35"/>
      <c r="M132" s="35"/>
      <c r="N132" s="35"/>
      <c r="O132" s="57"/>
      <c r="P132" s="35"/>
      <c r="Q132" s="35"/>
      <c r="R132" s="35"/>
    </row>
    <row r="133" spans="7:18" s="19" customFormat="1" x14ac:dyDescent="0.25">
      <c r="G133" s="41"/>
      <c r="H133" s="35"/>
      <c r="I133" s="35"/>
      <c r="J133" s="35"/>
      <c r="K133" s="35"/>
      <c r="L133" s="35"/>
      <c r="M133" s="35"/>
      <c r="N133" s="35"/>
      <c r="O133" s="57"/>
      <c r="P133" s="35"/>
      <c r="Q133" s="35"/>
      <c r="R133" s="35"/>
    </row>
    <row r="134" spans="7:18" s="19" customFormat="1" x14ac:dyDescent="0.25">
      <c r="G134" s="41"/>
      <c r="H134" s="35"/>
      <c r="I134" s="35"/>
      <c r="J134" s="35"/>
      <c r="K134" s="35"/>
      <c r="L134" s="35"/>
      <c r="M134" s="35"/>
      <c r="N134" s="35"/>
      <c r="O134" s="57"/>
      <c r="P134" s="35"/>
      <c r="Q134" s="35"/>
      <c r="R134" s="35"/>
    </row>
    <row r="135" spans="7:18" s="19" customFormat="1" x14ac:dyDescent="0.25">
      <c r="G135" s="41"/>
      <c r="H135" s="35"/>
      <c r="I135" s="35"/>
      <c r="J135" s="35"/>
      <c r="K135" s="35"/>
      <c r="L135" s="35"/>
      <c r="M135" s="35"/>
      <c r="N135" s="35"/>
      <c r="O135" s="57"/>
      <c r="P135" s="35"/>
      <c r="Q135" s="35"/>
      <c r="R135" s="35"/>
    </row>
    <row r="136" spans="7:18" s="19" customFormat="1" x14ac:dyDescent="0.25">
      <c r="G136" s="41"/>
      <c r="H136" s="35"/>
      <c r="I136" s="35"/>
      <c r="J136" s="35"/>
      <c r="K136" s="35"/>
      <c r="L136" s="35"/>
      <c r="M136" s="35"/>
      <c r="N136" s="35"/>
      <c r="O136" s="57"/>
      <c r="P136" s="35"/>
      <c r="Q136" s="35"/>
      <c r="R136" s="35"/>
    </row>
    <row r="137" spans="7:18" s="19" customFormat="1" x14ac:dyDescent="0.25">
      <c r="G137" s="41"/>
      <c r="H137" s="35"/>
      <c r="I137" s="35"/>
      <c r="J137" s="35"/>
      <c r="K137" s="35"/>
      <c r="L137" s="35"/>
      <c r="M137" s="35"/>
      <c r="N137" s="35"/>
      <c r="O137" s="57"/>
      <c r="P137" s="35"/>
      <c r="Q137" s="35"/>
      <c r="R137" s="35"/>
    </row>
    <row r="138" spans="7:18" s="19" customFormat="1" x14ac:dyDescent="0.25">
      <c r="G138" s="41"/>
      <c r="H138" s="35"/>
      <c r="I138" s="35"/>
      <c r="J138" s="35"/>
      <c r="K138" s="35"/>
      <c r="L138" s="35"/>
      <c r="M138" s="35"/>
      <c r="N138" s="35"/>
      <c r="O138" s="57"/>
      <c r="P138" s="35"/>
      <c r="Q138" s="35"/>
      <c r="R138" s="35"/>
    </row>
    <row r="139" spans="7:18" s="19" customFormat="1" x14ac:dyDescent="0.25">
      <c r="G139" s="41"/>
      <c r="H139" s="35"/>
      <c r="I139" s="35"/>
      <c r="J139" s="35"/>
      <c r="K139" s="35"/>
      <c r="L139" s="35"/>
      <c r="M139" s="35"/>
      <c r="N139" s="35"/>
      <c r="O139" s="57"/>
      <c r="P139" s="35"/>
      <c r="Q139" s="35"/>
      <c r="R139" s="35"/>
    </row>
    <row r="140" spans="7:18" s="19" customFormat="1" x14ac:dyDescent="0.25">
      <c r="G140" s="41"/>
      <c r="H140" s="35"/>
      <c r="I140" s="35"/>
      <c r="J140" s="35"/>
      <c r="K140" s="35"/>
      <c r="L140" s="35"/>
      <c r="M140" s="35"/>
      <c r="N140" s="35"/>
      <c r="O140" s="57"/>
      <c r="P140" s="35"/>
      <c r="Q140" s="35"/>
      <c r="R140" s="35"/>
    </row>
    <row r="141" spans="7:18" s="19" customFormat="1" x14ac:dyDescent="0.25">
      <c r="G141" s="41"/>
      <c r="H141" s="35"/>
      <c r="I141" s="35"/>
      <c r="J141" s="35"/>
      <c r="K141" s="35"/>
      <c r="L141" s="35"/>
      <c r="M141" s="35"/>
      <c r="N141" s="35"/>
      <c r="O141" s="57"/>
      <c r="P141" s="35"/>
      <c r="Q141" s="35"/>
      <c r="R141" s="35"/>
    </row>
    <row r="142" spans="7:18" s="19" customFormat="1" x14ac:dyDescent="0.25">
      <c r="G142" s="41"/>
      <c r="H142" s="35"/>
      <c r="I142" s="35"/>
      <c r="J142" s="35"/>
      <c r="K142" s="35"/>
      <c r="L142" s="35"/>
      <c r="M142" s="35"/>
      <c r="N142" s="35"/>
      <c r="O142" s="57"/>
      <c r="P142" s="35"/>
      <c r="Q142" s="35"/>
      <c r="R142" s="35"/>
    </row>
    <row r="143" spans="7:18" s="19" customFormat="1" x14ac:dyDescent="0.25">
      <c r="G143" s="41"/>
      <c r="H143" s="35"/>
      <c r="I143" s="35"/>
      <c r="J143" s="35"/>
      <c r="K143" s="35"/>
      <c r="L143" s="35"/>
      <c r="M143" s="35"/>
      <c r="N143" s="35"/>
      <c r="O143" s="57"/>
      <c r="P143" s="35"/>
      <c r="Q143" s="35"/>
      <c r="R143" s="35"/>
    </row>
    <row r="144" spans="7:18" s="19" customFormat="1" x14ac:dyDescent="0.25">
      <c r="G144" s="41"/>
      <c r="H144" s="35"/>
      <c r="I144" s="35"/>
      <c r="J144" s="35"/>
      <c r="K144" s="35"/>
      <c r="L144" s="35"/>
      <c r="M144" s="35"/>
      <c r="N144" s="35"/>
      <c r="O144" s="57"/>
      <c r="P144" s="35"/>
      <c r="Q144" s="35"/>
      <c r="R144" s="35"/>
    </row>
    <row r="145" spans="7:18" s="19" customFormat="1" x14ac:dyDescent="0.25">
      <c r="G145" s="41"/>
      <c r="H145" s="35"/>
      <c r="I145" s="35"/>
      <c r="J145" s="35"/>
      <c r="K145" s="35"/>
      <c r="L145" s="35"/>
      <c r="M145" s="35"/>
      <c r="N145" s="35"/>
      <c r="O145" s="57"/>
      <c r="P145" s="35"/>
      <c r="Q145" s="35"/>
      <c r="R145" s="35"/>
    </row>
    <row r="146" spans="7:18" s="19" customFormat="1" x14ac:dyDescent="0.25">
      <c r="G146" s="41"/>
      <c r="H146" s="35"/>
      <c r="I146" s="35"/>
      <c r="J146" s="35"/>
      <c r="K146" s="35"/>
      <c r="L146" s="35"/>
      <c r="M146" s="35"/>
      <c r="N146" s="35"/>
      <c r="O146" s="57"/>
      <c r="P146" s="35"/>
      <c r="Q146" s="35"/>
      <c r="R146" s="35"/>
    </row>
    <row r="147" spans="7:18" s="19" customFormat="1" x14ac:dyDescent="0.25">
      <c r="G147" s="41"/>
      <c r="H147" s="35"/>
      <c r="I147" s="35"/>
      <c r="J147" s="35"/>
      <c r="K147" s="35"/>
      <c r="L147" s="35"/>
      <c r="M147" s="35"/>
      <c r="N147" s="35"/>
      <c r="O147" s="57"/>
      <c r="P147" s="35"/>
      <c r="Q147" s="35"/>
      <c r="R147" s="35"/>
    </row>
    <row r="148" spans="7:18" s="19" customFormat="1" x14ac:dyDescent="0.25">
      <c r="G148" s="41"/>
      <c r="H148" s="35"/>
      <c r="I148" s="35"/>
      <c r="J148" s="35"/>
      <c r="K148" s="35"/>
      <c r="L148" s="35"/>
      <c r="M148" s="35"/>
      <c r="N148" s="35"/>
      <c r="O148" s="57"/>
      <c r="P148" s="35"/>
      <c r="Q148" s="35"/>
      <c r="R148" s="35"/>
    </row>
    <row r="149" spans="7:18" s="19" customFormat="1" x14ac:dyDescent="0.25">
      <c r="G149" s="41"/>
      <c r="H149" s="35"/>
      <c r="I149" s="35"/>
      <c r="J149" s="35"/>
      <c r="K149" s="35"/>
      <c r="L149" s="35"/>
      <c r="M149" s="35"/>
      <c r="N149" s="35"/>
      <c r="O149" s="57"/>
      <c r="P149" s="35"/>
      <c r="Q149" s="35"/>
      <c r="R149" s="35"/>
    </row>
    <row r="150" spans="7:18" s="19" customFormat="1" x14ac:dyDescent="0.25">
      <c r="G150" s="41"/>
      <c r="H150" s="35"/>
      <c r="I150" s="35"/>
      <c r="J150" s="35"/>
      <c r="K150" s="35"/>
      <c r="L150" s="35"/>
      <c r="M150" s="35"/>
      <c r="N150" s="35"/>
      <c r="O150" s="57"/>
      <c r="P150" s="35"/>
      <c r="Q150" s="35"/>
      <c r="R150" s="35"/>
    </row>
    <row r="151" spans="7:18" s="19" customFormat="1" x14ac:dyDescent="0.25">
      <c r="G151" s="41"/>
      <c r="H151" s="35"/>
      <c r="I151" s="35"/>
      <c r="J151" s="35"/>
      <c r="K151" s="35"/>
      <c r="L151" s="35"/>
      <c r="M151" s="35"/>
      <c r="N151" s="35"/>
      <c r="O151" s="57"/>
      <c r="P151" s="35"/>
      <c r="Q151" s="35"/>
      <c r="R151" s="35"/>
    </row>
    <row r="152" spans="7:18" s="19" customFormat="1" x14ac:dyDescent="0.25">
      <c r="G152" s="41"/>
      <c r="H152" s="35"/>
      <c r="I152" s="35"/>
      <c r="J152" s="35"/>
      <c r="K152" s="35"/>
      <c r="L152" s="35"/>
      <c r="M152" s="35"/>
      <c r="N152" s="35"/>
      <c r="O152" s="57"/>
      <c r="P152" s="35"/>
      <c r="Q152" s="35"/>
      <c r="R152" s="35"/>
    </row>
    <row r="153" spans="7:18" s="19" customFormat="1" x14ac:dyDescent="0.25">
      <c r="G153" s="41"/>
      <c r="H153" s="35"/>
      <c r="I153" s="35"/>
      <c r="J153" s="35"/>
      <c r="K153" s="35"/>
      <c r="L153" s="35"/>
      <c r="M153" s="35"/>
      <c r="N153" s="35"/>
      <c r="O153" s="57"/>
      <c r="P153" s="35"/>
      <c r="Q153" s="35"/>
      <c r="R153" s="35"/>
    </row>
    <row r="154" spans="7:18" s="19" customFormat="1" x14ac:dyDescent="0.25">
      <c r="G154" s="41"/>
      <c r="H154" s="35"/>
      <c r="I154" s="35"/>
      <c r="J154" s="35"/>
      <c r="K154" s="35"/>
      <c r="L154" s="35"/>
      <c r="M154" s="35"/>
      <c r="N154" s="35"/>
      <c r="O154" s="57"/>
      <c r="P154" s="35"/>
      <c r="Q154" s="35"/>
      <c r="R154" s="35"/>
    </row>
    <row r="155" spans="7:18" s="19" customFormat="1" x14ac:dyDescent="0.25">
      <c r="G155" s="41"/>
      <c r="H155" s="35"/>
      <c r="I155" s="35"/>
      <c r="J155" s="35"/>
      <c r="K155" s="35"/>
      <c r="L155" s="35"/>
      <c r="M155" s="35"/>
      <c r="N155" s="35"/>
      <c r="O155" s="57"/>
      <c r="P155" s="35"/>
      <c r="Q155" s="35"/>
      <c r="R155" s="35"/>
    </row>
    <row r="156" spans="7:18" s="19" customFormat="1" x14ac:dyDescent="0.25">
      <c r="G156" s="41"/>
      <c r="H156" s="35"/>
      <c r="I156" s="35"/>
      <c r="J156" s="35"/>
      <c r="K156" s="35"/>
      <c r="L156" s="35"/>
      <c r="M156" s="35"/>
      <c r="N156" s="35"/>
      <c r="O156" s="57"/>
      <c r="P156" s="35"/>
      <c r="Q156" s="35"/>
      <c r="R156" s="35"/>
    </row>
    <row r="157" spans="7:18" s="19" customFormat="1" x14ac:dyDescent="0.25">
      <c r="G157" s="41"/>
      <c r="H157" s="35"/>
      <c r="I157" s="35"/>
      <c r="J157" s="35"/>
      <c r="K157" s="35"/>
      <c r="L157" s="35"/>
      <c r="M157" s="35"/>
      <c r="N157" s="35"/>
      <c r="O157" s="57"/>
      <c r="P157" s="35"/>
      <c r="Q157" s="35"/>
      <c r="R157" s="35"/>
    </row>
    <row r="158" spans="7:18" s="19" customFormat="1" x14ac:dyDescent="0.25">
      <c r="G158" s="41"/>
      <c r="H158" s="35"/>
      <c r="I158" s="35"/>
      <c r="J158" s="35"/>
      <c r="K158" s="35"/>
      <c r="L158" s="35"/>
      <c r="M158" s="35"/>
      <c r="N158" s="35"/>
      <c r="O158" s="57"/>
      <c r="P158" s="35"/>
      <c r="Q158" s="35"/>
      <c r="R158" s="35"/>
    </row>
    <row r="159" spans="7:18" s="19" customFormat="1" x14ac:dyDescent="0.25">
      <c r="G159" s="41"/>
      <c r="H159" s="35"/>
      <c r="I159" s="35"/>
      <c r="J159" s="35"/>
      <c r="K159" s="35"/>
      <c r="L159" s="35"/>
      <c r="M159" s="35"/>
      <c r="N159" s="35"/>
      <c r="O159" s="57"/>
      <c r="P159" s="35"/>
      <c r="Q159" s="35"/>
      <c r="R159" s="35"/>
    </row>
    <row r="160" spans="7:18" s="19" customFormat="1" x14ac:dyDescent="0.25">
      <c r="G160" s="41"/>
      <c r="H160" s="35"/>
      <c r="I160" s="35"/>
      <c r="J160" s="35"/>
      <c r="K160" s="35"/>
      <c r="L160" s="35"/>
      <c r="M160" s="35"/>
      <c r="N160" s="35"/>
      <c r="O160" s="57"/>
      <c r="P160" s="35"/>
      <c r="Q160" s="35"/>
      <c r="R160" s="35"/>
    </row>
    <row r="161" spans="7:18" s="19" customFormat="1" x14ac:dyDescent="0.25">
      <c r="G161" s="41"/>
      <c r="H161" s="35"/>
      <c r="I161" s="35"/>
      <c r="J161" s="35"/>
      <c r="K161" s="35"/>
      <c r="L161" s="35"/>
      <c r="M161" s="35"/>
      <c r="N161" s="35"/>
      <c r="O161" s="57"/>
      <c r="P161" s="35"/>
      <c r="Q161" s="35"/>
      <c r="R161" s="35"/>
    </row>
    <row r="162" spans="7:18" s="19" customFormat="1" x14ac:dyDescent="0.25">
      <c r="G162" s="41"/>
      <c r="H162" s="35"/>
      <c r="I162" s="35"/>
      <c r="J162" s="35"/>
      <c r="K162" s="35"/>
      <c r="L162" s="35"/>
      <c r="M162" s="35"/>
      <c r="N162" s="35"/>
      <c r="O162" s="57"/>
      <c r="P162" s="35"/>
      <c r="Q162" s="35"/>
      <c r="R162" s="35"/>
    </row>
    <row r="163" spans="7:18" s="19" customFormat="1" x14ac:dyDescent="0.25">
      <c r="G163" s="41"/>
      <c r="H163" s="35"/>
      <c r="I163" s="35"/>
      <c r="J163" s="35"/>
      <c r="K163" s="35"/>
      <c r="L163" s="35"/>
      <c r="M163" s="35"/>
      <c r="N163" s="35"/>
      <c r="O163" s="57"/>
      <c r="P163" s="35"/>
      <c r="Q163" s="35"/>
      <c r="R163" s="35"/>
    </row>
    <row r="164" spans="7:18" s="19" customFormat="1" x14ac:dyDescent="0.25">
      <c r="G164" s="41"/>
      <c r="H164" s="35"/>
      <c r="I164" s="35"/>
      <c r="J164" s="35"/>
      <c r="K164" s="35"/>
      <c r="L164" s="35"/>
      <c r="M164" s="35"/>
      <c r="N164" s="35"/>
      <c r="O164" s="57"/>
      <c r="P164" s="35"/>
      <c r="Q164" s="35"/>
      <c r="R164" s="35"/>
    </row>
    <row r="165" spans="7:18" s="19" customFormat="1" x14ac:dyDescent="0.25">
      <c r="G165" s="41"/>
      <c r="H165" s="35"/>
      <c r="I165" s="35"/>
      <c r="J165" s="35"/>
      <c r="K165" s="35"/>
      <c r="L165" s="35"/>
      <c r="M165" s="35"/>
      <c r="N165" s="35"/>
      <c r="O165" s="57"/>
      <c r="P165" s="35"/>
      <c r="Q165" s="35"/>
      <c r="R165" s="35"/>
    </row>
    <row r="166" spans="7:18" s="19" customFormat="1" x14ac:dyDescent="0.25">
      <c r="G166" s="41"/>
      <c r="H166" s="35"/>
      <c r="I166" s="35"/>
      <c r="J166" s="35"/>
      <c r="K166" s="35"/>
      <c r="L166" s="35"/>
      <c r="M166" s="35"/>
      <c r="N166" s="35"/>
      <c r="O166" s="57"/>
      <c r="P166" s="35"/>
      <c r="Q166" s="35"/>
      <c r="R166" s="35"/>
    </row>
    <row r="167" spans="7:18" s="19" customFormat="1" x14ac:dyDescent="0.25">
      <c r="G167" s="41"/>
      <c r="H167" s="35"/>
      <c r="I167" s="35"/>
      <c r="J167" s="35"/>
      <c r="K167" s="35"/>
      <c r="L167" s="35"/>
      <c r="M167" s="35"/>
      <c r="N167" s="35"/>
      <c r="O167" s="57"/>
      <c r="P167" s="35"/>
      <c r="Q167" s="35"/>
      <c r="R167" s="35"/>
    </row>
    <row r="168" spans="7:18" s="19" customFormat="1" x14ac:dyDescent="0.25">
      <c r="G168" s="41"/>
      <c r="H168" s="35"/>
      <c r="I168" s="35"/>
      <c r="J168" s="35"/>
      <c r="K168" s="35"/>
      <c r="L168" s="35"/>
      <c r="M168" s="35"/>
      <c r="N168" s="35"/>
      <c r="O168" s="57"/>
      <c r="P168" s="35"/>
      <c r="Q168" s="35"/>
      <c r="R168" s="35"/>
    </row>
    <row r="169" spans="7:18" s="19" customFormat="1" x14ac:dyDescent="0.25">
      <c r="G169" s="41"/>
      <c r="H169" s="35"/>
      <c r="I169" s="35"/>
      <c r="J169" s="35"/>
      <c r="K169" s="35"/>
      <c r="L169" s="35"/>
      <c r="M169" s="35"/>
      <c r="N169" s="35"/>
      <c r="O169" s="57"/>
      <c r="P169" s="35"/>
      <c r="Q169" s="35"/>
      <c r="R169" s="35"/>
    </row>
    <row r="170" spans="7:18" s="19" customFormat="1" x14ac:dyDescent="0.25">
      <c r="G170" s="41"/>
      <c r="H170" s="35"/>
      <c r="I170" s="35"/>
      <c r="J170" s="35"/>
      <c r="K170" s="35"/>
      <c r="L170" s="35"/>
      <c r="M170" s="35"/>
      <c r="N170" s="35"/>
      <c r="O170" s="57"/>
      <c r="P170" s="35"/>
      <c r="Q170" s="35"/>
      <c r="R170" s="35"/>
    </row>
    <row r="171" spans="7:18" s="19" customFormat="1" x14ac:dyDescent="0.25">
      <c r="G171" s="41"/>
      <c r="H171" s="35"/>
      <c r="I171" s="35"/>
      <c r="J171" s="35"/>
      <c r="K171" s="35"/>
      <c r="L171" s="35"/>
      <c r="M171" s="35"/>
      <c r="N171" s="35"/>
      <c r="O171" s="57"/>
      <c r="P171" s="35"/>
      <c r="Q171" s="35"/>
      <c r="R171" s="35"/>
    </row>
    <row r="172" spans="7:18" s="19" customFormat="1" x14ac:dyDescent="0.25">
      <c r="G172" s="41"/>
      <c r="H172" s="35"/>
      <c r="I172" s="35"/>
      <c r="J172" s="35"/>
      <c r="K172" s="35"/>
      <c r="L172" s="35"/>
      <c r="M172" s="35"/>
      <c r="N172" s="35"/>
      <c r="O172" s="57"/>
      <c r="P172" s="35"/>
      <c r="Q172" s="35"/>
      <c r="R172" s="35"/>
    </row>
    <row r="173" spans="7:18" s="19" customFormat="1" x14ac:dyDescent="0.25">
      <c r="G173" s="41"/>
      <c r="H173" s="35"/>
      <c r="I173" s="35"/>
      <c r="J173" s="35"/>
      <c r="K173" s="35"/>
      <c r="L173" s="35"/>
      <c r="M173" s="35"/>
      <c r="N173" s="35"/>
      <c r="O173" s="57"/>
      <c r="P173" s="35"/>
      <c r="Q173" s="35"/>
      <c r="R173" s="35"/>
    </row>
    <row r="174" spans="7:18" s="19" customFormat="1" x14ac:dyDescent="0.25">
      <c r="G174" s="41"/>
      <c r="H174" s="35"/>
      <c r="I174" s="35"/>
      <c r="J174" s="35"/>
      <c r="K174" s="35"/>
      <c r="L174" s="35"/>
      <c r="M174" s="35"/>
      <c r="N174" s="35"/>
      <c r="O174" s="57"/>
      <c r="P174" s="35"/>
      <c r="Q174" s="35"/>
      <c r="R174" s="35"/>
    </row>
    <row r="175" spans="7:18" s="19" customFormat="1" x14ac:dyDescent="0.25">
      <c r="G175" s="41"/>
      <c r="H175" s="35"/>
      <c r="I175" s="35"/>
      <c r="J175" s="35"/>
      <c r="K175" s="35"/>
      <c r="L175" s="35"/>
      <c r="M175" s="35"/>
      <c r="N175" s="35"/>
      <c r="O175" s="57"/>
      <c r="P175" s="35"/>
      <c r="Q175" s="35"/>
      <c r="R175" s="35"/>
    </row>
    <row r="176" spans="7:18" s="19" customFormat="1" x14ac:dyDescent="0.25">
      <c r="G176" s="41"/>
      <c r="H176" s="35"/>
      <c r="I176" s="35"/>
      <c r="J176" s="35"/>
      <c r="K176" s="35"/>
      <c r="L176" s="35"/>
      <c r="M176" s="35"/>
      <c r="N176" s="35"/>
      <c r="O176" s="57"/>
      <c r="P176" s="35"/>
      <c r="Q176" s="35"/>
      <c r="R176" s="35"/>
    </row>
    <row r="177" spans="7:18" s="19" customFormat="1" x14ac:dyDescent="0.25">
      <c r="G177" s="41"/>
      <c r="H177" s="35"/>
      <c r="I177" s="35"/>
      <c r="J177" s="35"/>
      <c r="K177" s="35"/>
      <c r="L177" s="35"/>
      <c r="M177" s="35"/>
      <c r="N177" s="35"/>
      <c r="O177" s="57"/>
      <c r="P177" s="35"/>
      <c r="Q177" s="35"/>
      <c r="R177" s="35"/>
    </row>
    <row r="178" spans="7:18" s="19" customFormat="1" x14ac:dyDescent="0.25">
      <c r="G178" s="41"/>
      <c r="H178" s="35"/>
      <c r="I178" s="35"/>
      <c r="J178" s="35"/>
      <c r="K178" s="35"/>
      <c r="L178" s="35"/>
      <c r="M178" s="35"/>
      <c r="N178" s="35"/>
      <c r="O178" s="57"/>
      <c r="P178" s="35"/>
      <c r="Q178" s="35"/>
      <c r="R178" s="35"/>
    </row>
    <row r="179" spans="7:18" s="19" customFormat="1" x14ac:dyDescent="0.25">
      <c r="G179" s="41"/>
      <c r="H179" s="35"/>
      <c r="I179" s="35"/>
      <c r="J179" s="35"/>
      <c r="K179" s="35"/>
      <c r="L179" s="35"/>
      <c r="M179" s="35"/>
      <c r="N179" s="35"/>
      <c r="O179" s="57"/>
      <c r="P179" s="35"/>
      <c r="Q179" s="35"/>
      <c r="R179" s="35"/>
    </row>
    <row r="180" spans="7:18" s="19" customFormat="1" x14ac:dyDescent="0.25">
      <c r="G180" s="41"/>
      <c r="H180" s="35"/>
      <c r="I180" s="35"/>
      <c r="J180" s="35"/>
      <c r="K180" s="35"/>
      <c r="L180" s="35"/>
      <c r="M180" s="35"/>
      <c r="N180" s="35"/>
      <c r="O180" s="57"/>
      <c r="P180" s="35"/>
      <c r="Q180" s="35"/>
      <c r="R180" s="35"/>
    </row>
    <row r="181" spans="7:18" s="19" customFormat="1" x14ac:dyDescent="0.25">
      <c r="G181" s="41"/>
      <c r="H181" s="35"/>
      <c r="I181" s="35"/>
      <c r="J181" s="35"/>
      <c r="K181" s="35"/>
      <c r="L181" s="35"/>
      <c r="M181" s="35"/>
      <c r="N181" s="35"/>
      <c r="O181" s="57"/>
      <c r="P181" s="35"/>
      <c r="Q181" s="35"/>
      <c r="R181" s="35"/>
    </row>
    <row r="182" spans="7:18" s="19" customFormat="1" x14ac:dyDescent="0.25">
      <c r="G182" s="41"/>
      <c r="H182" s="35"/>
      <c r="I182" s="35"/>
      <c r="J182" s="35"/>
      <c r="K182" s="35"/>
      <c r="L182" s="35"/>
      <c r="M182" s="35"/>
      <c r="N182" s="35"/>
      <c r="O182" s="57"/>
      <c r="P182" s="35"/>
      <c r="Q182" s="35"/>
      <c r="R182" s="35"/>
    </row>
    <row r="183" spans="7:18" s="19" customFormat="1" x14ac:dyDescent="0.25">
      <c r="G183" s="41"/>
      <c r="H183" s="35"/>
      <c r="I183" s="35"/>
      <c r="J183" s="35"/>
      <c r="K183" s="35"/>
      <c r="L183" s="35"/>
      <c r="M183" s="35"/>
      <c r="N183" s="35"/>
      <c r="O183" s="57"/>
      <c r="P183" s="35"/>
      <c r="Q183" s="35"/>
      <c r="R183" s="35"/>
    </row>
    <row r="184" spans="7:18" s="19" customFormat="1" x14ac:dyDescent="0.25">
      <c r="G184" s="41"/>
      <c r="H184" s="35"/>
      <c r="I184" s="35"/>
      <c r="J184" s="35"/>
      <c r="K184" s="35"/>
      <c r="L184" s="35"/>
      <c r="M184" s="35"/>
      <c r="N184" s="35"/>
      <c r="O184" s="57"/>
      <c r="P184" s="35"/>
      <c r="Q184" s="35"/>
      <c r="R184" s="35"/>
    </row>
    <row r="185" spans="7:18" s="19" customFormat="1" x14ac:dyDescent="0.25">
      <c r="G185" s="41"/>
      <c r="H185" s="35"/>
      <c r="I185" s="35"/>
      <c r="J185" s="35"/>
      <c r="K185" s="35"/>
      <c r="L185" s="35"/>
      <c r="M185" s="35"/>
      <c r="N185" s="35"/>
      <c r="O185" s="57"/>
      <c r="P185" s="35"/>
      <c r="Q185" s="35"/>
      <c r="R185" s="35"/>
    </row>
    <row r="186" spans="7:18" s="19" customFormat="1" x14ac:dyDescent="0.25">
      <c r="G186" s="41"/>
      <c r="H186" s="35"/>
      <c r="I186" s="35"/>
      <c r="J186" s="35"/>
      <c r="K186" s="35"/>
      <c r="L186" s="35"/>
      <c r="M186" s="35"/>
      <c r="N186" s="35"/>
      <c r="O186" s="57"/>
      <c r="P186" s="35"/>
      <c r="Q186" s="35"/>
      <c r="R186" s="35"/>
    </row>
    <row r="187" spans="7:18" s="19" customFormat="1" x14ac:dyDescent="0.25">
      <c r="G187" s="41"/>
      <c r="H187" s="35"/>
      <c r="I187" s="35"/>
      <c r="J187" s="35"/>
      <c r="K187" s="35"/>
      <c r="L187" s="35"/>
      <c r="M187" s="35"/>
      <c r="N187" s="35"/>
      <c r="O187" s="57"/>
      <c r="P187" s="35"/>
      <c r="Q187" s="35"/>
      <c r="R187" s="35"/>
    </row>
    <row r="188" spans="7:18" s="19" customFormat="1" x14ac:dyDescent="0.25">
      <c r="G188" s="41"/>
      <c r="H188" s="35"/>
      <c r="I188" s="35"/>
      <c r="J188" s="35"/>
      <c r="K188" s="35"/>
      <c r="L188" s="35"/>
      <c r="M188" s="35"/>
      <c r="N188" s="35"/>
      <c r="O188" s="57"/>
      <c r="P188" s="35"/>
      <c r="Q188" s="35"/>
      <c r="R188" s="35"/>
    </row>
    <row r="189" spans="7:18" s="19" customFormat="1" x14ac:dyDescent="0.25">
      <c r="G189" s="41"/>
      <c r="H189" s="35"/>
      <c r="I189" s="35"/>
      <c r="J189" s="35"/>
      <c r="K189" s="35"/>
      <c r="L189" s="35"/>
      <c r="M189" s="35"/>
      <c r="N189" s="35"/>
      <c r="O189" s="57"/>
      <c r="P189" s="35"/>
      <c r="Q189" s="35"/>
      <c r="R189" s="35"/>
    </row>
    <row r="190" spans="7:18" s="19" customFormat="1" x14ac:dyDescent="0.25">
      <c r="G190" s="41"/>
      <c r="H190" s="35"/>
      <c r="I190" s="35"/>
      <c r="J190" s="35"/>
      <c r="K190" s="35"/>
      <c r="L190" s="35"/>
      <c r="M190" s="35"/>
      <c r="N190" s="35"/>
      <c r="O190" s="57"/>
      <c r="P190" s="35"/>
      <c r="Q190" s="35"/>
      <c r="R190" s="35"/>
    </row>
    <row r="191" spans="7:18" s="19" customFormat="1" x14ac:dyDescent="0.25">
      <c r="G191" s="41"/>
      <c r="H191" s="35"/>
      <c r="I191" s="35"/>
      <c r="J191" s="35"/>
      <c r="K191" s="35"/>
      <c r="L191" s="35"/>
      <c r="M191" s="35"/>
      <c r="N191" s="35"/>
      <c r="O191" s="57"/>
      <c r="P191" s="35"/>
      <c r="Q191" s="35"/>
      <c r="R191" s="35"/>
    </row>
    <row r="192" spans="7:18" s="19" customFormat="1" x14ac:dyDescent="0.25">
      <c r="G192" s="41"/>
      <c r="H192" s="35"/>
      <c r="I192" s="35"/>
      <c r="J192" s="35"/>
      <c r="K192" s="35"/>
      <c r="L192" s="35"/>
      <c r="M192" s="35"/>
      <c r="N192" s="35"/>
      <c r="O192" s="57"/>
      <c r="P192" s="35"/>
      <c r="Q192" s="35"/>
      <c r="R192" s="35"/>
    </row>
    <row r="193" spans="7:18" s="19" customFormat="1" x14ac:dyDescent="0.25">
      <c r="G193" s="41"/>
      <c r="H193" s="35"/>
      <c r="I193" s="35"/>
      <c r="J193" s="35"/>
      <c r="K193" s="35"/>
      <c r="L193" s="35"/>
      <c r="M193" s="35"/>
      <c r="N193" s="35"/>
      <c r="O193" s="57"/>
      <c r="P193" s="35"/>
      <c r="Q193" s="35"/>
      <c r="R193" s="35"/>
    </row>
    <row r="194" spans="7:18" s="19" customFormat="1" x14ac:dyDescent="0.25">
      <c r="G194" s="41"/>
      <c r="H194" s="35"/>
      <c r="I194" s="35"/>
      <c r="J194" s="35"/>
      <c r="K194" s="35"/>
      <c r="L194" s="35"/>
      <c r="M194" s="35"/>
      <c r="N194" s="35"/>
      <c r="O194" s="57"/>
      <c r="P194" s="35"/>
      <c r="Q194" s="35"/>
      <c r="R194" s="35"/>
    </row>
    <row r="195" spans="7:18" s="19" customFormat="1" x14ac:dyDescent="0.25">
      <c r="G195" s="41"/>
      <c r="H195" s="35"/>
      <c r="I195" s="35"/>
      <c r="J195" s="35"/>
      <c r="K195" s="35"/>
      <c r="L195" s="35"/>
      <c r="M195" s="35"/>
      <c r="N195" s="35"/>
      <c r="O195" s="57"/>
      <c r="P195" s="35"/>
      <c r="Q195" s="35"/>
      <c r="R195" s="35"/>
    </row>
    <row r="196" spans="7:18" s="19" customFormat="1" x14ac:dyDescent="0.25">
      <c r="G196" s="41"/>
      <c r="H196" s="35"/>
      <c r="I196" s="35"/>
      <c r="J196" s="35"/>
      <c r="K196" s="35"/>
      <c r="L196" s="35"/>
      <c r="M196" s="35"/>
      <c r="N196" s="35"/>
      <c r="O196" s="57"/>
      <c r="P196" s="35"/>
      <c r="Q196" s="35"/>
      <c r="R196" s="35"/>
    </row>
    <row r="197" spans="7:18" s="19" customFormat="1" x14ac:dyDescent="0.25">
      <c r="G197" s="41"/>
      <c r="H197" s="35"/>
      <c r="I197" s="35"/>
      <c r="J197" s="35"/>
      <c r="K197" s="35"/>
      <c r="L197" s="35"/>
      <c r="M197" s="35"/>
      <c r="N197" s="35"/>
      <c r="O197" s="57"/>
      <c r="P197" s="35"/>
      <c r="Q197" s="35"/>
      <c r="R197" s="35"/>
    </row>
    <row r="198" spans="7:18" s="19" customFormat="1" x14ac:dyDescent="0.25">
      <c r="G198" s="41"/>
      <c r="H198" s="35"/>
      <c r="I198" s="35"/>
      <c r="J198" s="35"/>
      <c r="K198" s="35"/>
      <c r="L198" s="35"/>
      <c r="M198" s="35"/>
      <c r="N198" s="35"/>
      <c r="O198" s="57"/>
      <c r="P198" s="35"/>
      <c r="Q198" s="35"/>
      <c r="R198" s="35"/>
    </row>
    <row r="199" spans="7:18" s="19" customFormat="1" x14ac:dyDescent="0.25">
      <c r="G199" s="41"/>
      <c r="H199" s="35"/>
      <c r="I199" s="35"/>
      <c r="J199" s="35"/>
      <c r="K199" s="35"/>
      <c r="L199" s="35"/>
      <c r="M199" s="35"/>
      <c r="N199" s="35"/>
      <c r="O199" s="57"/>
      <c r="P199" s="35"/>
      <c r="Q199" s="35"/>
      <c r="R199" s="35"/>
    </row>
    <row r="200" spans="7:18" s="19" customFormat="1" x14ac:dyDescent="0.25">
      <c r="G200" s="41"/>
      <c r="H200" s="35"/>
      <c r="I200" s="35"/>
      <c r="J200" s="35"/>
      <c r="K200" s="35"/>
      <c r="L200" s="35"/>
      <c r="M200" s="35"/>
      <c r="N200" s="35"/>
      <c r="O200" s="57"/>
      <c r="P200" s="35"/>
      <c r="Q200" s="35"/>
      <c r="R200" s="35"/>
    </row>
    <row r="201" spans="7:18" s="19" customFormat="1" x14ac:dyDescent="0.25">
      <c r="G201" s="41"/>
      <c r="H201" s="35"/>
      <c r="I201" s="35"/>
      <c r="J201" s="35"/>
      <c r="K201" s="35"/>
      <c r="L201" s="35"/>
      <c r="M201" s="35"/>
      <c r="N201" s="35"/>
      <c r="O201" s="57"/>
      <c r="P201" s="35"/>
      <c r="Q201" s="35"/>
      <c r="R201" s="35"/>
    </row>
    <row r="202" spans="7:18" s="19" customFormat="1" x14ac:dyDescent="0.25">
      <c r="G202" s="41"/>
      <c r="H202" s="35"/>
      <c r="I202" s="35"/>
      <c r="J202" s="35"/>
      <c r="K202" s="35"/>
      <c r="L202" s="35"/>
      <c r="M202" s="35"/>
      <c r="N202" s="35"/>
      <c r="O202" s="57"/>
      <c r="P202" s="35"/>
      <c r="Q202" s="35"/>
      <c r="R202" s="35"/>
    </row>
    <row r="203" spans="7:18" s="19" customFormat="1" x14ac:dyDescent="0.25">
      <c r="G203" s="41"/>
      <c r="H203" s="35"/>
      <c r="I203" s="35"/>
      <c r="J203" s="35"/>
      <c r="K203" s="35"/>
      <c r="L203" s="35"/>
      <c r="M203" s="35"/>
      <c r="N203" s="35"/>
      <c r="O203" s="57"/>
      <c r="P203" s="35"/>
      <c r="Q203" s="35"/>
      <c r="R203" s="35"/>
    </row>
    <row r="204" spans="7:18" s="19" customFormat="1" x14ac:dyDescent="0.25">
      <c r="G204" s="41"/>
      <c r="H204" s="35"/>
      <c r="I204" s="35"/>
      <c r="J204" s="35"/>
      <c r="K204" s="35"/>
      <c r="L204" s="35"/>
      <c r="M204" s="35"/>
      <c r="N204" s="35"/>
      <c r="O204" s="57"/>
      <c r="P204" s="35"/>
      <c r="Q204" s="35"/>
      <c r="R204" s="35"/>
    </row>
    <row r="205" spans="7:18" s="19" customFormat="1" x14ac:dyDescent="0.25">
      <c r="G205" s="41"/>
      <c r="H205" s="35"/>
      <c r="I205" s="35"/>
      <c r="J205" s="35"/>
      <c r="K205" s="35"/>
      <c r="L205" s="35"/>
      <c r="M205" s="35"/>
      <c r="N205" s="35"/>
      <c r="O205" s="57"/>
      <c r="P205" s="35"/>
      <c r="Q205" s="35"/>
      <c r="R205" s="35"/>
    </row>
    <row r="206" spans="7:18" s="19" customFormat="1" x14ac:dyDescent="0.25">
      <c r="G206" s="41"/>
      <c r="H206" s="35"/>
      <c r="I206" s="35"/>
      <c r="J206" s="35"/>
      <c r="K206" s="35"/>
      <c r="L206" s="35"/>
      <c r="M206" s="35"/>
      <c r="N206" s="35"/>
      <c r="O206" s="57"/>
      <c r="P206" s="35"/>
      <c r="Q206" s="35"/>
      <c r="R206" s="35"/>
    </row>
    <row r="207" spans="7:18" s="19" customFormat="1" x14ac:dyDescent="0.25">
      <c r="G207" s="41"/>
      <c r="H207" s="35"/>
      <c r="I207" s="35"/>
      <c r="J207" s="35"/>
      <c r="K207" s="35"/>
      <c r="L207" s="35"/>
      <c r="M207" s="35"/>
      <c r="N207" s="35"/>
      <c r="O207" s="57"/>
      <c r="P207" s="35"/>
      <c r="Q207" s="35"/>
      <c r="R207" s="35"/>
    </row>
    <row r="208" spans="7:18" s="19" customFormat="1" x14ac:dyDescent="0.25">
      <c r="G208" s="41"/>
      <c r="H208" s="35"/>
      <c r="I208" s="35"/>
      <c r="J208" s="35"/>
      <c r="K208" s="35"/>
      <c r="L208" s="35"/>
      <c r="M208" s="35"/>
      <c r="N208" s="35"/>
      <c r="O208" s="57"/>
      <c r="P208" s="35"/>
      <c r="Q208" s="35"/>
      <c r="R208" s="35"/>
    </row>
    <row r="209" spans="7:18" s="19" customFormat="1" x14ac:dyDescent="0.25">
      <c r="G209" s="41"/>
      <c r="H209" s="35"/>
      <c r="I209" s="35"/>
      <c r="J209" s="35"/>
      <c r="K209" s="35"/>
      <c r="L209" s="35"/>
      <c r="M209" s="35"/>
      <c r="N209" s="35"/>
      <c r="O209" s="57"/>
      <c r="P209" s="35"/>
      <c r="Q209" s="35"/>
      <c r="R209" s="35"/>
    </row>
    <row r="210" spans="7:18" s="19" customFormat="1" x14ac:dyDescent="0.25">
      <c r="G210" s="41"/>
      <c r="H210" s="35"/>
      <c r="I210" s="35"/>
      <c r="J210" s="35"/>
      <c r="K210" s="35"/>
      <c r="L210" s="35"/>
      <c r="M210" s="35"/>
      <c r="N210" s="35"/>
      <c r="O210" s="57"/>
      <c r="P210" s="35"/>
      <c r="Q210" s="35"/>
      <c r="R210" s="35"/>
    </row>
    <row r="211" spans="7:18" s="19" customFormat="1" x14ac:dyDescent="0.25">
      <c r="G211" s="41"/>
      <c r="H211" s="35"/>
      <c r="I211" s="35"/>
      <c r="J211" s="35"/>
      <c r="K211" s="35"/>
      <c r="L211" s="35"/>
      <c r="M211" s="35"/>
      <c r="N211" s="35"/>
      <c r="O211" s="57"/>
      <c r="P211" s="35"/>
      <c r="Q211" s="35"/>
      <c r="R211" s="35"/>
    </row>
    <row r="212" spans="7:18" s="19" customFormat="1" x14ac:dyDescent="0.25">
      <c r="G212" s="41"/>
      <c r="H212" s="35"/>
      <c r="I212" s="35"/>
      <c r="J212" s="35"/>
      <c r="K212" s="35"/>
      <c r="L212" s="35"/>
      <c r="M212" s="35"/>
      <c r="N212" s="35"/>
      <c r="O212" s="57"/>
      <c r="P212" s="35"/>
      <c r="Q212" s="35"/>
      <c r="R212" s="35"/>
    </row>
    <row r="213" spans="7:18" s="19" customFormat="1" x14ac:dyDescent="0.25">
      <c r="G213" s="41"/>
      <c r="H213" s="35"/>
      <c r="I213" s="35"/>
      <c r="J213" s="35"/>
      <c r="K213" s="35"/>
      <c r="L213" s="35"/>
      <c r="M213" s="35"/>
      <c r="N213" s="35"/>
      <c r="O213" s="57"/>
      <c r="P213" s="35"/>
      <c r="Q213" s="35"/>
      <c r="R213" s="35"/>
    </row>
    <row r="214" spans="7:18" s="19" customFormat="1" x14ac:dyDescent="0.25">
      <c r="G214" s="41"/>
      <c r="H214" s="35"/>
      <c r="I214" s="35"/>
      <c r="J214" s="35"/>
      <c r="K214" s="35"/>
      <c r="L214" s="35"/>
      <c r="M214" s="35"/>
      <c r="N214" s="35"/>
      <c r="O214" s="57"/>
      <c r="P214" s="35"/>
      <c r="Q214" s="35"/>
      <c r="R214" s="35"/>
    </row>
    <row r="215" spans="7:18" s="19" customFormat="1" x14ac:dyDescent="0.25">
      <c r="G215" s="41"/>
      <c r="H215" s="35"/>
      <c r="I215" s="35"/>
      <c r="J215" s="35"/>
      <c r="K215" s="35"/>
      <c r="L215" s="35"/>
      <c r="M215" s="35"/>
      <c r="N215" s="35"/>
      <c r="O215" s="57"/>
      <c r="P215" s="35"/>
      <c r="Q215" s="35"/>
      <c r="R215" s="35"/>
    </row>
    <row r="216" spans="7:18" s="19" customFormat="1" x14ac:dyDescent="0.25">
      <c r="G216" s="41"/>
      <c r="H216" s="35"/>
      <c r="I216" s="35"/>
      <c r="J216" s="35"/>
      <c r="K216" s="35"/>
      <c r="L216" s="35"/>
      <c r="M216" s="35"/>
      <c r="N216" s="35"/>
      <c r="O216" s="57"/>
      <c r="P216" s="35"/>
      <c r="Q216" s="35"/>
      <c r="R216" s="35"/>
    </row>
    <row r="217" spans="7:18" s="19" customFormat="1" x14ac:dyDescent="0.25">
      <c r="G217" s="41"/>
      <c r="H217" s="35"/>
      <c r="I217" s="35"/>
      <c r="J217" s="35"/>
      <c r="K217" s="35"/>
      <c r="L217" s="35"/>
      <c r="M217" s="35"/>
      <c r="N217" s="35"/>
      <c r="O217" s="57"/>
      <c r="P217" s="35"/>
      <c r="Q217" s="35"/>
      <c r="R217" s="35"/>
    </row>
    <row r="218" spans="7:18" s="19" customFormat="1" x14ac:dyDescent="0.25">
      <c r="G218" s="41"/>
      <c r="H218" s="35"/>
      <c r="I218" s="35"/>
      <c r="J218" s="35"/>
      <c r="K218" s="35"/>
      <c r="L218" s="35"/>
      <c r="M218" s="35"/>
      <c r="N218" s="35"/>
      <c r="O218" s="57"/>
      <c r="P218" s="35"/>
      <c r="Q218" s="35"/>
      <c r="R218" s="35"/>
    </row>
    <row r="219" spans="7:18" s="19" customFormat="1" x14ac:dyDescent="0.25">
      <c r="G219" s="41"/>
      <c r="H219" s="35"/>
      <c r="I219" s="35"/>
      <c r="J219" s="35"/>
      <c r="K219" s="35"/>
      <c r="L219" s="35"/>
      <c r="M219" s="35"/>
      <c r="N219" s="35"/>
      <c r="O219" s="57"/>
      <c r="P219" s="35"/>
      <c r="Q219" s="35"/>
      <c r="R219" s="35"/>
    </row>
    <row r="220" spans="7:18" s="19" customFormat="1" x14ac:dyDescent="0.25">
      <c r="G220" s="41"/>
      <c r="H220" s="35"/>
      <c r="I220" s="35"/>
      <c r="J220" s="35"/>
      <c r="K220" s="35"/>
      <c r="L220" s="35"/>
      <c r="M220" s="35"/>
      <c r="N220" s="35"/>
      <c r="O220" s="57"/>
      <c r="P220" s="35"/>
      <c r="Q220" s="35"/>
      <c r="R220" s="35"/>
    </row>
    <row r="221" spans="7:18" s="19" customFormat="1" x14ac:dyDescent="0.25">
      <c r="G221" s="41"/>
      <c r="H221" s="35"/>
      <c r="I221" s="35"/>
      <c r="J221" s="35"/>
      <c r="K221" s="35"/>
      <c r="L221" s="35"/>
      <c r="M221" s="35"/>
      <c r="N221" s="35"/>
      <c r="O221" s="57"/>
      <c r="P221" s="35"/>
      <c r="Q221" s="35"/>
      <c r="R221" s="35"/>
    </row>
    <row r="222" spans="7:18" s="19" customFormat="1" x14ac:dyDescent="0.25">
      <c r="G222" s="41"/>
      <c r="H222" s="35"/>
      <c r="I222" s="35"/>
      <c r="J222" s="35"/>
      <c r="K222" s="35"/>
      <c r="L222" s="35"/>
      <c r="M222" s="35"/>
      <c r="N222" s="35"/>
      <c r="O222" s="57"/>
      <c r="P222" s="35"/>
      <c r="Q222" s="35"/>
      <c r="R222" s="35"/>
    </row>
    <row r="223" spans="7:18" s="19" customFormat="1" x14ac:dyDescent="0.25">
      <c r="G223" s="41"/>
      <c r="H223" s="35"/>
      <c r="I223" s="35"/>
      <c r="J223" s="35"/>
      <c r="K223" s="35"/>
      <c r="L223" s="35"/>
      <c r="M223" s="35"/>
      <c r="N223" s="35"/>
      <c r="O223" s="57"/>
      <c r="P223" s="35"/>
      <c r="Q223" s="35"/>
      <c r="R223" s="35"/>
    </row>
    <row r="224" spans="7:18" s="19" customFormat="1" x14ac:dyDescent="0.25">
      <c r="G224" s="41"/>
      <c r="H224" s="35"/>
      <c r="I224" s="35"/>
      <c r="J224" s="35"/>
      <c r="K224" s="35"/>
      <c r="L224" s="35"/>
      <c r="M224" s="35"/>
      <c r="N224" s="35"/>
      <c r="O224" s="57"/>
      <c r="P224" s="35"/>
      <c r="Q224" s="35"/>
      <c r="R224" s="35"/>
    </row>
    <row r="225" spans="7:18" s="19" customFormat="1" x14ac:dyDescent="0.25">
      <c r="G225" s="41"/>
      <c r="H225" s="35"/>
      <c r="I225" s="35"/>
      <c r="J225" s="35"/>
      <c r="K225" s="35"/>
      <c r="L225" s="35"/>
      <c r="M225" s="35"/>
      <c r="N225" s="35"/>
      <c r="O225" s="57"/>
      <c r="P225" s="35"/>
      <c r="Q225" s="35"/>
      <c r="R225" s="35"/>
    </row>
    <row r="226" spans="7:18" s="19" customFormat="1" x14ac:dyDescent="0.25">
      <c r="G226" s="41"/>
      <c r="H226" s="35"/>
      <c r="I226" s="35"/>
      <c r="J226" s="35"/>
      <c r="K226" s="35"/>
      <c r="L226" s="35"/>
      <c r="M226" s="35"/>
      <c r="N226" s="35"/>
      <c r="O226" s="57"/>
      <c r="P226" s="35"/>
      <c r="Q226" s="35"/>
      <c r="R226" s="35"/>
    </row>
    <row r="227" spans="7:18" s="19" customFormat="1" x14ac:dyDescent="0.25">
      <c r="G227" s="41"/>
      <c r="H227" s="35"/>
      <c r="I227" s="35"/>
      <c r="J227" s="35"/>
      <c r="K227" s="35"/>
      <c r="L227" s="35"/>
      <c r="M227" s="35"/>
      <c r="N227" s="35"/>
      <c r="O227" s="57"/>
      <c r="P227" s="35"/>
      <c r="Q227" s="35"/>
      <c r="R227" s="35"/>
    </row>
    <row r="228" spans="7:18" s="19" customFormat="1" x14ac:dyDescent="0.25">
      <c r="G228" s="41"/>
      <c r="H228" s="35"/>
      <c r="I228" s="35"/>
      <c r="J228" s="35"/>
      <c r="K228" s="35"/>
      <c r="L228" s="35"/>
      <c r="M228" s="35"/>
      <c r="N228" s="35"/>
      <c r="O228" s="57"/>
      <c r="P228" s="35"/>
      <c r="Q228" s="35"/>
      <c r="R228" s="35"/>
    </row>
    <row r="229" spans="7:18" s="19" customFormat="1" x14ac:dyDescent="0.25">
      <c r="G229" s="41"/>
      <c r="H229" s="35"/>
      <c r="I229" s="35"/>
      <c r="J229" s="35"/>
      <c r="K229" s="35"/>
      <c r="L229" s="35"/>
      <c r="M229" s="35"/>
      <c r="N229" s="35"/>
      <c r="O229" s="57"/>
      <c r="P229" s="35"/>
      <c r="Q229" s="35"/>
      <c r="R229" s="35"/>
    </row>
    <row r="230" spans="7:18" s="19" customFormat="1" x14ac:dyDescent="0.25">
      <c r="G230" s="41"/>
      <c r="H230" s="35"/>
      <c r="I230" s="35"/>
      <c r="J230" s="35"/>
      <c r="K230" s="35"/>
      <c r="L230" s="35"/>
      <c r="M230" s="35"/>
      <c r="N230" s="35"/>
      <c r="O230" s="57"/>
      <c r="P230" s="35"/>
      <c r="Q230" s="35"/>
      <c r="R230" s="35"/>
    </row>
    <row r="231" spans="7:18" s="19" customFormat="1" x14ac:dyDescent="0.25">
      <c r="G231" s="41"/>
      <c r="H231" s="35"/>
      <c r="I231" s="35"/>
      <c r="J231" s="35"/>
      <c r="K231" s="35"/>
      <c r="L231" s="35"/>
      <c r="M231" s="35"/>
      <c r="N231" s="35"/>
      <c r="O231" s="57"/>
      <c r="P231" s="35"/>
      <c r="Q231" s="35"/>
      <c r="R231" s="35"/>
    </row>
    <row r="232" spans="7:18" s="19" customFormat="1" x14ac:dyDescent="0.25">
      <c r="G232" s="41"/>
      <c r="H232" s="35"/>
      <c r="I232" s="35"/>
      <c r="J232" s="35"/>
      <c r="K232" s="35"/>
      <c r="L232" s="35"/>
      <c r="M232" s="35"/>
      <c r="N232" s="35"/>
      <c r="O232" s="57"/>
      <c r="P232" s="35"/>
      <c r="Q232" s="35"/>
      <c r="R232" s="35"/>
    </row>
    <row r="233" spans="7:18" s="19" customFormat="1" x14ac:dyDescent="0.25">
      <c r="G233" s="41"/>
      <c r="H233" s="35"/>
      <c r="I233" s="35"/>
      <c r="J233" s="35"/>
      <c r="K233" s="35"/>
      <c r="L233" s="35"/>
      <c r="M233" s="35"/>
      <c r="N233" s="35"/>
      <c r="O233" s="57"/>
      <c r="P233" s="35"/>
      <c r="Q233" s="35"/>
      <c r="R233" s="35"/>
    </row>
    <row r="234" spans="7:18" s="19" customFormat="1" x14ac:dyDescent="0.25">
      <c r="G234" s="41"/>
      <c r="H234" s="35"/>
      <c r="I234" s="35"/>
      <c r="J234" s="35"/>
      <c r="K234" s="35"/>
      <c r="L234" s="35"/>
      <c r="M234" s="35"/>
      <c r="N234" s="35"/>
      <c r="O234" s="57"/>
      <c r="P234" s="35"/>
      <c r="Q234" s="35"/>
      <c r="R234" s="35"/>
    </row>
    <row r="235" spans="7:18" s="19" customFormat="1" x14ac:dyDescent="0.25">
      <c r="G235" s="41"/>
      <c r="H235" s="35"/>
      <c r="I235" s="35"/>
      <c r="J235" s="35"/>
      <c r="K235" s="35"/>
      <c r="L235" s="35"/>
      <c r="M235" s="35"/>
      <c r="N235" s="35"/>
      <c r="O235" s="57"/>
      <c r="P235" s="35"/>
      <c r="Q235" s="35"/>
      <c r="R235" s="35"/>
    </row>
    <row r="236" spans="7:18" s="19" customFormat="1" x14ac:dyDescent="0.25">
      <c r="G236" s="41"/>
      <c r="H236" s="35"/>
      <c r="I236" s="35"/>
      <c r="J236" s="35"/>
      <c r="K236" s="35"/>
      <c r="L236" s="35"/>
      <c r="M236" s="35"/>
      <c r="N236" s="35"/>
      <c r="O236" s="57"/>
      <c r="P236" s="35"/>
      <c r="Q236" s="35"/>
      <c r="R236" s="35"/>
    </row>
    <row r="237" spans="7:18" s="19" customFormat="1" x14ac:dyDescent="0.25">
      <c r="G237" s="41"/>
      <c r="H237" s="35"/>
      <c r="I237" s="35"/>
      <c r="J237" s="35"/>
      <c r="K237" s="35"/>
      <c r="L237" s="35"/>
      <c r="M237" s="35"/>
      <c r="N237" s="35"/>
      <c r="O237" s="57"/>
      <c r="P237" s="35"/>
      <c r="Q237" s="35"/>
      <c r="R237" s="35"/>
    </row>
    <row r="238" spans="7:18" s="19" customFormat="1" x14ac:dyDescent="0.25">
      <c r="G238" s="41"/>
      <c r="H238" s="35"/>
      <c r="I238" s="35"/>
      <c r="J238" s="35"/>
      <c r="K238" s="35"/>
      <c r="L238" s="35"/>
      <c r="M238" s="35"/>
      <c r="N238" s="35"/>
      <c r="O238" s="57"/>
      <c r="P238" s="35"/>
      <c r="Q238" s="35"/>
      <c r="R238" s="35"/>
    </row>
    <row r="239" spans="7:18" s="19" customFormat="1" x14ac:dyDescent="0.25">
      <c r="G239" s="41"/>
      <c r="H239" s="35"/>
      <c r="I239" s="35"/>
      <c r="J239" s="35"/>
      <c r="K239" s="35"/>
      <c r="L239" s="35"/>
      <c r="M239" s="35"/>
      <c r="N239" s="35"/>
      <c r="O239" s="57"/>
      <c r="P239" s="35"/>
      <c r="Q239" s="35"/>
      <c r="R239" s="35"/>
    </row>
    <row r="240" spans="7:18" s="19" customFormat="1" x14ac:dyDescent="0.25">
      <c r="G240" s="41"/>
      <c r="H240" s="35"/>
      <c r="I240" s="35"/>
      <c r="J240" s="35"/>
      <c r="K240" s="35"/>
      <c r="L240" s="35"/>
      <c r="M240" s="35"/>
      <c r="N240" s="35"/>
      <c r="O240" s="57"/>
      <c r="P240" s="35"/>
      <c r="Q240" s="35"/>
      <c r="R240" s="35"/>
    </row>
    <row r="241" spans="7:18" s="19" customFormat="1" x14ac:dyDescent="0.25">
      <c r="G241" s="41"/>
      <c r="H241" s="35"/>
      <c r="I241" s="35"/>
      <c r="J241" s="35"/>
      <c r="K241" s="35"/>
      <c r="L241" s="35"/>
      <c r="M241" s="35"/>
      <c r="N241" s="35"/>
      <c r="O241" s="57"/>
      <c r="P241" s="35"/>
      <c r="Q241" s="35"/>
      <c r="R241" s="35"/>
    </row>
    <row r="242" spans="7:18" s="19" customFormat="1" x14ac:dyDescent="0.25">
      <c r="G242" s="41"/>
      <c r="H242" s="35"/>
      <c r="I242" s="35"/>
      <c r="J242" s="35"/>
      <c r="K242" s="35"/>
      <c r="L242" s="35"/>
      <c r="M242" s="35"/>
      <c r="N242" s="35"/>
      <c r="O242" s="57"/>
      <c r="P242" s="35"/>
      <c r="Q242" s="35"/>
      <c r="R242" s="35"/>
    </row>
    <row r="243" spans="7:18" s="19" customFormat="1" x14ac:dyDescent="0.25">
      <c r="G243" s="41"/>
      <c r="H243" s="35"/>
      <c r="I243" s="35"/>
      <c r="J243" s="35"/>
      <c r="K243" s="35"/>
      <c r="L243" s="35"/>
      <c r="M243" s="35"/>
      <c r="N243" s="35"/>
      <c r="O243" s="57"/>
      <c r="P243" s="35"/>
      <c r="Q243" s="35"/>
      <c r="R243" s="35"/>
    </row>
    <row r="244" spans="7:18" s="19" customFormat="1" x14ac:dyDescent="0.25">
      <c r="G244" s="41"/>
      <c r="H244" s="35"/>
      <c r="I244" s="35"/>
      <c r="J244" s="35"/>
      <c r="K244" s="35"/>
      <c r="L244" s="35"/>
      <c r="M244" s="35"/>
      <c r="N244" s="35"/>
      <c r="O244" s="57"/>
      <c r="P244" s="35"/>
      <c r="Q244" s="35"/>
      <c r="R244" s="35"/>
    </row>
    <row r="245" spans="7:18" s="19" customFormat="1" x14ac:dyDescent="0.25">
      <c r="G245" s="41"/>
      <c r="H245" s="35"/>
      <c r="I245" s="35"/>
      <c r="J245" s="35"/>
      <c r="K245" s="35"/>
      <c r="L245" s="35"/>
      <c r="M245" s="35"/>
      <c r="N245" s="35"/>
      <c r="O245" s="57"/>
      <c r="P245" s="35"/>
      <c r="Q245" s="35"/>
      <c r="R245" s="35"/>
    </row>
    <row r="246" spans="7:18" s="19" customFormat="1" x14ac:dyDescent="0.25">
      <c r="G246" s="41"/>
      <c r="H246" s="35"/>
      <c r="I246" s="35"/>
      <c r="J246" s="35"/>
      <c r="K246" s="35"/>
      <c r="L246" s="35"/>
      <c r="M246" s="35"/>
      <c r="N246" s="35"/>
      <c r="O246" s="57"/>
      <c r="P246" s="35"/>
      <c r="Q246" s="35"/>
      <c r="R246" s="35"/>
    </row>
    <row r="247" spans="7:18" s="19" customFormat="1" x14ac:dyDescent="0.25">
      <c r="G247" s="41"/>
      <c r="H247" s="35"/>
      <c r="I247" s="35"/>
      <c r="J247" s="35"/>
      <c r="K247" s="35"/>
      <c r="L247" s="35"/>
      <c r="M247" s="35"/>
      <c r="N247" s="35"/>
      <c r="O247" s="57"/>
      <c r="P247" s="35"/>
      <c r="Q247" s="35"/>
      <c r="R247" s="35"/>
    </row>
    <row r="248" spans="7:18" s="19" customFormat="1" x14ac:dyDescent="0.25">
      <c r="G248" s="41"/>
      <c r="H248" s="35"/>
      <c r="I248" s="35"/>
      <c r="J248" s="35"/>
      <c r="K248" s="35"/>
      <c r="L248" s="35"/>
      <c r="M248" s="35"/>
      <c r="N248" s="35"/>
      <c r="O248" s="57"/>
      <c r="P248" s="35"/>
      <c r="Q248" s="35"/>
      <c r="R248" s="35"/>
    </row>
    <row r="249" spans="7:18" s="19" customFormat="1" x14ac:dyDescent="0.25">
      <c r="G249" s="41"/>
      <c r="H249" s="35"/>
      <c r="I249" s="35"/>
      <c r="J249" s="35"/>
      <c r="K249" s="35"/>
      <c r="L249" s="35"/>
      <c r="M249" s="35"/>
      <c r="N249" s="35"/>
      <c r="O249" s="57"/>
      <c r="P249" s="35"/>
      <c r="Q249" s="35"/>
      <c r="R249" s="35"/>
    </row>
    <row r="250" spans="7:18" s="19" customFormat="1" x14ac:dyDescent="0.25">
      <c r="G250" s="41"/>
      <c r="H250" s="35"/>
      <c r="I250" s="35"/>
      <c r="J250" s="35"/>
      <c r="K250" s="35"/>
      <c r="L250" s="35"/>
      <c r="M250" s="35"/>
      <c r="N250" s="35"/>
      <c r="O250" s="57"/>
      <c r="P250" s="35"/>
      <c r="Q250" s="35"/>
      <c r="R250" s="35"/>
    </row>
    <row r="251" spans="7:18" s="19" customFormat="1" x14ac:dyDescent="0.25">
      <c r="G251" s="41"/>
      <c r="H251" s="35"/>
      <c r="I251" s="35"/>
      <c r="J251" s="35"/>
      <c r="K251" s="35"/>
      <c r="L251" s="35"/>
      <c r="M251" s="35"/>
      <c r="N251" s="35"/>
      <c r="O251" s="57"/>
      <c r="P251" s="35"/>
      <c r="Q251" s="35"/>
      <c r="R251" s="35"/>
    </row>
    <row r="252" spans="7:18" s="19" customFormat="1" x14ac:dyDescent="0.25">
      <c r="G252" s="41"/>
      <c r="H252" s="35"/>
      <c r="I252" s="35"/>
      <c r="J252" s="35"/>
      <c r="K252" s="35"/>
      <c r="L252" s="35"/>
      <c r="M252" s="35"/>
      <c r="N252" s="35"/>
      <c r="O252" s="57"/>
      <c r="P252" s="35"/>
      <c r="Q252" s="35"/>
      <c r="R252" s="35"/>
    </row>
    <row r="253" spans="7:18" s="19" customFormat="1" x14ac:dyDescent="0.25">
      <c r="G253" s="41"/>
      <c r="H253" s="35"/>
      <c r="I253" s="35"/>
      <c r="J253" s="35"/>
      <c r="K253" s="35"/>
      <c r="L253" s="35"/>
      <c r="M253" s="35"/>
      <c r="N253" s="35"/>
      <c r="O253" s="57"/>
      <c r="P253" s="35"/>
      <c r="Q253" s="35"/>
      <c r="R253" s="35"/>
    </row>
    <row r="254" spans="7:18" s="19" customFormat="1" x14ac:dyDescent="0.25">
      <c r="G254" s="41"/>
      <c r="H254" s="35"/>
      <c r="I254" s="35"/>
      <c r="J254" s="35"/>
      <c r="K254" s="35"/>
      <c r="L254" s="35"/>
      <c r="M254" s="35"/>
      <c r="N254" s="35"/>
      <c r="O254" s="57"/>
      <c r="P254" s="35"/>
      <c r="Q254" s="35"/>
      <c r="R254" s="35"/>
    </row>
    <row r="255" spans="7:18" s="19" customFormat="1" x14ac:dyDescent="0.25">
      <c r="G255" s="41"/>
      <c r="H255" s="35"/>
      <c r="I255" s="35"/>
      <c r="J255" s="35"/>
      <c r="K255" s="35"/>
      <c r="L255" s="35"/>
      <c r="M255" s="35"/>
      <c r="N255" s="35"/>
      <c r="O255" s="57"/>
      <c r="P255" s="35"/>
      <c r="Q255" s="35"/>
      <c r="R255" s="35"/>
    </row>
    <row r="256" spans="7:18" s="19" customFormat="1" x14ac:dyDescent="0.25">
      <c r="G256" s="41"/>
      <c r="H256" s="35"/>
      <c r="I256" s="35"/>
      <c r="J256" s="35"/>
      <c r="K256" s="35"/>
      <c r="L256" s="35"/>
      <c r="M256" s="35"/>
      <c r="N256" s="35"/>
      <c r="O256" s="57"/>
      <c r="P256" s="35"/>
      <c r="Q256" s="35"/>
      <c r="R256" s="35"/>
    </row>
    <row r="257" spans="7:18" s="19" customFormat="1" x14ac:dyDescent="0.25">
      <c r="G257" s="41"/>
      <c r="H257" s="35"/>
      <c r="I257" s="35"/>
      <c r="J257" s="35"/>
      <c r="K257" s="35"/>
      <c r="L257" s="35"/>
      <c r="M257" s="35"/>
      <c r="N257" s="35"/>
      <c r="O257" s="57"/>
      <c r="P257" s="35"/>
      <c r="Q257" s="35"/>
      <c r="R257" s="35"/>
    </row>
    <row r="258" spans="7:18" s="19" customFormat="1" x14ac:dyDescent="0.25">
      <c r="G258" s="41"/>
      <c r="H258" s="35"/>
      <c r="I258" s="35"/>
      <c r="J258" s="35"/>
      <c r="K258" s="35"/>
      <c r="L258" s="35"/>
      <c r="M258" s="35"/>
      <c r="N258" s="35"/>
      <c r="O258" s="57"/>
      <c r="P258" s="35"/>
      <c r="Q258" s="35"/>
      <c r="R258" s="35"/>
    </row>
    <row r="259" spans="7:18" s="19" customFormat="1" x14ac:dyDescent="0.25">
      <c r="G259" s="41"/>
      <c r="H259" s="35"/>
      <c r="I259" s="35"/>
      <c r="J259" s="35"/>
      <c r="K259" s="35"/>
      <c r="L259" s="35"/>
      <c r="M259" s="35"/>
      <c r="N259" s="35"/>
      <c r="O259" s="57"/>
      <c r="P259" s="35"/>
      <c r="Q259" s="35"/>
      <c r="R259" s="35"/>
    </row>
    <row r="260" spans="7:18" s="19" customFormat="1" x14ac:dyDescent="0.25">
      <c r="G260" s="41"/>
      <c r="H260" s="35"/>
      <c r="I260" s="35"/>
      <c r="J260" s="35"/>
      <c r="K260" s="35"/>
      <c r="L260" s="35"/>
      <c r="M260" s="35"/>
      <c r="N260" s="35"/>
      <c r="O260" s="57"/>
      <c r="P260" s="35"/>
      <c r="Q260" s="35"/>
      <c r="R260" s="35"/>
    </row>
    <row r="261" spans="7:18" s="19" customFormat="1" x14ac:dyDescent="0.25">
      <c r="G261" s="41"/>
      <c r="H261" s="35"/>
      <c r="I261" s="35"/>
      <c r="J261" s="35"/>
      <c r="K261" s="35"/>
      <c r="L261" s="35"/>
      <c r="M261" s="35"/>
      <c r="N261" s="35"/>
      <c r="O261" s="57"/>
      <c r="P261" s="35"/>
      <c r="Q261" s="35"/>
      <c r="R261" s="35"/>
    </row>
    <row r="262" spans="7:18" s="19" customFormat="1" x14ac:dyDescent="0.25">
      <c r="G262" s="41"/>
      <c r="H262" s="35"/>
      <c r="I262" s="35"/>
      <c r="J262" s="35"/>
      <c r="K262" s="35"/>
      <c r="L262" s="35"/>
      <c r="M262" s="35"/>
      <c r="N262" s="35"/>
      <c r="O262" s="57"/>
      <c r="P262" s="35"/>
      <c r="Q262" s="35"/>
      <c r="R262" s="35"/>
    </row>
    <row r="263" spans="7:18" s="19" customFormat="1" x14ac:dyDescent="0.25">
      <c r="G263" s="41"/>
      <c r="H263" s="35"/>
      <c r="I263" s="35"/>
      <c r="J263" s="35"/>
      <c r="K263" s="35"/>
      <c r="L263" s="35"/>
      <c r="M263" s="35"/>
      <c r="N263" s="35"/>
      <c r="O263" s="57"/>
      <c r="P263" s="35"/>
      <c r="Q263" s="35"/>
      <c r="R263" s="35"/>
    </row>
    <row r="264" spans="7:18" s="19" customFormat="1" x14ac:dyDescent="0.25">
      <c r="G264" s="41"/>
      <c r="H264" s="35"/>
      <c r="I264" s="35"/>
      <c r="J264" s="35"/>
      <c r="K264" s="35"/>
      <c r="L264" s="35"/>
      <c r="M264" s="35"/>
      <c r="N264" s="35"/>
      <c r="O264" s="57"/>
      <c r="P264" s="35"/>
      <c r="Q264" s="35"/>
      <c r="R264" s="35"/>
    </row>
    <row r="265" spans="7:18" s="19" customFormat="1" x14ac:dyDescent="0.25">
      <c r="G265" s="41"/>
      <c r="H265" s="35"/>
      <c r="I265" s="35"/>
      <c r="J265" s="35"/>
      <c r="K265" s="35"/>
      <c r="L265" s="35"/>
      <c r="M265" s="35"/>
      <c r="N265" s="35"/>
      <c r="O265" s="57"/>
      <c r="P265" s="35"/>
      <c r="Q265" s="35"/>
      <c r="R265" s="35"/>
    </row>
    <row r="266" spans="7:18" s="19" customFormat="1" x14ac:dyDescent="0.25">
      <c r="G266" s="41"/>
      <c r="H266" s="35"/>
      <c r="I266" s="35"/>
      <c r="J266" s="35"/>
      <c r="K266" s="35"/>
      <c r="L266" s="35"/>
      <c r="M266" s="35"/>
      <c r="N266" s="35"/>
      <c r="O266" s="57"/>
      <c r="P266" s="35"/>
      <c r="Q266" s="35"/>
      <c r="R266" s="35"/>
    </row>
    <row r="267" spans="7:18" s="19" customFormat="1" x14ac:dyDescent="0.25">
      <c r="G267" s="41"/>
      <c r="H267" s="35"/>
      <c r="I267" s="35"/>
      <c r="J267" s="35"/>
      <c r="K267" s="35"/>
      <c r="L267" s="35"/>
      <c r="M267" s="35"/>
      <c r="N267" s="35"/>
      <c r="O267" s="57"/>
      <c r="P267" s="35"/>
      <c r="Q267" s="35"/>
      <c r="R267" s="35"/>
    </row>
    <row r="268" spans="7:18" s="19" customFormat="1" x14ac:dyDescent="0.25">
      <c r="G268" s="41"/>
      <c r="H268" s="35"/>
      <c r="I268" s="35"/>
      <c r="J268" s="35"/>
      <c r="K268" s="35"/>
      <c r="L268" s="35"/>
      <c r="M268" s="35"/>
      <c r="N268" s="35"/>
      <c r="O268" s="57"/>
      <c r="P268" s="35"/>
      <c r="Q268" s="35"/>
      <c r="R268" s="35"/>
    </row>
    <row r="269" spans="7:18" s="19" customFormat="1" x14ac:dyDescent="0.25">
      <c r="G269" s="41"/>
      <c r="H269" s="35"/>
      <c r="I269" s="35"/>
      <c r="J269" s="35"/>
      <c r="K269" s="35"/>
      <c r="L269" s="35"/>
      <c r="M269" s="35"/>
      <c r="N269" s="35"/>
      <c r="O269" s="57"/>
      <c r="P269" s="35"/>
      <c r="Q269" s="35"/>
      <c r="R269" s="35"/>
    </row>
    <row r="270" spans="7:18" s="19" customFormat="1" x14ac:dyDescent="0.25">
      <c r="G270" s="41"/>
      <c r="H270" s="35"/>
      <c r="I270" s="35"/>
      <c r="J270" s="35"/>
      <c r="K270" s="35"/>
      <c r="L270" s="35"/>
      <c r="M270" s="35"/>
      <c r="N270" s="35"/>
      <c r="O270" s="57"/>
      <c r="P270" s="35"/>
      <c r="Q270" s="35"/>
      <c r="R270" s="35"/>
    </row>
    <row r="271" spans="7:18" s="19" customFormat="1" x14ac:dyDescent="0.25">
      <c r="G271" s="41"/>
      <c r="H271" s="35"/>
      <c r="I271" s="35"/>
      <c r="J271" s="35"/>
      <c r="K271" s="35"/>
      <c r="L271" s="35"/>
      <c r="M271" s="35"/>
      <c r="N271" s="35"/>
      <c r="O271" s="57"/>
      <c r="P271" s="35"/>
      <c r="Q271" s="35"/>
      <c r="R271" s="35"/>
    </row>
    <row r="272" spans="7:18" s="19" customFormat="1" x14ac:dyDescent="0.25">
      <c r="G272" s="41"/>
      <c r="H272" s="35"/>
      <c r="I272" s="35"/>
      <c r="J272" s="35"/>
      <c r="K272" s="35"/>
      <c r="L272" s="35"/>
      <c r="M272" s="35"/>
      <c r="N272" s="35"/>
      <c r="O272" s="57"/>
      <c r="P272" s="35"/>
      <c r="Q272" s="35"/>
      <c r="R272" s="35"/>
    </row>
    <row r="273" spans="7:18" s="19" customFormat="1" x14ac:dyDescent="0.25">
      <c r="G273" s="41"/>
      <c r="H273" s="35"/>
      <c r="I273" s="35"/>
      <c r="J273" s="35"/>
      <c r="K273" s="35"/>
      <c r="L273" s="35"/>
      <c r="M273" s="35"/>
      <c r="N273" s="35"/>
      <c r="O273" s="57"/>
      <c r="P273" s="35"/>
      <c r="Q273" s="35"/>
      <c r="R273" s="35"/>
    </row>
    <row r="274" spans="7:18" s="19" customFormat="1" x14ac:dyDescent="0.25">
      <c r="G274" s="41"/>
      <c r="H274" s="35"/>
      <c r="I274" s="35"/>
      <c r="J274" s="35"/>
      <c r="K274" s="35"/>
      <c r="L274" s="35"/>
      <c r="M274" s="35"/>
      <c r="N274" s="35"/>
      <c r="O274" s="57"/>
      <c r="P274" s="35"/>
      <c r="Q274" s="35"/>
      <c r="R274" s="35"/>
    </row>
    <row r="275" spans="7:18" s="19" customFormat="1" x14ac:dyDescent="0.25">
      <c r="G275" s="41"/>
      <c r="H275" s="35"/>
      <c r="I275" s="35"/>
      <c r="J275" s="35"/>
      <c r="K275" s="35"/>
      <c r="L275" s="35"/>
      <c r="M275" s="35"/>
      <c r="N275" s="35"/>
      <c r="O275" s="57"/>
      <c r="P275" s="35"/>
      <c r="Q275" s="35"/>
      <c r="R275" s="35"/>
    </row>
    <row r="276" spans="7:18" s="19" customFormat="1" x14ac:dyDescent="0.25">
      <c r="G276" s="41"/>
      <c r="H276" s="35"/>
      <c r="I276" s="35"/>
      <c r="J276" s="35"/>
      <c r="K276" s="35"/>
      <c r="L276" s="35"/>
      <c r="M276" s="35"/>
      <c r="N276" s="35"/>
      <c r="O276" s="57"/>
      <c r="P276" s="35"/>
      <c r="Q276" s="35"/>
      <c r="R276" s="35"/>
    </row>
    <row r="277" spans="7:18" s="19" customFormat="1" x14ac:dyDescent="0.25">
      <c r="G277" s="41"/>
      <c r="H277" s="35"/>
      <c r="I277" s="35"/>
      <c r="J277" s="35"/>
      <c r="K277" s="35"/>
      <c r="L277" s="35"/>
      <c r="M277" s="35"/>
      <c r="N277" s="35"/>
      <c r="O277" s="57"/>
      <c r="P277" s="35"/>
      <c r="Q277" s="35"/>
      <c r="R277" s="35"/>
    </row>
    <row r="278" spans="7:18" s="19" customFormat="1" x14ac:dyDescent="0.25">
      <c r="G278" s="41"/>
      <c r="H278" s="35"/>
      <c r="I278" s="35"/>
      <c r="J278" s="35"/>
      <c r="K278" s="35"/>
      <c r="L278" s="35"/>
      <c r="M278" s="35"/>
      <c r="N278" s="35"/>
      <c r="O278" s="57"/>
      <c r="P278" s="35"/>
      <c r="Q278" s="35"/>
      <c r="R278" s="35"/>
    </row>
    <row r="279" spans="7:18" s="19" customFormat="1" x14ac:dyDescent="0.25">
      <c r="G279" s="41"/>
      <c r="H279" s="35"/>
      <c r="I279" s="35"/>
      <c r="J279" s="35"/>
      <c r="K279" s="35"/>
      <c r="L279" s="35"/>
      <c r="M279" s="35"/>
      <c r="N279" s="35"/>
      <c r="O279" s="57"/>
      <c r="P279" s="35"/>
      <c r="Q279" s="35"/>
      <c r="R279" s="35"/>
    </row>
    <row r="280" spans="7:18" s="19" customFormat="1" x14ac:dyDescent="0.25">
      <c r="G280" s="41"/>
      <c r="H280" s="35"/>
      <c r="I280" s="35"/>
      <c r="J280" s="35"/>
      <c r="K280" s="35"/>
      <c r="L280" s="35"/>
      <c r="M280" s="35"/>
      <c r="N280" s="35"/>
      <c r="O280" s="57"/>
      <c r="P280" s="35"/>
      <c r="Q280" s="35"/>
      <c r="R280" s="35"/>
    </row>
    <row r="281" spans="7:18" s="19" customFormat="1" x14ac:dyDescent="0.25">
      <c r="G281" s="41"/>
      <c r="H281" s="35"/>
      <c r="I281" s="35"/>
      <c r="J281" s="35"/>
      <c r="K281" s="35"/>
      <c r="L281" s="35"/>
      <c r="M281" s="35"/>
      <c r="N281" s="35"/>
      <c r="O281" s="57"/>
      <c r="P281" s="35"/>
      <c r="Q281" s="35"/>
      <c r="R281" s="35"/>
    </row>
    <row r="282" spans="7:18" s="19" customFormat="1" x14ac:dyDescent="0.25">
      <c r="G282" s="41"/>
      <c r="H282" s="35"/>
      <c r="I282" s="35"/>
      <c r="J282" s="35"/>
      <c r="K282" s="35"/>
      <c r="L282" s="35"/>
      <c r="M282" s="35"/>
      <c r="N282" s="35"/>
      <c r="O282" s="57"/>
      <c r="P282" s="35"/>
      <c r="Q282" s="35"/>
      <c r="R282" s="35"/>
    </row>
    <row r="283" spans="7:18" s="19" customFormat="1" x14ac:dyDescent="0.25">
      <c r="G283" s="41"/>
      <c r="H283" s="35"/>
      <c r="I283" s="35"/>
      <c r="J283" s="35"/>
      <c r="K283" s="35"/>
      <c r="L283" s="35"/>
      <c r="M283" s="35"/>
      <c r="N283" s="35"/>
      <c r="O283" s="57"/>
      <c r="P283" s="35"/>
      <c r="Q283" s="35"/>
      <c r="R283" s="35"/>
    </row>
    <row r="284" spans="7:18" s="19" customFormat="1" x14ac:dyDescent="0.25">
      <c r="G284" s="41"/>
      <c r="H284" s="35"/>
      <c r="I284" s="35"/>
      <c r="J284" s="35"/>
      <c r="K284" s="35"/>
      <c r="L284" s="35"/>
      <c r="M284" s="35"/>
      <c r="N284" s="35"/>
      <c r="O284" s="57"/>
      <c r="P284" s="35"/>
      <c r="Q284" s="35"/>
      <c r="R284" s="35"/>
    </row>
    <row r="285" spans="7:18" s="19" customFormat="1" x14ac:dyDescent="0.25">
      <c r="G285" s="41"/>
      <c r="H285" s="35"/>
      <c r="I285" s="35"/>
      <c r="J285" s="35"/>
      <c r="K285" s="35"/>
      <c r="L285" s="35"/>
      <c r="M285" s="35"/>
      <c r="N285" s="35"/>
      <c r="O285" s="57"/>
      <c r="P285" s="35"/>
      <c r="Q285" s="35"/>
      <c r="R285" s="35"/>
    </row>
    <row r="286" spans="7:18" s="19" customFormat="1" x14ac:dyDescent="0.25">
      <c r="G286" s="41"/>
      <c r="H286" s="35"/>
      <c r="I286" s="35"/>
      <c r="J286" s="35"/>
      <c r="K286" s="35"/>
      <c r="L286" s="35"/>
      <c r="M286" s="35"/>
      <c r="N286" s="35"/>
      <c r="O286" s="57"/>
      <c r="P286" s="35"/>
      <c r="Q286" s="35"/>
      <c r="R286" s="35"/>
    </row>
    <row r="287" spans="7:18" s="19" customFormat="1" x14ac:dyDescent="0.25">
      <c r="G287" s="41"/>
      <c r="H287" s="35"/>
      <c r="I287" s="35"/>
      <c r="J287" s="35"/>
      <c r="K287" s="35"/>
      <c r="L287" s="35"/>
      <c r="M287" s="35"/>
      <c r="N287" s="35"/>
      <c r="O287" s="57"/>
      <c r="P287" s="35"/>
      <c r="Q287" s="35"/>
      <c r="R287" s="35"/>
    </row>
    <row r="288" spans="7:18" s="19" customFormat="1" x14ac:dyDescent="0.25">
      <c r="G288" s="41"/>
      <c r="H288" s="35"/>
      <c r="I288" s="35"/>
      <c r="J288" s="35"/>
      <c r="K288" s="35"/>
      <c r="L288" s="35"/>
      <c r="M288" s="35"/>
      <c r="N288" s="35"/>
      <c r="O288" s="57"/>
      <c r="P288" s="35"/>
      <c r="Q288" s="35"/>
      <c r="R288" s="35"/>
    </row>
    <row r="289" spans="7:18" s="19" customFormat="1" x14ac:dyDescent="0.25">
      <c r="G289" s="41"/>
      <c r="H289" s="35"/>
      <c r="I289" s="35"/>
      <c r="J289" s="35"/>
      <c r="K289" s="35"/>
      <c r="L289" s="35"/>
      <c r="M289" s="35"/>
      <c r="N289" s="35"/>
      <c r="O289" s="57"/>
      <c r="P289" s="35"/>
      <c r="Q289" s="35"/>
      <c r="R289" s="35"/>
    </row>
    <row r="290" spans="7:18" s="19" customFormat="1" x14ac:dyDescent="0.25">
      <c r="G290" s="41"/>
      <c r="H290" s="35"/>
      <c r="I290" s="35"/>
      <c r="J290" s="35"/>
      <c r="K290" s="35"/>
      <c r="L290" s="35"/>
      <c r="M290" s="35"/>
      <c r="N290" s="35"/>
      <c r="O290" s="57"/>
      <c r="P290" s="35"/>
      <c r="Q290" s="35"/>
      <c r="R290" s="35"/>
    </row>
    <row r="291" spans="7:18" s="19" customFormat="1" x14ac:dyDescent="0.25">
      <c r="G291" s="41"/>
      <c r="H291" s="35"/>
      <c r="I291" s="35"/>
      <c r="J291" s="35"/>
      <c r="K291" s="35"/>
      <c r="L291" s="35"/>
      <c r="M291" s="35"/>
      <c r="N291" s="35"/>
      <c r="O291" s="57"/>
      <c r="P291" s="35"/>
      <c r="Q291" s="35"/>
      <c r="R291" s="35"/>
    </row>
    <row r="292" spans="7:18" s="19" customFormat="1" x14ac:dyDescent="0.25">
      <c r="G292" s="41"/>
      <c r="H292" s="35"/>
      <c r="I292" s="35"/>
      <c r="J292" s="35"/>
      <c r="K292" s="35"/>
      <c r="L292" s="35"/>
      <c r="M292" s="35"/>
      <c r="N292" s="35"/>
      <c r="O292" s="57"/>
      <c r="P292" s="35"/>
      <c r="Q292" s="35"/>
      <c r="R292" s="35"/>
    </row>
    <row r="293" spans="7:18" s="19" customFormat="1" x14ac:dyDescent="0.25">
      <c r="G293" s="41"/>
      <c r="H293" s="35"/>
      <c r="I293" s="35"/>
      <c r="J293" s="35"/>
      <c r="K293" s="35"/>
      <c r="L293" s="35"/>
      <c r="M293" s="35"/>
      <c r="N293" s="35"/>
      <c r="O293" s="57"/>
      <c r="P293" s="35"/>
      <c r="Q293" s="35"/>
      <c r="R293" s="35"/>
    </row>
    <row r="294" spans="7:18" s="19" customFormat="1" x14ac:dyDescent="0.25">
      <c r="G294" s="41"/>
      <c r="H294" s="35"/>
      <c r="I294" s="35"/>
      <c r="J294" s="35"/>
      <c r="K294" s="35"/>
      <c r="L294" s="35"/>
      <c r="M294" s="35"/>
      <c r="N294" s="35"/>
      <c r="O294" s="57"/>
      <c r="P294" s="35"/>
      <c r="Q294" s="35"/>
      <c r="R294" s="35"/>
    </row>
    <row r="295" spans="7:18" s="19" customFormat="1" x14ac:dyDescent="0.25">
      <c r="G295" s="41"/>
      <c r="H295" s="35"/>
      <c r="I295" s="35"/>
      <c r="J295" s="35"/>
      <c r="K295" s="35"/>
      <c r="L295" s="35"/>
      <c r="M295" s="35"/>
      <c r="N295" s="35"/>
      <c r="O295" s="57"/>
      <c r="P295" s="35"/>
      <c r="Q295" s="35"/>
      <c r="R295" s="35"/>
    </row>
    <row r="296" spans="7:18" s="19" customFormat="1" x14ac:dyDescent="0.25">
      <c r="G296" s="41"/>
      <c r="H296" s="35"/>
      <c r="I296" s="35"/>
      <c r="J296" s="35"/>
      <c r="K296" s="35"/>
      <c r="L296" s="35"/>
      <c r="M296" s="35"/>
      <c r="N296" s="35"/>
      <c r="O296" s="57"/>
      <c r="P296" s="35"/>
      <c r="Q296" s="35"/>
      <c r="R296" s="35"/>
    </row>
    <row r="297" spans="7:18" s="19" customFormat="1" x14ac:dyDescent="0.25">
      <c r="G297" s="41"/>
      <c r="H297" s="35"/>
      <c r="I297" s="35"/>
      <c r="J297" s="35"/>
      <c r="K297" s="35"/>
      <c r="L297" s="35"/>
      <c r="M297" s="35"/>
      <c r="N297" s="35"/>
      <c r="O297" s="57"/>
      <c r="P297" s="35"/>
      <c r="Q297" s="35"/>
      <c r="R297" s="35"/>
    </row>
    <row r="298" spans="7:18" s="19" customFormat="1" x14ac:dyDescent="0.25">
      <c r="G298" s="41"/>
      <c r="H298" s="35"/>
      <c r="I298" s="35"/>
      <c r="J298" s="35"/>
      <c r="K298" s="35"/>
      <c r="L298" s="35"/>
      <c r="M298" s="35"/>
      <c r="N298" s="35"/>
      <c r="O298" s="57"/>
      <c r="P298" s="35"/>
      <c r="Q298" s="35"/>
      <c r="R298" s="35"/>
    </row>
    <row r="299" spans="7:18" s="19" customFormat="1" x14ac:dyDescent="0.25">
      <c r="G299" s="41"/>
      <c r="H299" s="35"/>
      <c r="I299" s="35"/>
      <c r="J299" s="35"/>
      <c r="K299" s="35"/>
      <c r="L299" s="35"/>
      <c r="M299" s="35"/>
      <c r="N299" s="35"/>
      <c r="O299" s="57"/>
      <c r="P299" s="35"/>
      <c r="Q299" s="35"/>
      <c r="R299" s="35"/>
    </row>
    <row r="300" spans="7:18" s="19" customFormat="1" x14ac:dyDescent="0.25">
      <c r="G300" s="41"/>
      <c r="H300" s="35"/>
      <c r="I300" s="35"/>
      <c r="J300" s="35"/>
      <c r="K300" s="35"/>
      <c r="L300" s="35"/>
      <c r="M300" s="35"/>
      <c r="N300" s="35"/>
      <c r="O300" s="57"/>
      <c r="P300" s="35"/>
      <c r="Q300" s="35"/>
      <c r="R300" s="35"/>
    </row>
    <row r="301" spans="7:18" s="19" customFormat="1" x14ac:dyDescent="0.25">
      <c r="G301" s="41"/>
      <c r="H301" s="35"/>
      <c r="I301" s="35"/>
      <c r="J301" s="35"/>
      <c r="K301" s="35"/>
      <c r="L301" s="35"/>
      <c r="M301" s="35"/>
      <c r="N301" s="35"/>
      <c r="O301" s="57"/>
      <c r="P301" s="35"/>
      <c r="Q301" s="35"/>
      <c r="R301" s="35"/>
    </row>
    <row r="302" spans="7:18" s="19" customFormat="1" x14ac:dyDescent="0.25">
      <c r="G302" s="41"/>
      <c r="H302" s="35"/>
      <c r="I302" s="35"/>
      <c r="J302" s="35"/>
      <c r="K302" s="35"/>
      <c r="L302" s="35"/>
      <c r="M302" s="35"/>
      <c r="N302" s="35"/>
      <c r="O302" s="57"/>
      <c r="P302" s="35"/>
      <c r="Q302" s="35"/>
      <c r="R302" s="35"/>
    </row>
    <row r="303" spans="7:18" s="19" customFormat="1" x14ac:dyDescent="0.25">
      <c r="G303" s="41"/>
      <c r="H303" s="35"/>
      <c r="I303" s="35"/>
      <c r="J303" s="35"/>
      <c r="K303" s="35"/>
      <c r="L303" s="35"/>
      <c r="M303" s="35"/>
      <c r="N303" s="35"/>
      <c r="O303" s="57"/>
      <c r="P303" s="35"/>
      <c r="Q303" s="35"/>
      <c r="R303" s="35"/>
    </row>
    <row r="304" spans="7:18" s="19" customFormat="1" x14ac:dyDescent="0.25">
      <c r="G304" s="41"/>
      <c r="H304" s="35"/>
      <c r="I304" s="35"/>
      <c r="J304" s="35"/>
      <c r="K304" s="35"/>
      <c r="L304" s="35"/>
      <c r="M304" s="35"/>
      <c r="N304" s="35"/>
      <c r="O304" s="57"/>
      <c r="P304" s="35"/>
      <c r="Q304" s="35"/>
      <c r="R304" s="35"/>
    </row>
    <row r="305" spans="7:18" s="19" customFormat="1" x14ac:dyDescent="0.25">
      <c r="G305" s="41"/>
      <c r="H305" s="35"/>
      <c r="I305" s="35"/>
      <c r="J305" s="35"/>
      <c r="K305" s="35"/>
      <c r="L305" s="35"/>
      <c r="M305" s="35"/>
      <c r="N305" s="35"/>
      <c r="O305" s="57"/>
      <c r="P305" s="35"/>
      <c r="Q305" s="35"/>
      <c r="R305" s="35"/>
    </row>
    <row r="306" spans="7:18" s="19" customFormat="1" x14ac:dyDescent="0.25">
      <c r="G306" s="41"/>
      <c r="H306" s="35"/>
      <c r="I306" s="35"/>
      <c r="J306" s="35"/>
      <c r="K306" s="35"/>
      <c r="L306" s="35"/>
      <c r="M306" s="35"/>
      <c r="N306" s="35"/>
      <c r="O306" s="57"/>
      <c r="P306" s="35"/>
      <c r="Q306" s="35"/>
      <c r="R306" s="35"/>
    </row>
    <row r="307" spans="7:18" s="19" customFormat="1" x14ac:dyDescent="0.25">
      <c r="G307" s="41"/>
      <c r="H307" s="35"/>
      <c r="I307" s="35"/>
      <c r="J307" s="35"/>
      <c r="K307" s="35"/>
      <c r="L307" s="35"/>
      <c r="M307" s="35"/>
      <c r="N307" s="35"/>
      <c r="O307" s="57"/>
      <c r="P307" s="35"/>
      <c r="Q307" s="35"/>
      <c r="R307" s="35"/>
    </row>
    <row r="308" spans="7:18" s="19" customFormat="1" x14ac:dyDescent="0.25">
      <c r="G308" s="41"/>
      <c r="H308" s="35"/>
      <c r="I308" s="35"/>
      <c r="J308" s="35"/>
      <c r="K308" s="35"/>
      <c r="L308" s="35"/>
      <c r="M308" s="35"/>
      <c r="N308" s="35"/>
      <c r="O308" s="57"/>
      <c r="P308" s="35"/>
      <c r="Q308" s="35"/>
      <c r="R308" s="35"/>
    </row>
    <row r="309" spans="7:18" s="19" customFormat="1" x14ac:dyDescent="0.25">
      <c r="G309" s="41"/>
      <c r="H309" s="35"/>
      <c r="I309" s="35"/>
      <c r="J309" s="35"/>
      <c r="K309" s="35"/>
      <c r="L309" s="35"/>
      <c r="M309" s="35"/>
      <c r="N309" s="35"/>
      <c r="O309" s="57"/>
      <c r="P309" s="35"/>
      <c r="Q309" s="35"/>
      <c r="R309" s="35"/>
    </row>
    <row r="310" spans="7:18" s="19" customFormat="1" x14ac:dyDescent="0.25">
      <c r="G310" s="41"/>
      <c r="H310" s="35"/>
      <c r="I310" s="35"/>
      <c r="J310" s="35"/>
      <c r="K310" s="35"/>
      <c r="L310" s="35"/>
      <c r="M310" s="35"/>
      <c r="N310" s="35"/>
      <c r="O310" s="57"/>
      <c r="P310" s="35"/>
      <c r="Q310" s="35"/>
      <c r="R310" s="35"/>
    </row>
    <row r="311" spans="7:18" s="19" customFormat="1" x14ac:dyDescent="0.25">
      <c r="G311" s="41"/>
      <c r="H311" s="35"/>
      <c r="I311" s="35"/>
      <c r="J311" s="35"/>
      <c r="K311" s="35"/>
      <c r="L311" s="35"/>
      <c r="M311" s="35"/>
      <c r="N311" s="35"/>
      <c r="O311" s="57"/>
      <c r="P311" s="35"/>
      <c r="Q311" s="35"/>
      <c r="R311" s="35"/>
    </row>
    <row r="312" spans="7:18" s="19" customFormat="1" x14ac:dyDescent="0.25">
      <c r="G312" s="41"/>
      <c r="H312" s="35"/>
      <c r="I312" s="35"/>
      <c r="J312" s="35"/>
      <c r="K312" s="35"/>
      <c r="L312" s="35"/>
      <c r="M312" s="35"/>
      <c r="N312" s="35"/>
      <c r="O312" s="57"/>
      <c r="P312" s="35"/>
      <c r="Q312" s="35"/>
      <c r="R312" s="35"/>
    </row>
    <row r="313" spans="7:18" s="19" customFormat="1" x14ac:dyDescent="0.25">
      <c r="G313" s="41"/>
      <c r="H313" s="35"/>
      <c r="I313" s="35"/>
      <c r="J313" s="35"/>
      <c r="K313" s="35"/>
      <c r="L313" s="35"/>
      <c r="M313" s="35"/>
      <c r="N313" s="35"/>
      <c r="O313" s="57"/>
      <c r="P313" s="35"/>
      <c r="Q313" s="35"/>
      <c r="R313" s="35"/>
    </row>
    <row r="314" spans="7:18" s="19" customFormat="1" x14ac:dyDescent="0.25">
      <c r="G314" s="41"/>
      <c r="H314" s="35"/>
      <c r="I314" s="35"/>
      <c r="J314" s="35"/>
      <c r="K314" s="35"/>
      <c r="L314" s="35"/>
      <c r="M314" s="35"/>
      <c r="N314" s="35"/>
      <c r="O314" s="57"/>
      <c r="P314" s="35"/>
      <c r="Q314" s="35"/>
      <c r="R314" s="35"/>
    </row>
    <row r="315" spans="7:18" s="19" customFormat="1" x14ac:dyDescent="0.25">
      <c r="G315" s="41"/>
      <c r="H315" s="35"/>
      <c r="I315" s="35"/>
      <c r="J315" s="35"/>
      <c r="K315" s="35"/>
      <c r="L315" s="35"/>
      <c r="M315" s="35"/>
      <c r="N315" s="35"/>
      <c r="O315" s="57"/>
      <c r="P315" s="35"/>
      <c r="Q315" s="35"/>
      <c r="R315" s="35"/>
    </row>
    <row r="316" spans="7:18" s="19" customFormat="1" x14ac:dyDescent="0.25">
      <c r="G316" s="41"/>
      <c r="H316" s="35"/>
      <c r="I316" s="35"/>
      <c r="J316" s="35"/>
      <c r="K316" s="35"/>
      <c r="L316" s="35"/>
      <c r="M316" s="35"/>
      <c r="N316" s="35"/>
      <c r="O316" s="57"/>
      <c r="P316" s="35"/>
      <c r="Q316" s="35"/>
      <c r="R316" s="35"/>
    </row>
    <row r="317" spans="7:18" s="19" customFormat="1" x14ac:dyDescent="0.25">
      <c r="G317" s="41"/>
      <c r="H317" s="35"/>
      <c r="I317" s="35"/>
      <c r="J317" s="35"/>
      <c r="K317" s="35"/>
      <c r="L317" s="35"/>
      <c r="M317" s="35"/>
      <c r="N317" s="35"/>
      <c r="O317" s="57"/>
      <c r="P317" s="35"/>
      <c r="Q317" s="35"/>
      <c r="R317" s="35"/>
    </row>
  </sheetData>
  <mergeCells count="20">
    <mergeCell ref="P2:P3"/>
    <mergeCell ref="Q2:Q3"/>
    <mergeCell ref="R2:R3"/>
    <mergeCell ref="S2:S3"/>
    <mergeCell ref="N2:N3"/>
    <mergeCell ref="O2:O3"/>
    <mergeCell ref="A1:N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</mergeCells>
  <printOptions horizontalCentered="1"/>
  <pageMargins left="0.43307086614173229" right="0.11811023622047245" top="0.74803149606299213" bottom="0.74803149606299213" header="0.31496062992125984" footer="0.31496062992125984"/>
  <pageSetup paperSize="5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16"/>
  <sheetViews>
    <sheetView topLeftCell="I76" zoomScale="98" zoomScaleNormal="98" workbookViewId="0">
      <selection activeCell="U96" sqref="U96"/>
    </sheetView>
  </sheetViews>
  <sheetFormatPr baseColWidth="10" defaultColWidth="10.85546875" defaultRowHeight="15" x14ac:dyDescent="0.25"/>
  <cols>
    <col min="1" max="1" width="6.7109375" style="16" customWidth="1"/>
    <col min="2" max="2" width="27.85546875" style="16" customWidth="1"/>
    <col min="3" max="3" width="22.28515625" style="16" customWidth="1"/>
    <col min="4" max="4" width="17.140625" style="16" customWidth="1"/>
    <col min="5" max="5" width="16" style="16" customWidth="1"/>
    <col min="6" max="6" width="15.42578125" style="16" hidden="1" customWidth="1"/>
    <col min="7" max="7" width="13" style="38" hidden="1" customWidth="1"/>
    <col min="8" max="8" width="13.7109375" style="32" customWidth="1"/>
    <col min="9" max="9" width="11.7109375" style="32" customWidth="1"/>
    <col min="10" max="10" width="11.5703125" style="32" customWidth="1"/>
    <col min="11" max="11" width="12.5703125" style="32" customWidth="1"/>
    <col min="12" max="12" width="8" style="32" customWidth="1"/>
    <col min="13" max="13" width="13.85546875" style="32" customWidth="1"/>
    <col min="14" max="14" width="15.5703125" style="32" customWidth="1"/>
    <col min="15" max="15" width="14.140625" style="55" customWidth="1"/>
    <col min="16" max="16" width="11.85546875" style="32" customWidth="1"/>
    <col min="17" max="17" width="12.85546875" style="32" customWidth="1"/>
    <col min="18" max="18" width="10.5703125" style="32" customWidth="1"/>
    <col min="19" max="19" width="13.85546875" style="16" customWidth="1"/>
    <col min="20" max="20" width="13.28515625" style="16" bestFit="1" customWidth="1"/>
    <col min="21" max="21" width="13.28515625" style="16" customWidth="1"/>
    <col min="22" max="22" width="15.5703125" style="16" customWidth="1"/>
    <col min="23" max="16384" width="10.85546875" style="16"/>
  </cols>
  <sheetData>
    <row r="1" spans="1:19" ht="21" x14ac:dyDescent="0.25">
      <c r="A1" s="196" t="s">
        <v>186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</row>
    <row r="2" spans="1:19" s="38" customFormat="1" ht="15" customHeight="1" x14ac:dyDescent="0.25">
      <c r="A2" s="197" t="s">
        <v>0</v>
      </c>
      <c r="B2" s="197" t="s">
        <v>1</v>
      </c>
      <c r="C2" s="199" t="s">
        <v>10</v>
      </c>
      <c r="D2" s="199" t="s">
        <v>117</v>
      </c>
      <c r="E2" s="197" t="s">
        <v>2</v>
      </c>
      <c r="F2" s="197" t="s">
        <v>3</v>
      </c>
      <c r="G2" s="201" t="s">
        <v>73</v>
      </c>
      <c r="H2" s="203" t="s">
        <v>125</v>
      </c>
      <c r="I2" s="204" t="s">
        <v>126</v>
      </c>
      <c r="J2" s="205" t="s">
        <v>127</v>
      </c>
      <c r="K2" s="205" t="s">
        <v>128</v>
      </c>
      <c r="L2" s="205" t="s">
        <v>129</v>
      </c>
      <c r="M2" s="203" t="s">
        <v>130</v>
      </c>
      <c r="N2" s="203" t="s">
        <v>131</v>
      </c>
      <c r="O2" s="210" t="s">
        <v>190</v>
      </c>
      <c r="P2" s="206" t="s">
        <v>132</v>
      </c>
      <c r="Q2" s="206" t="s">
        <v>134</v>
      </c>
      <c r="R2" s="206" t="s">
        <v>133</v>
      </c>
      <c r="S2" s="208" t="s">
        <v>4</v>
      </c>
    </row>
    <row r="3" spans="1:19" s="38" customFormat="1" ht="58.5" customHeight="1" x14ac:dyDescent="0.25">
      <c r="A3" s="198"/>
      <c r="B3" s="198"/>
      <c r="C3" s="200"/>
      <c r="D3" s="200"/>
      <c r="E3" s="198"/>
      <c r="F3" s="198"/>
      <c r="G3" s="202"/>
      <c r="H3" s="203"/>
      <c r="I3" s="204"/>
      <c r="J3" s="205"/>
      <c r="K3" s="205"/>
      <c r="L3" s="205"/>
      <c r="M3" s="203"/>
      <c r="N3" s="203"/>
      <c r="O3" s="210"/>
      <c r="P3" s="207"/>
      <c r="Q3" s="207"/>
      <c r="R3" s="207"/>
      <c r="S3" s="209"/>
    </row>
    <row r="4" spans="1:19" s="19" customFormat="1" ht="24" x14ac:dyDescent="0.25">
      <c r="A4" s="58">
        <v>1</v>
      </c>
      <c r="B4" s="89" t="s">
        <v>9</v>
      </c>
      <c r="C4" s="17" t="s">
        <v>7</v>
      </c>
      <c r="D4" s="17" t="s">
        <v>118</v>
      </c>
      <c r="E4" s="17" t="s">
        <v>5</v>
      </c>
      <c r="F4" s="18" t="s">
        <v>95</v>
      </c>
      <c r="G4" s="13" t="s">
        <v>74</v>
      </c>
      <c r="H4" s="50">
        <v>12000</v>
      </c>
      <c r="I4" s="37">
        <v>250</v>
      </c>
      <c r="J4" s="37">
        <v>0</v>
      </c>
      <c r="K4" s="37">
        <v>3000</v>
      </c>
      <c r="L4" s="37">
        <v>0</v>
      </c>
      <c r="M4" s="50">
        <v>0</v>
      </c>
      <c r="N4" s="124">
        <v>6000</v>
      </c>
      <c r="O4" s="56">
        <f t="shared" ref="O4:O35" si="0">SUM(H4:N4)</f>
        <v>21250</v>
      </c>
      <c r="P4" s="53">
        <f>O4-250</f>
        <v>21000</v>
      </c>
      <c r="Q4" s="53">
        <f>(O4-250)/2</f>
        <v>10500</v>
      </c>
      <c r="R4" s="53">
        <v>200</v>
      </c>
      <c r="S4" s="18"/>
    </row>
    <row r="5" spans="1:19" s="14" customFormat="1" ht="24.75" x14ac:dyDescent="0.25">
      <c r="A5" s="44">
        <v>2</v>
      </c>
      <c r="B5" s="49" t="s">
        <v>227</v>
      </c>
      <c r="C5" s="45" t="s">
        <v>26</v>
      </c>
      <c r="D5" s="46" t="s">
        <v>177</v>
      </c>
      <c r="E5" s="46" t="s">
        <v>23</v>
      </c>
      <c r="F5" s="46" t="s">
        <v>148</v>
      </c>
      <c r="G5" s="47" t="s">
        <v>74</v>
      </c>
      <c r="H5" s="51">
        <v>2441</v>
      </c>
      <c r="I5" s="50">
        <v>250</v>
      </c>
      <c r="J5" s="50">
        <v>0</v>
      </c>
      <c r="K5" s="50">
        <v>1500</v>
      </c>
      <c r="L5" s="50">
        <v>0</v>
      </c>
      <c r="M5" s="50">
        <v>0</v>
      </c>
      <c r="N5" s="124">
        <v>1500</v>
      </c>
      <c r="O5" s="52">
        <f t="shared" si="0"/>
        <v>5691</v>
      </c>
      <c r="P5" s="54">
        <f t="shared" ref="P5:P68" si="1">O5-250</f>
        <v>5441</v>
      </c>
      <c r="Q5" s="53">
        <f t="shared" ref="Q5:Q68" si="2">(O5-250)/2</f>
        <v>2720.5</v>
      </c>
      <c r="R5" s="53">
        <v>200</v>
      </c>
      <c r="S5" s="11"/>
    </row>
    <row r="6" spans="1:19" s="14" customFormat="1" ht="24.75" x14ac:dyDescent="0.25">
      <c r="A6" s="44">
        <v>3</v>
      </c>
      <c r="B6" s="49" t="s">
        <v>20</v>
      </c>
      <c r="C6" s="48" t="s">
        <v>14</v>
      </c>
      <c r="D6" s="46" t="s">
        <v>176</v>
      </c>
      <c r="E6" s="46" t="s">
        <v>189</v>
      </c>
      <c r="F6" s="46" t="s">
        <v>154</v>
      </c>
      <c r="G6" s="47" t="s">
        <v>74</v>
      </c>
      <c r="H6" s="51">
        <v>6297</v>
      </c>
      <c r="I6" s="50">
        <v>250</v>
      </c>
      <c r="J6" s="50">
        <v>375</v>
      </c>
      <c r="K6" s="50">
        <v>0</v>
      </c>
      <c r="L6" s="50">
        <v>0</v>
      </c>
      <c r="M6" s="50">
        <v>0</v>
      </c>
      <c r="N6" s="123">
        <v>2000</v>
      </c>
      <c r="O6" s="78">
        <f t="shared" si="0"/>
        <v>8922</v>
      </c>
      <c r="P6" s="54">
        <f t="shared" si="1"/>
        <v>8672</v>
      </c>
      <c r="Q6" s="53">
        <f t="shared" si="2"/>
        <v>4336</v>
      </c>
      <c r="R6" s="53">
        <v>200</v>
      </c>
      <c r="S6" s="11"/>
    </row>
    <row r="7" spans="1:19" s="19" customFormat="1" ht="24" x14ac:dyDescent="0.25">
      <c r="A7" s="58">
        <v>4</v>
      </c>
      <c r="B7" s="89" t="s">
        <v>137</v>
      </c>
      <c r="C7" s="17" t="s">
        <v>8</v>
      </c>
      <c r="D7" s="17" t="s">
        <v>119</v>
      </c>
      <c r="E7" s="20" t="s">
        <v>11</v>
      </c>
      <c r="F7" s="18" t="s">
        <v>95</v>
      </c>
      <c r="G7" s="13" t="s">
        <v>74</v>
      </c>
      <c r="H7" s="50">
        <v>7387</v>
      </c>
      <c r="I7" s="37">
        <v>250</v>
      </c>
      <c r="J7" s="37">
        <v>375</v>
      </c>
      <c r="K7" s="37">
        <v>3000</v>
      </c>
      <c r="L7" s="37">
        <v>0</v>
      </c>
      <c r="M7" s="50">
        <v>0</v>
      </c>
      <c r="N7" s="123">
        <v>4000</v>
      </c>
      <c r="O7" s="56">
        <f t="shared" si="0"/>
        <v>15012</v>
      </c>
      <c r="P7" s="53">
        <f>O7-250</f>
        <v>14762</v>
      </c>
      <c r="Q7" s="53">
        <f t="shared" si="2"/>
        <v>7381</v>
      </c>
      <c r="R7" s="53">
        <v>200</v>
      </c>
      <c r="S7" s="20"/>
    </row>
    <row r="8" spans="1:19" s="14" customFormat="1" ht="24.75" x14ac:dyDescent="0.25">
      <c r="A8" s="59">
        <v>5</v>
      </c>
      <c r="B8" s="49" t="s">
        <v>228</v>
      </c>
      <c r="C8" s="45" t="s">
        <v>147</v>
      </c>
      <c r="D8" s="46" t="s">
        <v>177</v>
      </c>
      <c r="E8" s="46" t="s">
        <v>23</v>
      </c>
      <c r="F8" s="46" t="s">
        <v>148</v>
      </c>
      <c r="G8" s="47" t="s">
        <v>74</v>
      </c>
      <c r="H8" s="51">
        <v>2441</v>
      </c>
      <c r="I8" s="50">
        <v>250</v>
      </c>
      <c r="J8" s="50">
        <v>0</v>
      </c>
      <c r="K8" s="50">
        <v>1500</v>
      </c>
      <c r="L8" s="50">
        <v>0</v>
      </c>
      <c r="M8" s="50">
        <v>0</v>
      </c>
      <c r="N8" s="123">
        <v>1500</v>
      </c>
      <c r="O8" s="52">
        <f t="shared" si="0"/>
        <v>5691</v>
      </c>
      <c r="P8" s="54">
        <f t="shared" si="1"/>
        <v>5441</v>
      </c>
      <c r="Q8" s="53">
        <f t="shared" si="2"/>
        <v>2720.5</v>
      </c>
      <c r="R8" s="53">
        <v>200</v>
      </c>
      <c r="S8" s="11"/>
    </row>
    <row r="9" spans="1:19" s="19" customFormat="1" x14ac:dyDescent="0.2">
      <c r="A9" s="15">
        <v>6</v>
      </c>
      <c r="B9" s="1" t="s">
        <v>96</v>
      </c>
      <c r="C9" s="21" t="s">
        <v>12</v>
      </c>
      <c r="D9" s="21" t="s">
        <v>119</v>
      </c>
      <c r="E9" s="20" t="s">
        <v>15</v>
      </c>
      <c r="F9" s="20" t="s">
        <v>16</v>
      </c>
      <c r="G9" s="13" t="s">
        <v>74</v>
      </c>
      <c r="H9" s="50">
        <v>6925</v>
      </c>
      <c r="I9" s="37">
        <v>250</v>
      </c>
      <c r="J9" s="37">
        <v>375</v>
      </c>
      <c r="K9" s="37">
        <v>0</v>
      </c>
      <c r="L9" s="37">
        <v>0</v>
      </c>
      <c r="M9" s="50">
        <v>1575</v>
      </c>
      <c r="N9" s="50">
        <v>3000</v>
      </c>
      <c r="O9" s="56">
        <f t="shared" si="0"/>
        <v>12125</v>
      </c>
      <c r="P9" s="53">
        <f t="shared" si="1"/>
        <v>11875</v>
      </c>
      <c r="Q9" s="53">
        <f t="shared" si="2"/>
        <v>5937.5</v>
      </c>
      <c r="R9" s="53">
        <v>200</v>
      </c>
      <c r="S9" s="20"/>
    </row>
    <row r="10" spans="1:19" s="19" customFormat="1" ht="36" x14ac:dyDescent="0.2">
      <c r="A10" s="15">
        <v>7</v>
      </c>
      <c r="B10" s="1" t="s">
        <v>226</v>
      </c>
      <c r="C10" s="21" t="s">
        <v>14</v>
      </c>
      <c r="D10" s="21" t="s">
        <v>120</v>
      </c>
      <c r="E10" s="20" t="s">
        <v>17</v>
      </c>
      <c r="F10" s="20" t="s">
        <v>16</v>
      </c>
      <c r="G10" s="13" t="s">
        <v>74</v>
      </c>
      <c r="H10" s="50">
        <v>6297</v>
      </c>
      <c r="I10" s="37">
        <v>250</v>
      </c>
      <c r="J10" s="37">
        <v>375</v>
      </c>
      <c r="K10" s="37">
        <v>0</v>
      </c>
      <c r="L10" s="37">
        <v>0</v>
      </c>
      <c r="M10" s="37">
        <v>0</v>
      </c>
      <c r="N10" s="127">
        <v>2000</v>
      </c>
      <c r="O10" s="56">
        <f t="shared" si="0"/>
        <v>8922</v>
      </c>
      <c r="P10" s="53">
        <f t="shared" si="1"/>
        <v>8672</v>
      </c>
      <c r="Q10" s="53">
        <f t="shared" si="2"/>
        <v>4336</v>
      </c>
      <c r="R10" s="53">
        <v>200</v>
      </c>
      <c r="S10" s="20"/>
    </row>
    <row r="11" spans="1:19" s="120" customFormat="1" ht="36" x14ac:dyDescent="0.25">
      <c r="A11" s="114">
        <v>8</v>
      </c>
      <c r="B11" s="90" t="s">
        <v>138</v>
      </c>
      <c r="C11" s="115" t="s">
        <v>14</v>
      </c>
      <c r="D11" s="115" t="s">
        <v>120</v>
      </c>
      <c r="E11" s="91" t="s">
        <v>135</v>
      </c>
      <c r="F11" s="116" t="s">
        <v>24</v>
      </c>
      <c r="G11" s="117" t="s">
        <v>74</v>
      </c>
      <c r="H11" s="118">
        <v>6297</v>
      </c>
      <c r="I11" s="119">
        <v>250</v>
      </c>
      <c r="J11" s="119">
        <v>375</v>
      </c>
      <c r="K11" s="119">
        <v>0</v>
      </c>
      <c r="L11" s="119">
        <v>0</v>
      </c>
      <c r="M11" s="119">
        <v>0</v>
      </c>
      <c r="N11" s="125">
        <v>2000</v>
      </c>
      <c r="O11" s="34">
        <f t="shared" si="0"/>
        <v>8922</v>
      </c>
      <c r="P11" s="118">
        <f t="shared" si="1"/>
        <v>8672</v>
      </c>
      <c r="Q11" s="53">
        <f t="shared" si="2"/>
        <v>4336</v>
      </c>
      <c r="R11" s="118">
        <v>200</v>
      </c>
      <c r="S11" s="116"/>
    </row>
    <row r="12" spans="1:19" s="19" customFormat="1" ht="36" x14ac:dyDescent="0.25">
      <c r="A12" s="58">
        <v>9</v>
      </c>
      <c r="B12" s="1" t="s">
        <v>18</v>
      </c>
      <c r="C12" s="21" t="s">
        <v>19</v>
      </c>
      <c r="D12" s="21" t="s">
        <v>175</v>
      </c>
      <c r="E12" s="18" t="s">
        <v>136</v>
      </c>
      <c r="F12" s="20" t="s">
        <v>24</v>
      </c>
      <c r="G12" s="13" t="s">
        <v>74</v>
      </c>
      <c r="H12" s="50">
        <v>3525</v>
      </c>
      <c r="I12" s="37">
        <v>250</v>
      </c>
      <c r="J12" s="37">
        <v>375</v>
      </c>
      <c r="K12" s="37">
        <v>0</v>
      </c>
      <c r="L12" s="37">
        <v>0</v>
      </c>
      <c r="M12" s="37">
        <v>0</v>
      </c>
      <c r="N12" s="37">
        <v>1800</v>
      </c>
      <c r="O12" s="56">
        <f t="shared" si="0"/>
        <v>5950</v>
      </c>
      <c r="P12" s="53">
        <f t="shared" si="1"/>
        <v>5700</v>
      </c>
      <c r="Q12" s="53">
        <f t="shared" si="2"/>
        <v>2850</v>
      </c>
      <c r="R12" s="53">
        <v>200</v>
      </c>
      <c r="S12" s="20"/>
    </row>
    <row r="13" spans="1:19" s="120" customFormat="1" ht="24" x14ac:dyDescent="0.2">
      <c r="A13" s="121">
        <v>10</v>
      </c>
      <c r="B13" s="90" t="s">
        <v>139</v>
      </c>
      <c r="C13" s="115" t="s">
        <v>19</v>
      </c>
      <c r="D13" s="115" t="s">
        <v>175</v>
      </c>
      <c r="E13" s="91" t="s">
        <v>187</v>
      </c>
      <c r="F13" s="116" t="s">
        <v>24</v>
      </c>
      <c r="G13" s="117" t="s">
        <v>74</v>
      </c>
      <c r="H13" s="118">
        <v>3525</v>
      </c>
      <c r="I13" s="119">
        <v>250</v>
      </c>
      <c r="J13" s="119">
        <v>0</v>
      </c>
      <c r="K13" s="119">
        <v>0</v>
      </c>
      <c r="L13" s="119">
        <v>0</v>
      </c>
      <c r="M13" s="119">
        <v>0</v>
      </c>
      <c r="N13" s="122">
        <v>1800</v>
      </c>
      <c r="O13" s="34">
        <f t="shared" si="0"/>
        <v>5575</v>
      </c>
      <c r="P13" s="118">
        <f t="shared" si="1"/>
        <v>5325</v>
      </c>
      <c r="Q13" s="53">
        <f t="shared" si="2"/>
        <v>2662.5</v>
      </c>
      <c r="R13" s="118">
        <v>200</v>
      </c>
      <c r="S13" s="116"/>
    </row>
    <row r="14" spans="1:19" s="120" customFormat="1" ht="24" x14ac:dyDescent="0.2">
      <c r="A14" s="121">
        <v>11</v>
      </c>
      <c r="B14" s="91" t="s">
        <v>229</v>
      </c>
      <c r="C14" s="88" t="s">
        <v>38</v>
      </c>
      <c r="D14" s="88" t="s">
        <v>175</v>
      </c>
      <c r="E14" s="88" t="s">
        <v>182</v>
      </c>
      <c r="F14" s="116" t="s">
        <v>24</v>
      </c>
      <c r="G14" s="117" t="s">
        <v>74</v>
      </c>
      <c r="H14" s="118">
        <v>3525</v>
      </c>
      <c r="I14" s="119">
        <v>250</v>
      </c>
      <c r="J14" s="119">
        <v>375</v>
      </c>
      <c r="K14" s="119">
        <v>0</v>
      </c>
      <c r="L14" s="119">
        <v>0</v>
      </c>
      <c r="M14" s="119">
        <v>0</v>
      </c>
      <c r="N14" s="119">
        <v>1800</v>
      </c>
      <c r="O14" s="34">
        <f t="shared" si="0"/>
        <v>5950</v>
      </c>
      <c r="P14" s="118">
        <f t="shared" si="1"/>
        <v>5700</v>
      </c>
      <c r="Q14" s="53">
        <f t="shared" si="2"/>
        <v>2850</v>
      </c>
      <c r="R14" s="118">
        <v>200</v>
      </c>
      <c r="S14" s="116"/>
    </row>
    <row r="15" spans="1:19" s="120" customFormat="1" ht="24" customHeight="1" x14ac:dyDescent="0.25">
      <c r="A15" s="114">
        <v>12</v>
      </c>
      <c r="B15" s="90" t="s">
        <v>20</v>
      </c>
      <c r="C15" s="115" t="s">
        <v>19</v>
      </c>
      <c r="D15" s="115" t="s">
        <v>175</v>
      </c>
      <c r="E15" s="91" t="s">
        <v>188</v>
      </c>
      <c r="F15" s="116" t="s">
        <v>24</v>
      </c>
      <c r="G15" s="117" t="s">
        <v>74</v>
      </c>
      <c r="H15" s="118">
        <v>3525</v>
      </c>
      <c r="I15" s="119">
        <v>250</v>
      </c>
      <c r="J15" s="119">
        <v>375</v>
      </c>
      <c r="K15" s="119">
        <v>0</v>
      </c>
      <c r="L15" s="119">
        <v>0</v>
      </c>
      <c r="M15" s="119">
        <v>0</v>
      </c>
      <c r="N15" s="119">
        <v>1800</v>
      </c>
      <c r="O15" s="34">
        <f t="shared" si="0"/>
        <v>5950</v>
      </c>
      <c r="P15" s="118">
        <f t="shared" si="1"/>
        <v>5700</v>
      </c>
      <c r="Q15" s="53">
        <f t="shared" si="2"/>
        <v>2850</v>
      </c>
      <c r="R15" s="118">
        <v>200</v>
      </c>
      <c r="S15" s="116"/>
    </row>
    <row r="16" spans="1:19" s="19" customFormat="1" x14ac:dyDescent="0.25">
      <c r="A16" s="58">
        <v>13</v>
      </c>
      <c r="B16" s="2" t="s">
        <v>21</v>
      </c>
      <c r="C16" s="22" t="s">
        <v>22</v>
      </c>
      <c r="D16" s="22" t="s">
        <v>93</v>
      </c>
      <c r="E16" s="20" t="s">
        <v>23</v>
      </c>
      <c r="F16" s="20" t="s">
        <v>24</v>
      </c>
      <c r="G16" s="13" t="s">
        <v>74</v>
      </c>
      <c r="H16" s="50">
        <v>1682</v>
      </c>
      <c r="I16" s="37">
        <v>250</v>
      </c>
      <c r="J16" s="37">
        <v>0</v>
      </c>
      <c r="K16" s="37">
        <v>0</v>
      </c>
      <c r="L16" s="37">
        <v>35</v>
      </c>
      <c r="M16" s="37">
        <v>0</v>
      </c>
      <c r="N16" s="122">
        <v>1200</v>
      </c>
      <c r="O16" s="56">
        <f t="shared" si="0"/>
        <v>3167</v>
      </c>
      <c r="P16" s="53">
        <f t="shared" si="1"/>
        <v>2917</v>
      </c>
      <c r="Q16" s="53">
        <f t="shared" si="2"/>
        <v>1458.5</v>
      </c>
      <c r="R16" s="53">
        <v>200</v>
      </c>
      <c r="S16" s="20"/>
    </row>
    <row r="17" spans="1:19" s="19" customFormat="1" x14ac:dyDescent="0.2">
      <c r="A17" s="15">
        <v>14</v>
      </c>
      <c r="B17" s="2" t="s">
        <v>97</v>
      </c>
      <c r="C17" s="22" t="s">
        <v>12</v>
      </c>
      <c r="D17" s="22" t="s">
        <v>119</v>
      </c>
      <c r="E17" s="20" t="s">
        <v>6</v>
      </c>
      <c r="F17" s="18" t="s">
        <v>98</v>
      </c>
      <c r="G17" s="13" t="s">
        <v>74</v>
      </c>
      <c r="H17" s="50">
        <v>6925</v>
      </c>
      <c r="I17" s="37">
        <v>250</v>
      </c>
      <c r="J17" s="37">
        <v>375</v>
      </c>
      <c r="K17" s="37">
        <v>0</v>
      </c>
      <c r="L17" s="37">
        <v>0</v>
      </c>
      <c r="M17" s="37">
        <v>0</v>
      </c>
      <c r="N17" s="37">
        <v>3000</v>
      </c>
      <c r="O17" s="34">
        <f t="shared" si="0"/>
        <v>10550</v>
      </c>
      <c r="P17" s="53">
        <f t="shared" si="1"/>
        <v>10300</v>
      </c>
      <c r="Q17" s="53">
        <f t="shared" si="2"/>
        <v>5150</v>
      </c>
      <c r="R17" s="53">
        <v>200</v>
      </c>
      <c r="S17" s="20"/>
    </row>
    <row r="18" spans="1:19" s="19" customFormat="1" ht="24" x14ac:dyDescent="0.2">
      <c r="A18" s="15">
        <v>15</v>
      </c>
      <c r="B18" s="2" t="s">
        <v>25</v>
      </c>
      <c r="C18" s="22" t="s">
        <v>26</v>
      </c>
      <c r="D18" s="22" t="s">
        <v>121</v>
      </c>
      <c r="E18" s="20" t="s">
        <v>23</v>
      </c>
      <c r="F18" s="18" t="s">
        <v>98</v>
      </c>
      <c r="G18" s="13" t="s">
        <v>74</v>
      </c>
      <c r="H18" s="50">
        <v>2441</v>
      </c>
      <c r="I18" s="37">
        <v>250</v>
      </c>
      <c r="J18" s="37">
        <v>0</v>
      </c>
      <c r="K18" s="37">
        <v>0</v>
      </c>
      <c r="L18" s="37">
        <v>0</v>
      </c>
      <c r="M18" s="37">
        <v>0</v>
      </c>
      <c r="N18" s="37">
        <v>1000</v>
      </c>
      <c r="O18" s="68">
        <f t="shared" si="0"/>
        <v>3691</v>
      </c>
      <c r="P18" s="53">
        <f t="shared" si="1"/>
        <v>3441</v>
      </c>
      <c r="Q18" s="53">
        <f t="shared" si="2"/>
        <v>1720.5</v>
      </c>
      <c r="R18" s="53">
        <v>200</v>
      </c>
      <c r="S18" s="20"/>
    </row>
    <row r="19" spans="1:19" s="19" customFormat="1" ht="45" customHeight="1" x14ac:dyDescent="0.25">
      <c r="A19" s="58">
        <v>16</v>
      </c>
      <c r="B19" s="2" t="s">
        <v>99</v>
      </c>
      <c r="C19" s="22" t="s">
        <v>14</v>
      </c>
      <c r="D19" s="22" t="s">
        <v>120</v>
      </c>
      <c r="E19" s="20" t="s">
        <v>80</v>
      </c>
      <c r="F19" s="18" t="s">
        <v>98</v>
      </c>
      <c r="G19" s="13" t="s">
        <v>74</v>
      </c>
      <c r="H19" s="50">
        <v>6297</v>
      </c>
      <c r="I19" s="37">
        <v>250</v>
      </c>
      <c r="J19" s="37">
        <v>375</v>
      </c>
      <c r="K19" s="37">
        <v>0</v>
      </c>
      <c r="L19" s="37">
        <v>0</v>
      </c>
      <c r="M19" s="37">
        <v>0</v>
      </c>
      <c r="N19" s="125">
        <v>1800</v>
      </c>
      <c r="O19" s="66">
        <f t="shared" si="0"/>
        <v>8722</v>
      </c>
      <c r="P19" s="53">
        <f t="shared" si="1"/>
        <v>8472</v>
      </c>
      <c r="Q19" s="53">
        <f t="shared" si="2"/>
        <v>4236</v>
      </c>
      <c r="R19" s="53">
        <v>200</v>
      </c>
      <c r="S19" s="20"/>
    </row>
    <row r="20" spans="1:19" s="19" customFormat="1" x14ac:dyDescent="0.25">
      <c r="A20" s="58">
        <v>17</v>
      </c>
      <c r="B20" s="2" t="s">
        <v>100</v>
      </c>
      <c r="C20" s="22" t="s">
        <v>12</v>
      </c>
      <c r="D20" s="22" t="s">
        <v>119</v>
      </c>
      <c r="E20" s="20" t="s">
        <v>6</v>
      </c>
      <c r="F20" s="20" t="s">
        <v>27</v>
      </c>
      <c r="G20" s="13" t="s">
        <v>74</v>
      </c>
      <c r="H20" s="50">
        <v>6925</v>
      </c>
      <c r="I20" s="37">
        <v>250</v>
      </c>
      <c r="J20" s="37">
        <v>375</v>
      </c>
      <c r="K20" s="37">
        <v>0</v>
      </c>
      <c r="L20" s="37">
        <v>0</v>
      </c>
      <c r="M20" s="37">
        <v>0</v>
      </c>
      <c r="N20" s="37">
        <v>3000</v>
      </c>
      <c r="O20" s="70">
        <f t="shared" si="0"/>
        <v>10550</v>
      </c>
      <c r="P20" s="53">
        <f t="shared" si="1"/>
        <v>10300</v>
      </c>
      <c r="Q20" s="53">
        <f t="shared" si="2"/>
        <v>5150</v>
      </c>
      <c r="R20" s="53">
        <v>200</v>
      </c>
      <c r="S20" s="20"/>
    </row>
    <row r="21" spans="1:19" s="14" customFormat="1" x14ac:dyDescent="0.25">
      <c r="A21" s="44">
        <v>18</v>
      </c>
      <c r="B21" s="49" t="s">
        <v>230</v>
      </c>
      <c r="C21" s="48" t="s">
        <v>26</v>
      </c>
      <c r="D21" s="46" t="s">
        <v>160</v>
      </c>
      <c r="E21" s="46"/>
      <c r="F21" s="46" t="s">
        <v>161</v>
      </c>
      <c r="G21" s="47" t="s">
        <v>74</v>
      </c>
      <c r="H21" s="51">
        <v>2441</v>
      </c>
      <c r="I21" s="50">
        <v>250</v>
      </c>
      <c r="J21" s="50">
        <v>0</v>
      </c>
      <c r="K21" s="50">
        <v>1500</v>
      </c>
      <c r="L21" s="50">
        <v>0</v>
      </c>
      <c r="M21" s="50">
        <v>0</v>
      </c>
      <c r="N21" s="62">
        <v>1500</v>
      </c>
      <c r="O21" s="52">
        <f t="shared" si="0"/>
        <v>5691</v>
      </c>
      <c r="P21" s="54">
        <f t="shared" si="1"/>
        <v>5441</v>
      </c>
      <c r="Q21" s="53">
        <f t="shared" si="2"/>
        <v>2720.5</v>
      </c>
      <c r="R21" s="53">
        <v>200</v>
      </c>
      <c r="S21" s="11"/>
    </row>
    <row r="22" spans="1:19" s="19" customFormat="1" ht="36" x14ac:dyDescent="0.2">
      <c r="A22" s="15">
        <v>19</v>
      </c>
      <c r="B22" s="2" t="s">
        <v>20</v>
      </c>
      <c r="C22" s="22" t="s">
        <v>14</v>
      </c>
      <c r="D22" s="22" t="s">
        <v>120</v>
      </c>
      <c r="E22" s="20" t="s">
        <v>80</v>
      </c>
      <c r="F22" s="20" t="s">
        <v>101</v>
      </c>
      <c r="G22" s="13" t="s">
        <v>74</v>
      </c>
      <c r="H22" s="50">
        <v>6297</v>
      </c>
      <c r="I22" s="37">
        <v>250</v>
      </c>
      <c r="J22" s="37">
        <v>375</v>
      </c>
      <c r="K22" s="37">
        <v>0</v>
      </c>
      <c r="L22" s="37">
        <v>0</v>
      </c>
      <c r="M22" s="37">
        <v>0</v>
      </c>
      <c r="N22" s="125">
        <v>2000</v>
      </c>
      <c r="O22" s="67">
        <f t="shared" si="0"/>
        <v>8922</v>
      </c>
      <c r="P22" s="53">
        <f t="shared" si="1"/>
        <v>8672</v>
      </c>
      <c r="Q22" s="53">
        <f t="shared" si="2"/>
        <v>4336</v>
      </c>
      <c r="R22" s="53">
        <v>200</v>
      </c>
      <c r="S22" s="20"/>
    </row>
    <row r="23" spans="1:19" s="19" customFormat="1" ht="36" x14ac:dyDescent="0.25">
      <c r="A23" s="58">
        <v>20</v>
      </c>
      <c r="B23" s="88" t="s">
        <v>140</v>
      </c>
      <c r="C23" s="22" t="s">
        <v>14</v>
      </c>
      <c r="D23" s="22" t="s">
        <v>120</v>
      </c>
      <c r="E23" s="20" t="s">
        <v>80</v>
      </c>
      <c r="F23" s="20" t="s">
        <v>102</v>
      </c>
      <c r="G23" s="13" t="s">
        <v>74</v>
      </c>
      <c r="H23" s="50">
        <v>6297</v>
      </c>
      <c r="I23" s="37">
        <v>250</v>
      </c>
      <c r="J23" s="37">
        <v>0</v>
      </c>
      <c r="K23" s="37">
        <v>0</v>
      </c>
      <c r="L23" s="37">
        <v>0</v>
      </c>
      <c r="M23" s="37">
        <v>0</v>
      </c>
      <c r="N23" s="125">
        <v>2000</v>
      </c>
      <c r="O23" s="56">
        <f t="shared" si="0"/>
        <v>8547</v>
      </c>
      <c r="P23" s="53">
        <f t="shared" si="1"/>
        <v>8297</v>
      </c>
      <c r="Q23" s="53">
        <f t="shared" si="2"/>
        <v>4148.5</v>
      </c>
      <c r="R23" s="53">
        <v>200</v>
      </c>
      <c r="S23" s="20"/>
    </row>
    <row r="24" spans="1:19" s="14" customFormat="1" ht="24" x14ac:dyDescent="0.25">
      <c r="A24" s="59">
        <v>21</v>
      </c>
      <c r="B24" s="49" t="s">
        <v>231</v>
      </c>
      <c r="C24" s="48" t="s">
        <v>152</v>
      </c>
      <c r="D24" s="46" t="s">
        <v>178</v>
      </c>
      <c r="E24" s="46"/>
      <c r="F24" s="46" t="s">
        <v>153</v>
      </c>
      <c r="G24" s="47" t="s">
        <v>74</v>
      </c>
      <c r="H24" s="51">
        <v>2490</v>
      </c>
      <c r="I24" s="50">
        <v>250</v>
      </c>
      <c r="J24" s="50">
        <v>0</v>
      </c>
      <c r="K24" s="50">
        <v>1500</v>
      </c>
      <c r="L24" s="50">
        <v>0</v>
      </c>
      <c r="M24" s="50">
        <v>0</v>
      </c>
      <c r="N24" s="62">
        <v>1500</v>
      </c>
      <c r="O24" s="52">
        <f t="shared" si="0"/>
        <v>5740</v>
      </c>
      <c r="P24" s="54">
        <f t="shared" si="1"/>
        <v>5490</v>
      </c>
      <c r="Q24" s="53">
        <f t="shared" si="2"/>
        <v>2745</v>
      </c>
      <c r="R24" s="53">
        <v>200</v>
      </c>
      <c r="S24" s="11"/>
    </row>
    <row r="25" spans="1:19" s="19" customFormat="1" ht="36" x14ac:dyDescent="0.2">
      <c r="A25" s="15">
        <v>22</v>
      </c>
      <c r="B25" s="88" t="s">
        <v>232</v>
      </c>
      <c r="C25" s="22" t="s">
        <v>29</v>
      </c>
      <c r="D25" s="22" t="s">
        <v>120</v>
      </c>
      <c r="E25" s="20" t="s">
        <v>80</v>
      </c>
      <c r="F25" s="18" t="s">
        <v>103</v>
      </c>
      <c r="G25" s="13" t="s">
        <v>74</v>
      </c>
      <c r="H25" s="50">
        <v>5835</v>
      </c>
      <c r="I25" s="37">
        <v>250</v>
      </c>
      <c r="J25" s="37">
        <v>375</v>
      </c>
      <c r="K25" s="37">
        <v>0</v>
      </c>
      <c r="L25" s="37">
        <v>0</v>
      </c>
      <c r="M25" s="37">
        <v>0</v>
      </c>
      <c r="N25" s="125">
        <v>2000</v>
      </c>
      <c r="O25" s="74">
        <f t="shared" si="0"/>
        <v>8460</v>
      </c>
      <c r="P25" s="53">
        <f t="shared" si="1"/>
        <v>8210</v>
      </c>
      <c r="Q25" s="53">
        <f t="shared" si="2"/>
        <v>4105</v>
      </c>
      <c r="R25" s="53">
        <v>200</v>
      </c>
      <c r="S25" s="20"/>
    </row>
    <row r="26" spans="1:19" s="14" customFormat="1" ht="24.75" x14ac:dyDescent="0.25">
      <c r="A26" s="44">
        <v>23</v>
      </c>
      <c r="B26" s="49" t="s">
        <v>233</v>
      </c>
      <c r="C26" s="45" t="s">
        <v>26</v>
      </c>
      <c r="D26" s="46" t="s">
        <v>177</v>
      </c>
      <c r="E26" s="46" t="s">
        <v>23</v>
      </c>
      <c r="F26" s="46" t="s">
        <v>150</v>
      </c>
      <c r="G26" s="47" t="s">
        <v>74</v>
      </c>
      <c r="H26" s="51">
        <v>2441</v>
      </c>
      <c r="I26" s="50">
        <v>250</v>
      </c>
      <c r="J26" s="50">
        <v>0</v>
      </c>
      <c r="K26" s="50">
        <v>1500</v>
      </c>
      <c r="L26" s="50">
        <v>0</v>
      </c>
      <c r="M26" s="50">
        <v>0</v>
      </c>
      <c r="N26" s="62">
        <v>1500</v>
      </c>
      <c r="O26" s="75">
        <f t="shared" si="0"/>
        <v>5691</v>
      </c>
      <c r="P26" s="54">
        <f t="shared" si="1"/>
        <v>5441</v>
      </c>
      <c r="Q26" s="53">
        <f t="shared" si="2"/>
        <v>2720.5</v>
      </c>
      <c r="R26" s="53">
        <v>200</v>
      </c>
      <c r="S26" s="11"/>
    </row>
    <row r="27" spans="1:19" s="19" customFormat="1" ht="36" x14ac:dyDescent="0.25">
      <c r="A27" s="58">
        <v>24</v>
      </c>
      <c r="B27" s="88" t="s">
        <v>142</v>
      </c>
      <c r="C27" s="22" t="s">
        <v>14</v>
      </c>
      <c r="D27" s="22" t="s">
        <v>120</v>
      </c>
      <c r="E27" s="20" t="s">
        <v>80</v>
      </c>
      <c r="F27" s="18" t="s">
        <v>104</v>
      </c>
      <c r="G27" s="13" t="s">
        <v>74</v>
      </c>
      <c r="H27" s="50">
        <v>6297</v>
      </c>
      <c r="I27" s="37">
        <v>250</v>
      </c>
      <c r="J27" s="37">
        <v>0</v>
      </c>
      <c r="K27" s="37">
        <v>0</v>
      </c>
      <c r="L27" s="37">
        <v>0</v>
      </c>
      <c r="M27" s="37">
        <v>0</v>
      </c>
      <c r="N27" s="125">
        <v>2000</v>
      </c>
      <c r="O27" s="71">
        <f t="shared" si="0"/>
        <v>8547</v>
      </c>
      <c r="P27" s="53">
        <f t="shared" si="1"/>
        <v>8297</v>
      </c>
      <c r="Q27" s="53">
        <f t="shared" si="2"/>
        <v>4148.5</v>
      </c>
      <c r="R27" s="53">
        <v>200</v>
      </c>
      <c r="S27" s="20"/>
    </row>
    <row r="28" spans="1:19" s="19" customFormat="1" ht="45" customHeight="1" x14ac:dyDescent="0.25">
      <c r="A28" s="58">
        <v>25</v>
      </c>
      <c r="B28" s="88" t="s">
        <v>143</v>
      </c>
      <c r="C28" s="22" t="s">
        <v>29</v>
      </c>
      <c r="D28" s="22" t="s">
        <v>120</v>
      </c>
      <c r="E28" s="20" t="s">
        <v>80</v>
      </c>
      <c r="F28" s="20" t="s">
        <v>105</v>
      </c>
      <c r="G28" s="13" t="s">
        <v>74</v>
      </c>
      <c r="H28" s="50">
        <v>5835</v>
      </c>
      <c r="I28" s="37">
        <v>250</v>
      </c>
      <c r="J28" s="37">
        <v>0</v>
      </c>
      <c r="K28" s="37">
        <v>0</v>
      </c>
      <c r="L28" s="37">
        <v>0</v>
      </c>
      <c r="M28" s="37">
        <v>0</v>
      </c>
      <c r="N28" s="125">
        <v>2000</v>
      </c>
      <c r="O28" s="56">
        <f t="shared" si="0"/>
        <v>8085</v>
      </c>
      <c r="P28" s="53">
        <f t="shared" si="1"/>
        <v>7835</v>
      </c>
      <c r="Q28" s="53">
        <f t="shared" si="2"/>
        <v>3917.5</v>
      </c>
      <c r="R28" s="53">
        <v>200</v>
      </c>
      <c r="S28" s="20"/>
    </row>
    <row r="29" spans="1:19" s="19" customFormat="1" ht="43.5" customHeight="1" x14ac:dyDescent="0.2">
      <c r="A29" s="15">
        <v>26</v>
      </c>
      <c r="B29" s="92" t="s">
        <v>20</v>
      </c>
      <c r="C29" s="22" t="s">
        <v>29</v>
      </c>
      <c r="D29" s="22" t="s">
        <v>120</v>
      </c>
      <c r="E29" s="20" t="s">
        <v>164</v>
      </c>
      <c r="F29" s="20" t="s">
        <v>185</v>
      </c>
      <c r="G29" s="13" t="s">
        <v>74</v>
      </c>
      <c r="H29" s="50">
        <v>5835</v>
      </c>
      <c r="I29" s="37">
        <v>250</v>
      </c>
      <c r="J29" s="37">
        <v>375</v>
      </c>
      <c r="K29" s="37">
        <v>0</v>
      </c>
      <c r="L29" s="37">
        <v>0</v>
      </c>
      <c r="M29" s="37">
        <v>0</v>
      </c>
      <c r="N29" s="125">
        <v>2000</v>
      </c>
      <c r="O29" s="76">
        <f t="shared" si="0"/>
        <v>8460</v>
      </c>
      <c r="P29" s="53">
        <f t="shared" si="1"/>
        <v>8210</v>
      </c>
      <c r="Q29" s="53">
        <f t="shared" si="2"/>
        <v>4105</v>
      </c>
      <c r="R29" s="53">
        <v>200</v>
      </c>
      <c r="S29" s="20"/>
    </row>
    <row r="30" spans="1:19" s="14" customFormat="1" ht="24.75" x14ac:dyDescent="0.25">
      <c r="A30" s="44">
        <v>27</v>
      </c>
      <c r="B30" s="49" t="s">
        <v>234</v>
      </c>
      <c r="C30" s="45" t="s">
        <v>26</v>
      </c>
      <c r="D30" s="46" t="s">
        <v>177</v>
      </c>
      <c r="E30" s="46" t="s">
        <v>23</v>
      </c>
      <c r="F30" s="46" t="s">
        <v>151</v>
      </c>
      <c r="G30" s="47" t="s">
        <v>74</v>
      </c>
      <c r="H30" s="51">
        <v>2441</v>
      </c>
      <c r="I30" s="50">
        <v>250</v>
      </c>
      <c r="J30" s="50">
        <v>0</v>
      </c>
      <c r="K30" s="50">
        <v>1500</v>
      </c>
      <c r="L30" s="50">
        <v>0</v>
      </c>
      <c r="M30" s="50">
        <v>0</v>
      </c>
      <c r="N30" s="62">
        <v>1500</v>
      </c>
      <c r="O30" s="52">
        <f t="shared" si="0"/>
        <v>5691</v>
      </c>
      <c r="P30" s="54">
        <f t="shared" si="1"/>
        <v>5441</v>
      </c>
      <c r="Q30" s="53">
        <f t="shared" si="2"/>
        <v>2720.5</v>
      </c>
      <c r="R30" s="53">
        <v>200</v>
      </c>
      <c r="S30" s="11"/>
    </row>
    <row r="31" spans="1:19" s="19" customFormat="1" ht="43.5" customHeight="1" x14ac:dyDescent="0.25">
      <c r="A31" s="58">
        <v>28</v>
      </c>
      <c r="B31" s="88" t="s">
        <v>144</v>
      </c>
      <c r="C31" s="22" t="s">
        <v>14</v>
      </c>
      <c r="D31" s="22" t="s">
        <v>120</v>
      </c>
      <c r="E31" s="20" t="s">
        <v>80</v>
      </c>
      <c r="F31" s="20" t="s">
        <v>30</v>
      </c>
      <c r="G31" s="13" t="s">
        <v>74</v>
      </c>
      <c r="H31" s="50">
        <v>6297</v>
      </c>
      <c r="I31" s="37">
        <v>250</v>
      </c>
      <c r="J31" s="37">
        <v>0</v>
      </c>
      <c r="K31" s="37">
        <v>0</v>
      </c>
      <c r="L31" s="37">
        <v>0</v>
      </c>
      <c r="M31" s="37">
        <v>0</v>
      </c>
      <c r="N31" s="125">
        <v>2000</v>
      </c>
      <c r="O31" s="56">
        <f t="shared" si="0"/>
        <v>8547</v>
      </c>
      <c r="P31" s="53">
        <f t="shared" si="1"/>
        <v>8297</v>
      </c>
      <c r="Q31" s="53">
        <f t="shared" si="2"/>
        <v>4148.5</v>
      </c>
      <c r="R31" s="53">
        <v>200</v>
      </c>
      <c r="S31" s="20"/>
    </row>
    <row r="32" spans="1:19" s="14" customFormat="1" ht="24.75" x14ac:dyDescent="0.25">
      <c r="A32" s="59">
        <v>29</v>
      </c>
      <c r="B32" s="49" t="s">
        <v>235</v>
      </c>
      <c r="C32" s="45" t="s">
        <v>26</v>
      </c>
      <c r="D32" s="46" t="s">
        <v>177</v>
      </c>
      <c r="E32" s="46" t="s">
        <v>23</v>
      </c>
      <c r="F32" s="46" t="s">
        <v>149</v>
      </c>
      <c r="G32" s="47" t="s">
        <v>74</v>
      </c>
      <c r="H32" s="51">
        <v>2441</v>
      </c>
      <c r="I32" s="50">
        <v>250</v>
      </c>
      <c r="J32" s="50">
        <v>0</v>
      </c>
      <c r="K32" s="50">
        <v>1500</v>
      </c>
      <c r="L32" s="50">
        <v>0</v>
      </c>
      <c r="M32" s="50">
        <v>0</v>
      </c>
      <c r="N32" s="62">
        <v>1500</v>
      </c>
      <c r="O32" s="52">
        <f t="shared" si="0"/>
        <v>5691</v>
      </c>
      <c r="P32" s="54">
        <f t="shared" si="1"/>
        <v>5441</v>
      </c>
      <c r="Q32" s="53">
        <f t="shared" si="2"/>
        <v>2720.5</v>
      </c>
      <c r="R32" s="53">
        <v>200</v>
      </c>
      <c r="S32" s="11"/>
    </row>
    <row r="33" spans="1:19" s="19" customFormat="1" x14ac:dyDescent="0.2">
      <c r="A33" s="15">
        <v>30</v>
      </c>
      <c r="B33" s="88" t="s">
        <v>180</v>
      </c>
      <c r="C33" s="2" t="s">
        <v>12</v>
      </c>
      <c r="D33" s="23" t="s">
        <v>118</v>
      </c>
      <c r="E33" s="23" t="s">
        <v>15</v>
      </c>
      <c r="F33" s="20" t="s">
        <v>39</v>
      </c>
      <c r="G33" s="13" t="s">
        <v>74</v>
      </c>
      <c r="H33" s="50">
        <v>6925</v>
      </c>
      <c r="I33" s="37">
        <v>250</v>
      </c>
      <c r="J33" s="37">
        <v>0</v>
      </c>
      <c r="K33" s="37">
        <v>0</v>
      </c>
      <c r="L33" s="37">
        <v>0</v>
      </c>
      <c r="M33" s="37">
        <v>1575</v>
      </c>
      <c r="N33" s="125">
        <v>4000</v>
      </c>
      <c r="O33" s="56">
        <f t="shared" si="0"/>
        <v>12750</v>
      </c>
      <c r="P33" s="53">
        <f t="shared" si="1"/>
        <v>12500</v>
      </c>
      <c r="Q33" s="53">
        <f t="shared" si="2"/>
        <v>6250</v>
      </c>
      <c r="R33" s="53">
        <v>200</v>
      </c>
      <c r="S33" s="20"/>
    </row>
    <row r="34" spans="1:19" s="19" customFormat="1" ht="36" x14ac:dyDescent="0.2">
      <c r="A34" s="15">
        <v>31</v>
      </c>
      <c r="B34" s="93" t="s">
        <v>236</v>
      </c>
      <c r="C34" s="2" t="s">
        <v>14</v>
      </c>
      <c r="D34" s="2" t="s">
        <v>120</v>
      </c>
      <c r="E34" s="2" t="s">
        <v>83</v>
      </c>
      <c r="F34" s="20" t="s">
        <v>39</v>
      </c>
      <c r="G34" s="13" t="s">
        <v>74</v>
      </c>
      <c r="H34" s="50">
        <v>6297</v>
      </c>
      <c r="I34" s="37">
        <v>250</v>
      </c>
      <c r="J34" s="37">
        <v>375</v>
      </c>
      <c r="K34" s="37">
        <v>0</v>
      </c>
      <c r="L34" s="37">
        <v>0</v>
      </c>
      <c r="M34" s="37">
        <v>0</v>
      </c>
      <c r="N34" s="125">
        <v>1800</v>
      </c>
      <c r="O34" s="56">
        <f t="shared" si="0"/>
        <v>8722</v>
      </c>
      <c r="P34" s="53">
        <f t="shared" si="1"/>
        <v>8472</v>
      </c>
      <c r="Q34" s="53">
        <f t="shared" si="2"/>
        <v>4236</v>
      </c>
      <c r="R34" s="53">
        <v>200</v>
      </c>
      <c r="S34" s="20"/>
    </row>
    <row r="35" spans="1:19" s="19" customFormat="1" ht="36" x14ac:dyDescent="0.25">
      <c r="A35" s="58">
        <v>32</v>
      </c>
      <c r="B35" s="3" t="s">
        <v>31</v>
      </c>
      <c r="C35" s="2" t="s">
        <v>29</v>
      </c>
      <c r="D35" s="24" t="s">
        <v>120</v>
      </c>
      <c r="E35" s="25" t="s">
        <v>81</v>
      </c>
      <c r="F35" s="20" t="s">
        <v>39</v>
      </c>
      <c r="G35" s="13" t="s">
        <v>74</v>
      </c>
      <c r="H35" s="50">
        <v>5835</v>
      </c>
      <c r="I35" s="37">
        <v>250</v>
      </c>
      <c r="J35" s="37">
        <v>375</v>
      </c>
      <c r="K35" s="37">
        <v>0</v>
      </c>
      <c r="L35" s="37">
        <v>0</v>
      </c>
      <c r="M35" s="37">
        <v>0</v>
      </c>
      <c r="N35" s="125">
        <v>2000</v>
      </c>
      <c r="O35" s="56">
        <f t="shared" si="0"/>
        <v>8460</v>
      </c>
      <c r="P35" s="53">
        <f t="shared" si="1"/>
        <v>8210</v>
      </c>
      <c r="Q35" s="53">
        <f t="shared" si="2"/>
        <v>4105</v>
      </c>
      <c r="R35" s="53">
        <v>200</v>
      </c>
      <c r="S35" s="20"/>
    </row>
    <row r="36" spans="1:19" s="19" customFormat="1" ht="42" customHeight="1" x14ac:dyDescent="0.25">
      <c r="A36" s="58">
        <v>33</v>
      </c>
      <c r="B36" s="1" t="s">
        <v>32</v>
      </c>
      <c r="C36" s="1" t="s">
        <v>29</v>
      </c>
      <c r="D36" s="1" t="s">
        <v>120</v>
      </c>
      <c r="E36" s="20" t="s">
        <v>80</v>
      </c>
      <c r="F36" s="20" t="s">
        <v>39</v>
      </c>
      <c r="G36" s="13" t="s">
        <v>74</v>
      </c>
      <c r="H36" s="50">
        <v>5835</v>
      </c>
      <c r="I36" s="37">
        <v>250</v>
      </c>
      <c r="J36" s="37">
        <v>375</v>
      </c>
      <c r="K36" s="37">
        <v>0</v>
      </c>
      <c r="L36" s="37">
        <v>0</v>
      </c>
      <c r="M36" s="37">
        <v>0</v>
      </c>
      <c r="N36" s="125">
        <v>2000</v>
      </c>
      <c r="O36" s="56">
        <f t="shared" ref="O36:O67" si="3">SUM(H36:N36)</f>
        <v>8460</v>
      </c>
      <c r="P36" s="53">
        <f t="shared" si="1"/>
        <v>8210</v>
      </c>
      <c r="Q36" s="53">
        <f t="shared" si="2"/>
        <v>4105</v>
      </c>
      <c r="R36" s="53">
        <v>200</v>
      </c>
      <c r="S36" s="20"/>
    </row>
    <row r="37" spans="1:19" s="19" customFormat="1" ht="36" x14ac:dyDescent="0.2">
      <c r="A37" s="15">
        <v>34</v>
      </c>
      <c r="B37" s="91" t="s">
        <v>238</v>
      </c>
      <c r="C37" s="2" t="s">
        <v>29</v>
      </c>
      <c r="D37" s="2" t="s">
        <v>120</v>
      </c>
      <c r="E37" s="2" t="s">
        <v>85</v>
      </c>
      <c r="F37" s="20" t="s">
        <v>39</v>
      </c>
      <c r="G37" s="13" t="s">
        <v>74</v>
      </c>
      <c r="H37" s="50">
        <v>5835</v>
      </c>
      <c r="I37" s="37">
        <v>250</v>
      </c>
      <c r="J37" s="37">
        <v>0</v>
      </c>
      <c r="K37" s="37">
        <v>0</v>
      </c>
      <c r="L37" s="37">
        <v>0</v>
      </c>
      <c r="M37" s="37">
        <v>0</v>
      </c>
      <c r="N37" s="125">
        <v>2000</v>
      </c>
      <c r="O37" s="56">
        <f t="shared" si="3"/>
        <v>8085</v>
      </c>
      <c r="P37" s="53">
        <f t="shared" si="1"/>
        <v>7835</v>
      </c>
      <c r="Q37" s="53">
        <f t="shared" si="2"/>
        <v>3917.5</v>
      </c>
      <c r="R37" s="53">
        <v>200</v>
      </c>
      <c r="S37" s="20"/>
    </row>
    <row r="38" spans="1:19" s="19" customFormat="1" x14ac:dyDescent="0.2">
      <c r="A38" s="15">
        <v>35</v>
      </c>
      <c r="B38" s="91" t="s">
        <v>237</v>
      </c>
      <c r="C38" s="1" t="s">
        <v>19</v>
      </c>
      <c r="D38" s="1" t="s">
        <v>175</v>
      </c>
      <c r="E38" s="23" t="s">
        <v>207</v>
      </c>
      <c r="F38" s="20" t="s">
        <v>39</v>
      </c>
      <c r="G38" s="13" t="s">
        <v>74</v>
      </c>
      <c r="H38" s="50">
        <v>3525</v>
      </c>
      <c r="I38" s="37">
        <v>250</v>
      </c>
      <c r="J38" s="37">
        <v>0</v>
      </c>
      <c r="K38" s="37">
        <v>0</v>
      </c>
      <c r="L38" s="37">
        <v>0</v>
      </c>
      <c r="M38" s="37">
        <v>1500</v>
      </c>
      <c r="N38" s="37">
        <v>1800</v>
      </c>
      <c r="O38" s="56">
        <f t="shared" si="3"/>
        <v>7075</v>
      </c>
      <c r="P38" s="53">
        <f t="shared" si="1"/>
        <v>6825</v>
      </c>
      <c r="Q38" s="53">
        <f t="shared" si="2"/>
        <v>3412.5</v>
      </c>
      <c r="R38" s="53">
        <v>200</v>
      </c>
      <c r="S38" s="20"/>
    </row>
    <row r="39" spans="1:19" s="19" customFormat="1" ht="25.5" customHeight="1" x14ac:dyDescent="0.25">
      <c r="A39" s="58">
        <v>36</v>
      </c>
      <c r="B39" s="94" t="s">
        <v>183</v>
      </c>
      <c r="C39" s="3" t="s">
        <v>33</v>
      </c>
      <c r="D39" s="3" t="s">
        <v>175</v>
      </c>
      <c r="E39" s="23" t="s">
        <v>106</v>
      </c>
      <c r="F39" s="20" t="s">
        <v>39</v>
      </c>
      <c r="G39" s="13" t="s">
        <v>74</v>
      </c>
      <c r="H39" s="50">
        <v>3295</v>
      </c>
      <c r="I39" s="37">
        <v>250</v>
      </c>
      <c r="J39" s="37">
        <v>0</v>
      </c>
      <c r="K39" s="37">
        <v>1000</v>
      </c>
      <c r="L39" s="37">
        <v>0</v>
      </c>
      <c r="M39" s="37">
        <v>0</v>
      </c>
      <c r="N39" s="125">
        <v>1800</v>
      </c>
      <c r="O39" s="56">
        <f t="shared" si="3"/>
        <v>6345</v>
      </c>
      <c r="P39" s="53">
        <f t="shared" si="1"/>
        <v>6095</v>
      </c>
      <c r="Q39" s="53">
        <f t="shared" si="2"/>
        <v>3047.5</v>
      </c>
      <c r="R39" s="53">
        <v>200</v>
      </c>
      <c r="S39" s="20"/>
    </row>
    <row r="40" spans="1:19" s="19" customFormat="1" x14ac:dyDescent="0.25">
      <c r="A40" s="58">
        <v>37</v>
      </c>
      <c r="B40" s="93" t="s">
        <v>20</v>
      </c>
      <c r="C40" s="2" t="s">
        <v>37</v>
      </c>
      <c r="D40" s="2" t="s">
        <v>93</v>
      </c>
      <c r="E40" s="2" t="s">
        <v>84</v>
      </c>
      <c r="F40" s="20" t="s">
        <v>39</v>
      </c>
      <c r="G40" s="13" t="s">
        <v>74</v>
      </c>
      <c r="H40" s="50">
        <v>1381</v>
      </c>
      <c r="I40" s="37">
        <v>250</v>
      </c>
      <c r="J40" s="37">
        <v>0</v>
      </c>
      <c r="K40" s="37">
        <v>500</v>
      </c>
      <c r="L40" s="37">
        <v>0</v>
      </c>
      <c r="M40" s="37">
        <v>0</v>
      </c>
      <c r="N40" s="125">
        <v>1000</v>
      </c>
      <c r="O40" s="56">
        <f t="shared" si="3"/>
        <v>3131</v>
      </c>
      <c r="P40" s="53">
        <f t="shared" si="1"/>
        <v>2881</v>
      </c>
      <c r="Q40" s="53">
        <f t="shared" si="2"/>
        <v>1440.5</v>
      </c>
      <c r="R40" s="53">
        <v>200</v>
      </c>
      <c r="S40" s="20"/>
    </row>
    <row r="41" spans="1:19" s="19" customFormat="1" ht="24" x14ac:dyDescent="0.2">
      <c r="A41" s="15">
        <v>38</v>
      </c>
      <c r="B41" s="3" t="s">
        <v>34</v>
      </c>
      <c r="C41" s="3" t="s">
        <v>35</v>
      </c>
      <c r="D41" s="3" t="s">
        <v>123</v>
      </c>
      <c r="E41" s="2" t="s">
        <v>82</v>
      </c>
      <c r="F41" s="20" t="s">
        <v>39</v>
      </c>
      <c r="G41" s="13" t="s">
        <v>74</v>
      </c>
      <c r="H41" s="50">
        <v>1105</v>
      </c>
      <c r="I41" s="37">
        <v>250</v>
      </c>
      <c r="J41" s="37">
        <v>0</v>
      </c>
      <c r="K41" s="37">
        <v>450</v>
      </c>
      <c r="L41" s="37">
        <v>0</v>
      </c>
      <c r="M41" s="37">
        <v>0</v>
      </c>
      <c r="N41" s="125">
        <v>1000</v>
      </c>
      <c r="O41" s="56">
        <f t="shared" si="3"/>
        <v>2805</v>
      </c>
      <c r="P41" s="53">
        <f t="shared" si="1"/>
        <v>2555</v>
      </c>
      <c r="Q41" s="53">
        <f t="shared" si="2"/>
        <v>1277.5</v>
      </c>
      <c r="R41" s="53">
        <v>200</v>
      </c>
      <c r="S41" s="20"/>
    </row>
    <row r="42" spans="1:19" s="19" customFormat="1" x14ac:dyDescent="0.2">
      <c r="A42" s="15">
        <v>39</v>
      </c>
      <c r="B42" s="3" t="s">
        <v>36</v>
      </c>
      <c r="C42" s="3" t="s">
        <v>35</v>
      </c>
      <c r="D42" s="3" t="s">
        <v>123</v>
      </c>
      <c r="E42" s="2" t="s">
        <v>107</v>
      </c>
      <c r="F42" s="20" t="s">
        <v>39</v>
      </c>
      <c r="G42" s="13" t="s">
        <v>74</v>
      </c>
      <c r="H42" s="50">
        <v>1105</v>
      </c>
      <c r="I42" s="37">
        <v>250</v>
      </c>
      <c r="J42" s="37">
        <v>0</v>
      </c>
      <c r="K42" s="37">
        <v>450</v>
      </c>
      <c r="L42" s="37">
        <v>0</v>
      </c>
      <c r="M42" s="37">
        <v>0</v>
      </c>
      <c r="N42" s="125">
        <v>1000</v>
      </c>
      <c r="O42" s="56">
        <f t="shared" si="3"/>
        <v>2805</v>
      </c>
      <c r="P42" s="53">
        <f t="shared" si="1"/>
        <v>2555</v>
      </c>
      <c r="Q42" s="53">
        <f t="shared" si="2"/>
        <v>1277.5</v>
      </c>
      <c r="R42" s="53">
        <v>200</v>
      </c>
      <c r="S42" s="20"/>
    </row>
    <row r="43" spans="1:19" s="14" customFormat="1" ht="24.75" x14ac:dyDescent="0.25">
      <c r="A43" s="59">
        <v>40</v>
      </c>
      <c r="B43" s="49" t="s">
        <v>239</v>
      </c>
      <c r="C43" s="48" t="s">
        <v>158</v>
      </c>
      <c r="D43" s="46" t="s">
        <v>155</v>
      </c>
      <c r="E43" s="46" t="s">
        <v>155</v>
      </c>
      <c r="F43" s="46" t="s">
        <v>39</v>
      </c>
      <c r="G43" s="47" t="s">
        <v>74</v>
      </c>
      <c r="H43" s="51">
        <v>1105</v>
      </c>
      <c r="I43" s="50">
        <v>250</v>
      </c>
      <c r="J43" s="50">
        <v>0</v>
      </c>
      <c r="K43" s="50">
        <v>1000</v>
      </c>
      <c r="L43" s="50">
        <v>0</v>
      </c>
      <c r="M43" s="50">
        <v>0</v>
      </c>
      <c r="N43" s="62">
        <v>1000</v>
      </c>
      <c r="O43" s="52">
        <f t="shared" si="3"/>
        <v>3355</v>
      </c>
      <c r="P43" s="54">
        <f t="shared" si="1"/>
        <v>3105</v>
      </c>
      <c r="Q43" s="53">
        <f t="shared" si="2"/>
        <v>1552.5</v>
      </c>
      <c r="R43" s="53">
        <v>200</v>
      </c>
      <c r="S43" s="11"/>
    </row>
    <row r="44" spans="1:19" s="14" customFormat="1" ht="24.75" x14ac:dyDescent="0.25">
      <c r="A44" s="59">
        <v>41</v>
      </c>
      <c r="B44" s="49" t="s">
        <v>240</v>
      </c>
      <c r="C44" s="48" t="s">
        <v>156</v>
      </c>
      <c r="D44" s="46" t="s">
        <v>157</v>
      </c>
      <c r="E44" s="46" t="s">
        <v>157</v>
      </c>
      <c r="F44" s="46" t="s">
        <v>39</v>
      </c>
      <c r="G44" s="47" t="s">
        <v>74</v>
      </c>
      <c r="H44" s="51">
        <v>1168</v>
      </c>
      <c r="I44" s="50">
        <v>250</v>
      </c>
      <c r="J44" s="50">
        <v>0</v>
      </c>
      <c r="K44" s="50">
        <v>1000</v>
      </c>
      <c r="L44" s="50">
        <v>0</v>
      </c>
      <c r="M44" s="50">
        <v>0</v>
      </c>
      <c r="N44" s="62">
        <v>1000</v>
      </c>
      <c r="O44" s="52">
        <f t="shared" si="3"/>
        <v>3418</v>
      </c>
      <c r="P44" s="54">
        <f t="shared" si="1"/>
        <v>3168</v>
      </c>
      <c r="Q44" s="53">
        <f t="shared" si="2"/>
        <v>1584</v>
      </c>
      <c r="R44" s="53">
        <v>200</v>
      </c>
      <c r="S44" s="11"/>
    </row>
    <row r="45" spans="1:19" s="14" customFormat="1" ht="24.75" x14ac:dyDescent="0.25">
      <c r="A45" s="44">
        <v>42</v>
      </c>
      <c r="B45" s="49" t="s">
        <v>242</v>
      </c>
      <c r="C45" s="48" t="s">
        <v>156</v>
      </c>
      <c r="D45" s="46" t="s">
        <v>157</v>
      </c>
      <c r="E45" s="46" t="s">
        <v>157</v>
      </c>
      <c r="F45" s="46" t="s">
        <v>39</v>
      </c>
      <c r="G45" s="47" t="s">
        <v>74</v>
      </c>
      <c r="H45" s="51">
        <v>1168</v>
      </c>
      <c r="I45" s="50">
        <v>250</v>
      </c>
      <c r="J45" s="50">
        <v>0</v>
      </c>
      <c r="K45" s="50">
        <v>1000</v>
      </c>
      <c r="L45" s="50">
        <v>0</v>
      </c>
      <c r="M45" s="50">
        <v>0</v>
      </c>
      <c r="N45" s="62">
        <v>1000</v>
      </c>
      <c r="O45" s="52">
        <f t="shared" si="3"/>
        <v>3418</v>
      </c>
      <c r="P45" s="54">
        <f t="shared" si="1"/>
        <v>3168</v>
      </c>
      <c r="Q45" s="53">
        <f t="shared" si="2"/>
        <v>1584</v>
      </c>
      <c r="R45" s="53">
        <v>200</v>
      </c>
      <c r="S45" s="11"/>
    </row>
    <row r="46" spans="1:19" s="14" customFormat="1" x14ac:dyDescent="0.25">
      <c r="A46" s="44">
        <v>43</v>
      </c>
      <c r="B46" s="49" t="s">
        <v>241</v>
      </c>
      <c r="C46" s="48" t="s">
        <v>158</v>
      </c>
      <c r="D46" s="46" t="s">
        <v>159</v>
      </c>
      <c r="E46" s="46" t="s">
        <v>159</v>
      </c>
      <c r="F46" s="46" t="s">
        <v>39</v>
      </c>
      <c r="G46" s="47" t="s">
        <v>74</v>
      </c>
      <c r="H46" s="51">
        <v>1105</v>
      </c>
      <c r="I46" s="50">
        <v>250</v>
      </c>
      <c r="J46" s="50">
        <v>0</v>
      </c>
      <c r="K46" s="50">
        <v>1000</v>
      </c>
      <c r="L46" s="50">
        <v>0</v>
      </c>
      <c r="M46" s="50">
        <v>0</v>
      </c>
      <c r="N46" s="62">
        <v>1000</v>
      </c>
      <c r="O46" s="52">
        <f t="shared" si="3"/>
        <v>3355</v>
      </c>
      <c r="P46" s="54">
        <f t="shared" si="1"/>
        <v>3105</v>
      </c>
      <c r="Q46" s="53">
        <f t="shared" si="2"/>
        <v>1552.5</v>
      </c>
      <c r="R46" s="53">
        <v>200</v>
      </c>
      <c r="S46" s="11"/>
    </row>
    <row r="47" spans="1:19" s="19" customFormat="1" ht="24" x14ac:dyDescent="0.25">
      <c r="A47" s="58">
        <v>44</v>
      </c>
      <c r="B47" s="126" t="s">
        <v>243</v>
      </c>
      <c r="C47" s="5" t="s">
        <v>26</v>
      </c>
      <c r="D47" s="5" t="s">
        <v>121</v>
      </c>
      <c r="E47" s="20" t="s">
        <v>23</v>
      </c>
      <c r="F47" s="20" t="s">
        <v>39</v>
      </c>
      <c r="G47" s="13" t="s">
        <v>75</v>
      </c>
      <c r="H47" s="50">
        <v>2441</v>
      </c>
      <c r="I47" s="37">
        <v>250</v>
      </c>
      <c r="J47" s="37">
        <v>0</v>
      </c>
      <c r="K47" s="37">
        <v>0</v>
      </c>
      <c r="L47" s="37">
        <v>0</v>
      </c>
      <c r="M47" s="37">
        <v>1000</v>
      </c>
      <c r="N47" s="125">
        <v>1500</v>
      </c>
      <c r="O47" s="56">
        <f t="shared" si="3"/>
        <v>5191</v>
      </c>
      <c r="P47" s="53">
        <f t="shared" si="1"/>
        <v>4941</v>
      </c>
      <c r="Q47" s="53">
        <f t="shared" si="2"/>
        <v>2470.5</v>
      </c>
      <c r="R47" s="53">
        <v>200</v>
      </c>
      <c r="S47" s="20"/>
    </row>
    <row r="48" spans="1:19" s="19" customFormat="1" ht="24" x14ac:dyDescent="0.25">
      <c r="A48" s="58">
        <v>45</v>
      </c>
      <c r="B48" s="6" t="s">
        <v>76</v>
      </c>
      <c r="C48" s="7" t="s">
        <v>77</v>
      </c>
      <c r="D48" s="7" t="s">
        <v>124</v>
      </c>
      <c r="E48" s="18" t="s">
        <v>86</v>
      </c>
      <c r="F48" s="20" t="s">
        <v>39</v>
      </c>
      <c r="G48" s="13" t="s">
        <v>75</v>
      </c>
      <c r="H48" s="50">
        <v>1460</v>
      </c>
      <c r="I48" s="37">
        <v>250</v>
      </c>
      <c r="J48" s="37">
        <v>0</v>
      </c>
      <c r="K48" s="37">
        <v>600</v>
      </c>
      <c r="L48" s="37">
        <v>35</v>
      </c>
      <c r="M48" s="37">
        <v>0</v>
      </c>
      <c r="N48" s="125">
        <v>1000</v>
      </c>
      <c r="O48" s="56">
        <f t="shared" si="3"/>
        <v>3345</v>
      </c>
      <c r="P48" s="53">
        <f t="shared" si="1"/>
        <v>3095</v>
      </c>
      <c r="Q48" s="53">
        <f t="shared" si="2"/>
        <v>1547.5</v>
      </c>
      <c r="R48" s="53">
        <v>200</v>
      </c>
      <c r="S48" s="20"/>
    </row>
    <row r="49" spans="1:19" s="19" customFormat="1" ht="24" x14ac:dyDescent="0.2">
      <c r="A49" s="15">
        <v>46</v>
      </c>
      <c r="B49" s="91" t="s">
        <v>184</v>
      </c>
      <c r="C49" s="5" t="s">
        <v>26</v>
      </c>
      <c r="D49" s="5" t="s">
        <v>121</v>
      </c>
      <c r="E49" s="18" t="s">
        <v>87</v>
      </c>
      <c r="F49" s="20" t="s">
        <v>39</v>
      </c>
      <c r="G49" s="13" t="s">
        <v>75</v>
      </c>
      <c r="H49" s="50">
        <v>2441</v>
      </c>
      <c r="I49" s="37">
        <v>250</v>
      </c>
      <c r="J49" s="37">
        <v>0</v>
      </c>
      <c r="K49" s="37">
        <v>0</v>
      </c>
      <c r="L49" s="37">
        <v>0</v>
      </c>
      <c r="M49" s="37">
        <v>1000</v>
      </c>
      <c r="N49" s="125">
        <v>1500</v>
      </c>
      <c r="O49" s="56">
        <f t="shared" si="3"/>
        <v>5191</v>
      </c>
      <c r="P49" s="53">
        <f t="shared" si="1"/>
        <v>4941</v>
      </c>
      <c r="Q49" s="53">
        <f t="shared" si="2"/>
        <v>2470.5</v>
      </c>
      <c r="R49" s="53">
        <v>200</v>
      </c>
      <c r="S49" s="20"/>
    </row>
    <row r="50" spans="1:19" s="19" customFormat="1" x14ac:dyDescent="0.2">
      <c r="A50" s="15">
        <v>47</v>
      </c>
      <c r="B50" s="8" t="s">
        <v>244</v>
      </c>
      <c r="C50" s="26" t="s">
        <v>41</v>
      </c>
      <c r="D50" s="26" t="s">
        <v>119</v>
      </c>
      <c r="E50" s="20" t="s">
        <v>79</v>
      </c>
      <c r="F50" s="20" t="s">
        <v>42</v>
      </c>
      <c r="G50" s="13" t="s">
        <v>74</v>
      </c>
      <c r="H50" s="50">
        <v>7000</v>
      </c>
      <c r="I50" s="37">
        <v>250</v>
      </c>
      <c r="J50" s="37">
        <v>0</v>
      </c>
      <c r="K50" s="37">
        <v>0</v>
      </c>
      <c r="L50" s="37">
        <v>0</v>
      </c>
      <c r="M50" s="37">
        <v>0</v>
      </c>
      <c r="N50" s="43">
        <v>3000</v>
      </c>
      <c r="O50" s="77">
        <f t="shared" si="3"/>
        <v>10250</v>
      </c>
      <c r="P50" s="53">
        <f t="shared" si="1"/>
        <v>10000</v>
      </c>
      <c r="Q50" s="53">
        <f t="shared" si="2"/>
        <v>5000</v>
      </c>
      <c r="R50" s="53">
        <v>200</v>
      </c>
      <c r="S50" s="20"/>
    </row>
    <row r="51" spans="1:19" s="14" customFormat="1" ht="24.75" x14ac:dyDescent="0.25">
      <c r="A51" s="59">
        <v>48</v>
      </c>
      <c r="B51" s="49" t="s">
        <v>245</v>
      </c>
      <c r="C51" s="48" t="s">
        <v>14</v>
      </c>
      <c r="D51" s="46" t="s">
        <v>176</v>
      </c>
      <c r="E51" s="46" t="s">
        <v>116</v>
      </c>
      <c r="F51" s="46" t="s">
        <v>163</v>
      </c>
      <c r="G51" s="47" t="s">
        <v>74</v>
      </c>
      <c r="H51" s="51">
        <v>6297</v>
      </c>
      <c r="I51" s="50">
        <v>250</v>
      </c>
      <c r="J51" s="50">
        <v>375</v>
      </c>
      <c r="K51" s="50">
        <v>0</v>
      </c>
      <c r="L51" s="50">
        <v>0</v>
      </c>
      <c r="M51" s="50">
        <v>0</v>
      </c>
      <c r="N51" s="62">
        <v>2000</v>
      </c>
      <c r="O51" s="33">
        <f t="shared" si="3"/>
        <v>8922</v>
      </c>
      <c r="P51" s="54">
        <f t="shared" si="1"/>
        <v>8672</v>
      </c>
      <c r="Q51" s="53">
        <f t="shared" si="2"/>
        <v>4336</v>
      </c>
      <c r="R51" s="53">
        <v>200</v>
      </c>
      <c r="S51" s="11"/>
    </row>
    <row r="52" spans="1:19" s="14" customFormat="1" ht="24.75" x14ac:dyDescent="0.25">
      <c r="A52" s="59">
        <v>49</v>
      </c>
      <c r="B52" s="49" t="s">
        <v>246</v>
      </c>
      <c r="C52" s="48" t="s">
        <v>14</v>
      </c>
      <c r="D52" s="46" t="s">
        <v>176</v>
      </c>
      <c r="E52" s="46" t="s">
        <v>91</v>
      </c>
      <c r="F52" s="46" t="s">
        <v>163</v>
      </c>
      <c r="G52" s="47" t="s">
        <v>74</v>
      </c>
      <c r="H52" s="51">
        <v>6297</v>
      </c>
      <c r="I52" s="50">
        <v>250</v>
      </c>
      <c r="J52" s="50">
        <v>375</v>
      </c>
      <c r="K52" s="50">
        <v>0</v>
      </c>
      <c r="L52" s="50">
        <v>0</v>
      </c>
      <c r="M52" s="50">
        <v>0</v>
      </c>
      <c r="N52" s="62">
        <v>2000</v>
      </c>
      <c r="O52" s="36">
        <f t="shared" si="3"/>
        <v>8922</v>
      </c>
      <c r="P52" s="54">
        <f t="shared" si="1"/>
        <v>8672</v>
      </c>
      <c r="Q52" s="53">
        <f t="shared" si="2"/>
        <v>4336</v>
      </c>
      <c r="R52" s="53">
        <v>200</v>
      </c>
      <c r="S52" s="11"/>
    </row>
    <row r="53" spans="1:19" s="19" customFormat="1" x14ac:dyDescent="0.2">
      <c r="A53" s="15">
        <v>50</v>
      </c>
      <c r="B53" s="2" t="s">
        <v>43</v>
      </c>
      <c r="C53" s="22" t="s">
        <v>41</v>
      </c>
      <c r="D53" s="22" t="s">
        <v>122</v>
      </c>
      <c r="E53" s="20" t="s">
        <v>79</v>
      </c>
      <c r="F53" s="20" t="s">
        <v>94</v>
      </c>
      <c r="G53" s="13" t="s">
        <v>74</v>
      </c>
      <c r="H53" s="50">
        <v>7000</v>
      </c>
      <c r="I53" s="37">
        <v>250</v>
      </c>
      <c r="J53" s="37">
        <v>375</v>
      </c>
      <c r="K53" s="37">
        <v>0</v>
      </c>
      <c r="L53" s="37">
        <v>0</v>
      </c>
      <c r="M53" s="37">
        <v>0</v>
      </c>
      <c r="N53" s="37">
        <v>3000</v>
      </c>
      <c r="O53" s="77">
        <f t="shared" si="3"/>
        <v>10625</v>
      </c>
      <c r="P53" s="53">
        <f t="shared" si="1"/>
        <v>10375</v>
      </c>
      <c r="Q53" s="53">
        <f t="shared" si="2"/>
        <v>5187.5</v>
      </c>
      <c r="R53" s="53">
        <v>200</v>
      </c>
      <c r="S53" s="20"/>
    </row>
    <row r="54" spans="1:19" s="19" customFormat="1" ht="36" x14ac:dyDescent="0.2">
      <c r="A54" s="15">
        <v>51</v>
      </c>
      <c r="B54" s="2" t="s">
        <v>44</v>
      </c>
      <c r="C54" s="22" t="s">
        <v>14</v>
      </c>
      <c r="D54" s="22" t="s">
        <v>120</v>
      </c>
      <c r="E54" s="18" t="s">
        <v>89</v>
      </c>
      <c r="F54" s="20" t="s">
        <v>47</v>
      </c>
      <c r="G54" s="13" t="s">
        <v>74</v>
      </c>
      <c r="H54" s="50">
        <v>6297</v>
      </c>
      <c r="I54" s="37">
        <v>250</v>
      </c>
      <c r="J54" s="37">
        <v>375</v>
      </c>
      <c r="K54" s="37">
        <v>0</v>
      </c>
      <c r="L54" s="37">
        <v>0</v>
      </c>
      <c r="M54" s="37">
        <v>0</v>
      </c>
      <c r="N54" s="125">
        <v>2000</v>
      </c>
      <c r="O54" s="34">
        <f t="shared" si="3"/>
        <v>8922</v>
      </c>
      <c r="P54" s="53">
        <f t="shared" si="1"/>
        <v>8672</v>
      </c>
      <c r="Q54" s="53">
        <f t="shared" si="2"/>
        <v>4336</v>
      </c>
      <c r="R54" s="53">
        <v>200</v>
      </c>
      <c r="S54" s="20"/>
    </row>
    <row r="55" spans="1:19" s="19" customFormat="1" ht="36" x14ac:dyDescent="0.25">
      <c r="A55" s="58">
        <v>52</v>
      </c>
      <c r="B55" s="2" t="s">
        <v>108</v>
      </c>
      <c r="C55" s="22" t="s">
        <v>14</v>
      </c>
      <c r="D55" s="22" t="s">
        <v>120</v>
      </c>
      <c r="E55" s="18" t="s">
        <v>88</v>
      </c>
      <c r="F55" s="20" t="s">
        <v>94</v>
      </c>
      <c r="G55" s="13" t="s">
        <v>74</v>
      </c>
      <c r="H55" s="50">
        <v>6297</v>
      </c>
      <c r="I55" s="37">
        <v>250</v>
      </c>
      <c r="J55" s="37">
        <v>375</v>
      </c>
      <c r="K55" s="37">
        <v>0</v>
      </c>
      <c r="L55" s="37">
        <v>0</v>
      </c>
      <c r="M55" s="37">
        <v>0</v>
      </c>
      <c r="N55" s="125">
        <v>1800</v>
      </c>
      <c r="O55" s="70">
        <f t="shared" si="3"/>
        <v>8722</v>
      </c>
      <c r="P55" s="53">
        <f t="shared" si="1"/>
        <v>8472</v>
      </c>
      <c r="Q55" s="53">
        <f t="shared" si="2"/>
        <v>4236</v>
      </c>
      <c r="R55" s="53">
        <v>200</v>
      </c>
      <c r="S55" s="20"/>
    </row>
    <row r="56" spans="1:19" s="19" customFormat="1" ht="24" x14ac:dyDescent="0.25">
      <c r="A56" s="58">
        <v>53</v>
      </c>
      <c r="B56" s="2" t="s">
        <v>109</v>
      </c>
      <c r="C56" s="22" t="s">
        <v>45</v>
      </c>
      <c r="D56" s="22" t="s">
        <v>121</v>
      </c>
      <c r="E56" s="20" t="s">
        <v>110</v>
      </c>
      <c r="F56" s="20" t="s">
        <v>94</v>
      </c>
      <c r="G56" s="13" t="s">
        <v>74</v>
      </c>
      <c r="H56" s="50">
        <v>2281</v>
      </c>
      <c r="I56" s="37">
        <v>250</v>
      </c>
      <c r="J56" s="37">
        <v>0</v>
      </c>
      <c r="K56" s="37">
        <v>0</v>
      </c>
      <c r="L56" s="37">
        <v>0</v>
      </c>
      <c r="M56" s="37">
        <v>0</v>
      </c>
      <c r="N56" s="37">
        <v>1000</v>
      </c>
      <c r="O56" s="68">
        <f t="shared" si="3"/>
        <v>3531</v>
      </c>
      <c r="P56" s="53">
        <f t="shared" si="1"/>
        <v>3281</v>
      </c>
      <c r="Q56" s="53">
        <f t="shared" si="2"/>
        <v>1640.5</v>
      </c>
      <c r="R56" s="53">
        <v>200</v>
      </c>
      <c r="S56" s="20"/>
    </row>
    <row r="57" spans="1:19" s="19" customFormat="1" ht="24" x14ac:dyDescent="0.2">
      <c r="A57" s="15">
        <v>54</v>
      </c>
      <c r="B57" s="2" t="s">
        <v>46</v>
      </c>
      <c r="C57" s="22" t="s">
        <v>45</v>
      </c>
      <c r="D57" s="22" t="s">
        <v>121</v>
      </c>
      <c r="E57" s="20" t="s">
        <v>90</v>
      </c>
      <c r="F57" s="20" t="s">
        <v>94</v>
      </c>
      <c r="G57" s="13" t="s">
        <v>74</v>
      </c>
      <c r="H57" s="50">
        <v>2281</v>
      </c>
      <c r="I57" s="37">
        <v>250</v>
      </c>
      <c r="J57" s="37">
        <v>0</v>
      </c>
      <c r="K57" s="37">
        <v>0</v>
      </c>
      <c r="L57" s="37">
        <v>0</v>
      </c>
      <c r="M57" s="37">
        <v>0</v>
      </c>
      <c r="N57" s="37">
        <v>1000</v>
      </c>
      <c r="O57" s="72">
        <f t="shared" si="3"/>
        <v>3531</v>
      </c>
      <c r="P57" s="53">
        <f t="shared" si="1"/>
        <v>3281</v>
      </c>
      <c r="Q57" s="53">
        <f t="shared" si="2"/>
        <v>1640.5</v>
      </c>
      <c r="R57" s="53">
        <v>200</v>
      </c>
      <c r="S57" s="20"/>
    </row>
    <row r="58" spans="1:19" s="14" customFormat="1" ht="24.75" x14ac:dyDescent="0.25">
      <c r="A58" s="44">
        <v>55</v>
      </c>
      <c r="B58" s="49" t="s">
        <v>247</v>
      </c>
      <c r="C58" s="48" t="s">
        <v>14</v>
      </c>
      <c r="D58" s="46" t="s">
        <v>176</v>
      </c>
      <c r="E58" s="46" t="s">
        <v>80</v>
      </c>
      <c r="F58" s="46" t="s">
        <v>170</v>
      </c>
      <c r="G58" s="47" t="s">
        <v>74</v>
      </c>
      <c r="H58" s="51">
        <v>6297</v>
      </c>
      <c r="I58" s="50">
        <v>250</v>
      </c>
      <c r="J58" s="50">
        <v>375</v>
      </c>
      <c r="K58" s="50">
        <v>0</v>
      </c>
      <c r="L58" s="50">
        <v>0</v>
      </c>
      <c r="M58" s="50">
        <v>0</v>
      </c>
      <c r="N58" s="127">
        <v>2000</v>
      </c>
      <c r="O58" s="73">
        <f t="shared" si="3"/>
        <v>8922</v>
      </c>
      <c r="P58" s="54">
        <f t="shared" si="1"/>
        <v>8672</v>
      </c>
      <c r="Q58" s="53">
        <f t="shared" si="2"/>
        <v>4336</v>
      </c>
      <c r="R58" s="53">
        <v>200</v>
      </c>
      <c r="S58" s="11"/>
    </row>
    <row r="59" spans="1:19" s="19" customFormat="1" x14ac:dyDescent="0.25">
      <c r="A59" s="58">
        <v>56</v>
      </c>
      <c r="B59" s="6" t="s">
        <v>111</v>
      </c>
      <c r="C59" s="22" t="s">
        <v>41</v>
      </c>
      <c r="D59" s="22" t="s">
        <v>119</v>
      </c>
      <c r="E59" s="20" t="s">
        <v>79</v>
      </c>
      <c r="F59" s="20" t="s">
        <v>52</v>
      </c>
      <c r="G59" s="13" t="s">
        <v>74</v>
      </c>
      <c r="H59" s="50">
        <v>7000</v>
      </c>
      <c r="I59" s="37">
        <v>250</v>
      </c>
      <c r="J59" s="37">
        <v>375</v>
      </c>
      <c r="K59" s="37">
        <v>0</v>
      </c>
      <c r="L59" s="37">
        <v>0</v>
      </c>
      <c r="M59" s="37">
        <v>0</v>
      </c>
      <c r="N59" s="37">
        <v>3000</v>
      </c>
      <c r="O59" s="77">
        <f t="shared" si="3"/>
        <v>10625</v>
      </c>
      <c r="P59" s="53">
        <f t="shared" si="1"/>
        <v>10375</v>
      </c>
      <c r="Q59" s="53">
        <f t="shared" si="2"/>
        <v>5187.5</v>
      </c>
      <c r="R59" s="53">
        <v>200</v>
      </c>
      <c r="S59" s="20"/>
    </row>
    <row r="60" spans="1:19" s="19" customFormat="1" ht="40.5" customHeight="1" x14ac:dyDescent="0.25">
      <c r="A60" s="58">
        <v>57</v>
      </c>
      <c r="B60" s="2" t="s">
        <v>48</v>
      </c>
      <c r="C60" s="22" t="s">
        <v>14</v>
      </c>
      <c r="D60" s="22" t="s">
        <v>120</v>
      </c>
      <c r="E60" s="18" t="s">
        <v>91</v>
      </c>
      <c r="F60" s="20" t="s">
        <v>52</v>
      </c>
      <c r="G60" s="13" t="s">
        <v>74</v>
      </c>
      <c r="H60" s="50">
        <v>6297</v>
      </c>
      <c r="I60" s="37">
        <v>250</v>
      </c>
      <c r="J60" s="37">
        <v>375</v>
      </c>
      <c r="K60" s="37">
        <v>0</v>
      </c>
      <c r="L60" s="37">
        <v>0</v>
      </c>
      <c r="M60" s="37">
        <v>0</v>
      </c>
      <c r="N60" s="125">
        <v>1800</v>
      </c>
      <c r="O60" s="70">
        <f t="shared" si="3"/>
        <v>8722</v>
      </c>
      <c r="P60" s="53">
        <f t="shared" si="1"/>
        <v>8472</v>
      </c>
      <c r="Q60" s="53">
        <f t="shared" si="2"/>
        <v>4236</v>
      </c>
      <c r="R60" s="53">
        <v>200</v>
      </c>
      <c r="S60" s="20"/>
    </row>
    <row r="61" spans="1:19" s="19" customFormat="1" ht="24" x14ac:dyDescent="0.2">
      <c r="A61" s="15">
        <v>58</v>
      </c>
      <c r="B61" s="2" t="s">
        <v>49</v>
      </c>
      <c r="C61" s="22" t="s">
        <v>45</v>
      </c>
      <c r="D61" s="22" t="s">
        <v>121</v>
      </c>
      <c r="E61" s="20" t="s">
        <v>112</v>
      </c>
      <c r="F61" s="20" t="s">
        <v>52</v>
      </c>
      <c r="G61" s="13" t="s">
        <v>74</v>
      </c>
      <c r="H61" s="50">
        <v>2281</v>
      </c>
      <c r="I61" s="37">
        <v>250</v>
      </c>
      <c r="J61" s="37">
        <v>0</v>
      </c>
      <c r="K61" s="37">
        <v>0</v>
      </c>
      <c r="L61" s="37">
        <v>0</v>
      </c>
      <c r="M61" s="37">
        <v>0</v>
      </c>
      <c r="N61" s="37">
        <v>1000</v>
      </c>
      <c r="O61" s="68">
        <f t="shared" si="3"/>
        <v>3531</v>
      </c>
      <c r="P61" s="53">
        <f t="shared" si="1"/>
        <v>3281</v>
      </c>
      <c r="Q61" s="53">
        <f t="shared" si="2"/>
        <v>1640.5</v>
      </c>
      <c r="R61" s="53">
        <v>200</v>
      </c>
      <c r="S61" s="20"/>
    </row>
    <row r="62" spans="1:19" s="19" customFormat="1" ht="36" x14ac:dyDescent="0.2">
      <c r="A62" s="15">
        <v>59</v>
      </c>
      <c r="B62" s="2" t="s">
        <v>50</v>
      </c>
      <c r="C62" s="22" t="s">
        <v>14</v>
      </c>
      <c r="D62" s="22" t="s">
        <v>120</v>
      </c>
      <c r="E62" s="18" t="s">
        <v>89</v>
      </c>
      <c r="F62" s="20" t="s">
        <v>52</v>
      </c>
      <c r="G62" s="13" t="s">
        <v>74</v>
      </c>
      <c r="H62" s="50">
        <v>6297</v>
      </c>
      <c r="I62" s="37">
        <v>250</v>
      </c>
      <c r="J62" s="37">
        <v>375</v>
      </c>
      <c r="K62" s="37">
        <v>0</v>
      </c>
      <c r="L62" s="37">
        <v>0</v>
      </c>
      <c r="M62" s="37">
        <v>0</v>
      </c>
      <c r="N62" s="125">
        <v>1800</v>
      </c>
      <c r="O62" s="34">
        <f t="shared" si="3"/>
        <v>8722</v>
      </c>
      <c r="P62" s="53">
        <f t="shared" si="1"/>
        <v>8472</v>
      </c>
      <c r="Q62" s="53">
        <f t="shared" si="2"/>
        <v>4236</v>
      </c>
      <c r="R62" s="53">
        <v>200</v>
      </c>
      <c r="S62" s="20"/>
    </row>
    <row r="63" spans="1:19" s="19" customFormat="1" ht="24" x14ac:dyDescent="0.25">
      <c r="A63" s="58">
        <v>60</v>
      </c>
      <c r="B63" s="2" t="s">
        <v>51</v>
      </c>
      <c r="C63" s="22" t="s">
        <v>45</v>
      </c>
      <c r="D63" s="22" t="s">
        <v>121</v>
      </c>
      <c r="E63" s="20" t="s">
        <v>90</v>
      </c>
      <c r="F63" s="20" t="s">
        <v>52</v>
      </c>
      <c r="G63" s="13" t="s">
        <v>74</v>
      </c>
      <c r="H63" s="50">
        <v>2281</v>
      </c>
      <c r="I63" s="37">
        <v>250</v>
      </c>
      <c r="J63" s="37">
        <v>0</v>
      </c>
      <c r="K63" s="37">
        <v>0</v>
      </c>
      <c r="L63" s="37">
        <v>0</v>
      </c>
      <c r="M63" s="37">
        <v>0</v>
      </c>
      <c r="N63" s="37">
        <v>1000</v>
      </c>
      <c r="O63" s="72">
        <f t="shared" si="3"/>
        <v>3531</v>
      </c>
      <c r="P63" s="53">
        <f t="shared" si="1"/>
        <v>3281</v>
      </c>
      <c r="Q63" s="53">
        <f t="shared" si="2"/>
        <v>1640.5</v>
      </c>
      <c r="R63" s="53">
        <v>200</v>
      </c>
      <c r="S63" s="20"/>
    </row>
    <row r="64" spans="1:19" s="14" customFormat="1" ht="24.75" x14ac:dyDescent="0.25">
      <c r="A64" s="59">
        <v>61</v>
      </c>
      <c r="B64" s="49" t="s">
        <v>248</v>
      </c>
      <c r="C64" s="48" t="s">
        <v>14</v>
      </c>
      <c r="D64" s="46" t="s">
        <v>176</v>
      </c>
      <c r="E64" s="46" t="s">
        <v>164</v>
      </c>
      <c r="F64" s="46" t="s">
        <v>168</v>
      </c>
      <c r="G64" s="47" t="s">
        <v>74</v>
      </c>
      <c r="H64" s="51">
        <v>6297</v>
      </c>
      <c r="I64" s="50">
        <v>250</v>
      </c>
      <c r="J64" s="50">
        <v>375</v>
      </c>
      <c r="K64" s="50">
        <v>0</v>
      </c>
      <c r="L64" s="50">
        <v>0</v>
      </c>
      <c r="M64" s="50">
        <v>0</v>
      </c>
      <c r="N64" s="127">
        <v>2000</v>
      </c>
      <c r="O64" s="73">
        <f t="shared" si="3"/>
        <v>8922</v>
      </c>
      <c r="P64" s="54">
        <f t="shared" si="1"/>
        <v>8672</v>
      </c>
      <c r="Q64" s="53">
        <f t="shared" si="2"/>
        <v>4336</v>
      </c>
      <c r="R64" s="53">
        <v>200</v>
      </c>
      <c r="S64" s="11"/>
    </row>
    <row r="65" spans="1:19" s="19" customFormat="1" ht="15" customHeight="1" x14ac:dyDescent="0.2">
      <c r="A65" s="15">
        <v>62</v>
      </c>
      <c r="B65" s="2" t="s">
        <v>249</v>
      </c>
      <c r="C65" s="22" t="s">
        <v>41</v>
      </c>
      <c r="D65" s="22" t="s">
        <v>119</v>
      </c>
      <c r="E65" s="20" t="s">
        <v>79</v>
      </c>
      <c r="F65" s="18" t="s">
        <v>55</v>
      </c>
      <c r="G65" s="13" t="s">
        <v>74</v>
      </c>
      <c r="H65" s="50">
        <v>7000</v>
      </c>
      <c r="I65" s="37">
        <v>250</v>
      </c>
      <c r="J65" s="37">
        <v>0</v>
      </c>
      <c r="K65" s="37">
        <v>0</v>
      </c>
      <c r="L65" s="37">
        <v>0</v>
      </c>
      <c r="M65" s="37">
        <v>0</v>
      </c>
      <c r="N65" s="37">
        <v>3000</v>
      </c>
      <c r="O65" s="77">
        <f t="shared" si="3"/>
        <v>10250</v>
      </c>
      <c r="P65" s="53">
        <f t="shared" si="1"/>
        <v>10000</v>
      </c>
      <c r="Q65" s="53">
        <f t="shared" si="2"/>
        <v>5000</v>
      </c>
      <c r="R65" s="53">
        <v>200</v>
      </c>
      <c r="S65" s="20"/>
    </row>
    <row r="66" spans="1:19" s="19" customFormat="1" ht="36" x14ac:dyDescent="0.2">
      <c r="A66" s="15">
        <v>63</v>
      </c>
      <c r="B66" s="2" t="s">
        <v>20</v>
      </c>
      <c r="C66" s="22" t="s">
        <v>14</v>
      </c>
      <c r="D66" s="22" t="s">
        <v>120</v>
      </c>
      <c r="E66" s="18" t="s">
        <v>113</v>
      </c>
      <c r="F66" s="18" t="s">
        <v>55</v>
      </c>
      <c r="G66" s="13" t="s">
        <v>74</v>
      </c>
      <c r="H66" s="50">
        <v>6297</v>
      </c>
      <c r="I66" s="37">
        <v>250</v>
      </c>
      <c r="J66" s="37">
        <v>375</v>
      </c>
      <c r="K66" s="37">
        <v>0</v>
      </c>
      <c r="L66" s="37">
        <v>0</v>
      </c>
      <c r="M66" s="37">
        <v>0</v>
      </c>
      <c r="N66" s="125">
        <v>2000</v>
      </c>
      <c r="O66" s="34">
        <f t="shared" si="3"/>
        <v>8922</v>
      </c>
      <c r="P66" s="53">
        <f t="shared" si="1"/>
        <v>8672</v>
      </c>
      <c r="Q66" s="53">
        <f t="shared" si="2"/>
        <v>4336</v>
      </c>
      <c r="R66" s="53">
        <v>200</v>
      </c>
      <c r="S66" s="20"/>
    </row>
    <row r="67" spans="1:19" s="19" customFormat="1" ht="43.5" customHeight="1" x14ac:dyDescent="0.25">
      <c r="A67" s="58">
        <v>64</v>
      </c>
      <c r="B67" s="2" t="s">
        <v>114</v>
      </c>
      <c r="C67" s="22" t="s">
        <v>14</v>
      </c>
      <c r="D67" s="22" t="s">
        <v>120</v>
      </c>
      <c r="E67" s="18" t="s">
        <v>91</v>
      </c>
      <c r="F67" s="18" t="s">
        <v>55</v>
      </c>
      <c r="G67" s="13" t="s">
        <v>74</v>
      </c>
      <c r="H67" s="50">
        <v>6297</v>
      </c>
      <c r="I67" s="37">
        <v>250</v>
      </c>
      <c r="J67" s="37">
        <v>375</v>
      </c>
      <c r="K67" s="37">
        <v>0</v>
      </c>
      <c r="L67" s="37">
        <v>0</v>
      </c>
      <c r="M67" s="37">
        <v>0</v>
      </c>
      <c r="N67" s="125">
        <v>1800</v>
      </c>
      <c r="O67" s="70">
        <f t="shared" si="3"/>
        <v>8722</v>
      </c>
      <c r="P67" s="53">
        <f t="shared" si="1"/>
        <v>8472</v>
      </c>
      <c r="Q67" s="53">
        <f t="shared" si="2"/>
        <v>4236</v>
      </c>
      <c r="R67" s="53">
        <v>200</v>
      </c>
      <c r="S67" s="20"/>
    </row>
    <row r="68" spans="1:19" s="14" customFormat="1" ht="24.75" x14ac:dyDescent="0.25">
      <c r="A68" s="59">
        <v>65</v>
      </c>
      <c r="B68" s="49" t="s">
        <v>250</v>
      </c>
      <c r="C68" s="48" t="s">
        <v>14</v>
      </c>
      <c r="D68" s="46" t="s">
        <v>176</v>
      </c>
      <c r="E68" s="46" t="s">
        <v>164</v>
      </c>
      <c r="F68" s="46" t="s">
        <v>167</v>
      </c>
      <c r="G68" s="47" t="s">
        <v>74</v>
      </c>
      <c r="H68" s="51">
        <v>6297</v>
      </c>
      <c r="I68" s="50">
        <v>250</v>
      </c>
      <c r="J68" s="50">
        <v>375</v>
      </c>
      <c r="K68" s="50">
        <v>0</v>
      </c>
      <c r="L68" s="50">
        <v>0</v>
      </c>
      <c r="M68" s="50">
        <v>0</v>
      </c>
      <c r="N68" s="125">
        <v>2000</v>
      </c>
      <c r="O68" s="73">
        <f t="shared" ref="O68:O90" si="4">SUM(H68:N68)</f>
        <v>8922</v>
      </c>
      <c r="P68" s="54">
        <f t="shared" si="1"/>
        <v>8672</v>
      </c>
      <c r="Q68" s="53">
        <f t="shared" si="2"/>
        <v>4336</v>
      </c>
      <c r="R68" s="53">
        <v>200</v>
      </c>
      <c r="S68" s="11"/>
    </row>
    <row r="69" spans="1:19" s="19" customFormat="1" ht="24" customHeight="1" x14ac:dyDescent="0.2">
      <c r="A69" s="15">
        <v>66</v>
      </c>
      <c r="B69" s="2" t="s">
        <v>251</v>
      </c>
      <c r="C69" s="22" t="s">
        <v>41</v>
      </c>
      <c r="D69" s="22" t="s">
        <v>119</v>
      </c>
      <c r="E69" s="20" t="s">
        <v>79</v>
      </c>
      <c r="F69" s="20" t="s">
        <v>59</v>
      </c>
      <c r="G69" s="13" t="s">
        <v>74</v>
      </c>
      <c r="H69" s="50">
        <v>7000</v>
      </c>
      <c r="I69" s="37">
        <v>250</v>
      </c>
      <c r="J69" s="37">
        <v>375</v>
      </c>
      <c r="K69" s="37">
        <v>0</v>
      </c>
      <c r="L69" s="37">
        <v>0</v>
      </c>
      <c r="M69" s="37">
        <v>0</v>
      </c>
      <c r="N69" s="37">
        <v>3000</v>
      </c>
      <c r="O69" s="77">
        <f t="shared" si="4"/>
        <v>10625</v>
      </c>
      <c r="P69" s="53">
        <f t="shared" ref="P69:P90" si="5">O69-250</f>
        <v>10375</v>
      </c>
      <c r="Q69" s="53">
        <f t="shared" ref="Q69:Q90" si="6">(O69-250)/2</f>
        <v>5187.5</v>
      </c>
      <c r="R69" s="53">
        <v>200</v>
      </c>
      <c r="S69" s="20"/>
    </row>
    <row r="70" spans="1:19" s="19" customFormat="1" ht="36" x14ac:dyDescent="0.2">
      <c r="A70" s="15">
        <v>67</v>
      </c>
      <c r="B70" s="2" t="s">
        <v>20</v>
      </c>
      <c r="C70" s="22" t="s">
        <v>14</v>
      </c>
      <c r="D70" s="22" t="s">
        <v>120</v>
      </c>
      <c r="E70" s="18" t="s">
        <v>89</v>
      </c>
      <c r="F70" s="20" t="s">
        <v>59</v>
      </c>
      <c r="G70" s="13" t="s">
        <v>74</v>
      </c>
      <c r="H70" s="50">
        <v>6297</v>
      </c>
      <c r="I70" s="37">
        <v>250</v>
      </c>
      <c r="J70" s="37">
        <v>375</v>
      </c>
      <c r="K70" s="37">
        <v>0</v>
      </c>
      <c r="L70" s="37">
        <v>0</v>
      </c>
      <c r="M70" s="37">
        <v>0</v>
      </c>
      <c r="N70" s="125">
        <v>2000</v>
      </c>
      <c r="O70" s="34">
        <f t="shared" si="4"/>
        <v>8922</v>
      </c>
      <c r="P70" s="53">
        <f t="shared" si="5"/>
        <v>8672</v>
      </c>
      <c r="Q70" s="53">
        <f t="shared" si="6"/>
        <v>4336</v>
      </c>
      <c r="R70" s="53">
        <v>200</v>
      </c>
      <c r="S70" s="20"/>
    </row>
    <row r="71" spans="1:19" s="19" customFormat="1" ht="36" x14ac:dyDescent="0.25">
      <c r="A71" s="58">
        <v>68</v>
      </c>
      <c r="B71" s="2" t="s">
        <v>252</v>
      </c>
      <c r="C71" s="22" t="s">
        <v>14</v>
      </c>
      <c r="D71" s="22" t="s">
        <v>120</v>
      </c>
      <c r="E71" s="18" t="s">
        <v>91</v>
      </c>
      <c r="F71" s="20" t="s">
        <v>59</v>
      </c>
      <c r="G71" s="13" t="s">
        <v>74</v>
      </c>
      <c r="H71" s="50">
        <v>6297</v>
      </c>
      <c r="I71" s="37">
        <v>250</v>
      </c>
      <c r="J71" s="37">
        <v>375</v>
      </c>
      <c r="K71" s="37">
        <v>0</v>
      </c>
      <c r="L71" s="37">
        <v>0</v>
      </c>
      <c r="M71" s="37">
        <v>0</v>
      </c>
      <c r="N71" s="125">
        <v>1800</v>
      </c>
      <c r="O71" s="70">
        <f t="shared" si="4"/>
        <v>8722</v>
      </c>
      <c r="P71" s="53">
        <f t="shared" si="5"/>
        <v>8472</v>
      </c>
      <c r="Q71" s="53">
        <f t="shared" si="6"/>
        <v>4236</v>
      </c>
      <c r="R71" s="53">
        <v>200</v>
      </c>
      <c r="S71" s="20"/>
    </row>
    <row r="72" spans="1:19" s="14" customFormat="1" ht="24.75" x14ac:dyDescent="0.25">
      <c r="A72" s="59">
        <v>69</v>
      </c>
      <c r="B72" s="49" t="s">
        <v>253</v>
      </c>
      <c r="C72" s="48" t="s">
        <v>14</v>
      </c>
      <c r="D72" s="46" t="s">
        <v>176</v>
      </c>
      <c r="E72" s="46" t="s">
        <v>164</v>
      </c>
      <c r="F72" s="46" t="s">
        <v>165</v>
      </c>
      <c r="G72" s="47" t="s">
        <v>74</v>
      </c>
      <c r="H72" s="51">
        <v>6297</v>
      </c>
      <c r="I72" s="50">
        <v>250</v>
      </c>
      <c r="J72" s="50">
        <v>375</v>
      </c>
      <c r="K72" s="50">
        <v>0</v>
      </c>
      <c r="L72" s="50">
        <v>0</v>
      </c>
      <c r="M72" s="50">
        <v>0</v>
      </c>
      <c r="N72" s="125">
        <v>2000</v>
      </c>
      <c r="O72" s="73">
        <f t="shared" si="4"/>
        <v>8922</v>
      </c>
      <c r="P72" s="54">
        <f t="shared" si="5"/>
        <v>8672</v>
      </c>
      <c r="Q72" s="53">
        <f t="shared" si="6"/>
        <v>4336</v>
      </c>
      <c r="R72" s="53">
        <v>200</v>
      </c>
      <c r="S72" s="11"/>
    </row>
    <row r="73" spans="1:19" s="19" customFormat="1" x14ac:dyDescent="0.2">
      <c r="A73" s="15">
        <v>70</v>
      </c>
      <c r="B73" s="2" t="s">
        <v>20</v>
      </c>
      <c r="C73" s="22" t="s">
        <v>41</v>
      </c>
      <c r="D73" s="22" t="s">
        <v>119</v>
      </c>
      <c r="E73" s="20" t="s">
        <v>79</v>
      </c>
      <c r="F73" s="20" t="s">
        <v>62</v>
      </c>
      <c r="G73" s="13" t="s">
        <v>74</v>
      </c>
      <c r="H73" s="50">
        <v>7000</v>
      </c>
      <c r="I73" s="37">
        <v>250</v>
      </c>
      <c r="J73" s="37">
        <v>375</v>
      </c>
      <c r="K73" s="37">
        <v>0</v>
      </c>
      <c r="L73" s="37">
        <v>0</v>
      </c>
      <c r="M73" s="37">
        <v>0</v>
      </c>
      <c r="N73" s="37">
        <v>3000</v>
      </c>
      <c r="O73" s="77">
        <f t="shared" si="4"/>
        <v>10625</v>
      </c>
      <c r="P73" s="53">
        <f t="shared" si="5"/>
        <v>10375</v>
      </c>
      <c r="Q73" s="53">
        <f t="shared" si="6"/>
        <v>5187.5</v>
      </c>
      <c r="R73" s="53">
        <v>200</v>
      </c>
      <c r="S73" s="20"/>
    </row>
    <row r="74" spans="1:19" s="19" customFormat="1" ht="36" x14ac:dyDescent="0.2">
      <c r="A74" s="15">
        <v>71</v>
      </c>
      <c r="B74" s="2" t="s">
        <v>60</v>
      </c>
      <c r="C74" s="22" t="s">
        <v>14</v>
      </c>
      <c r="D74" s="22" t="s">
        <v>120</v>
      </c>
      <c r="E74" s="18" t="s">
        <v>89</v>
      </c>
      <c r="F74" s="20" t="s">
        <v>62</v>
      </c>
      <c r="G74" s="13" t="s">
        <v>74</v>
      </c>
      <c r="H74" s="50">
        <v>6297</v>
      </c>
      <c r="I74" s="37">
        <v>250</v>
      </c>
      <c r="J74" s="37">
        <v>375</v>
      </c>
      <c r="K74" s="37">
        <v>0</v>
      </c>
      <c r="L74" s="37">
        <v>0</v>
      </c>
      <c r="M74" s="37">
        <v>0</v>
      </c>
      <c r="N74" s="125">
        <v>1800</v>
      </c>
      <c r="O74" s="34">
        <f t="shared" si="4"/>
        <v>8722</v>
      </c>
      <c r="P74" s="53">
        <f t="shared" si="5"/>
        <v>8472</v>
      </c>
      <c r="Q74" s="53">
        <f t="shared" si="6"/>
        <v>4236</v>
      </c>
      <c r="R74" s="53">
        <v>200</v>
      </c>
      <c r="S74" s="20"/>
    </row>
    <row r="75" spans="1:19" s="19" customFormat="1" ht="44.25" customHeight="1" x14ac:dyDescent="0.25">
      <c r="A75" s="58">
        <v>72</v>
      </c>
      <c r="B75" s="2" t="s">
        <v>61</v>
      </c>
      <c r="C75" s="22" t="s">
        <v>14</v>
      </c>
      <c r="D75" s="22" t="s">
        <v>120</v>
      </c>
      <c r="E75" s="18" t="s">
        <v>92</v>
      </c>
      <c r="F75" s="20" t="s">
        <v>62</v>
      </c>
      <c r="G75" s="13" t="s">
        <v>74</v>
      </c>
      <c r="H75" s="50">
        <v>6297</v>
      </c>
      <c r="I75" s="37">
        <v>250</v>
      </c>
      <c r="J75" s="37">
        <v>375</v>
      </c>
      <c r="K75" s="37">
        <v>0</v>
      </c>
      <c r="L75" s="37">
        <v>0</v>
      </c>
      <c r="M75" s="37">
        <v>0</v>
      </c>
      <c r="N75" s="125">
        <v>1800</v>
      </c>
      <c r="O75" s="70">
        <f t="shared" si="4"/>
        <v>8722</v>
      </c>
      <c r="P75" s="53">
        <f t="shared" si="5"/>
        <v>8472</v>
      </c>
      <c r="Q75" s="53">
        <f t="shared" si="6"/>
        <v>4236</v>
      </c>
      <c r="R75" s="53">
        <v>200</v>
      </c>
      <c r="S75" s="20"/>
    </row>
    <row r="76" spans="1:19" s="19" customFormat="1" ht="24" customHeight="1" x14ac:dyDescent="0.25">
      <c r="A76" s="58">
        <v>73</v>
      </c>
      <c r="B76" s="2" t="s">
        <v>63</v>
      </c>
      <c r="C76" s="27" t="s">
        <v>41</v>
      </c>
      <c r="D76" s="27" t="s">
        <v>119</v>
      </c>
      <c r="E76" s="20" t="s">
        <v>79</v>
      </c>
      <c r="F76" s="20" t="s">
        <v>64</v>
      </c>
      <c r="G76" s="13" t="s">
        <v>74</v>
      </c>
      <c r="H76" s="50">
        <v>7000</v>
      </c>
      <c r="I76" s="37">
        <v>250</v>
      </c>
      <c r="J76" s="37">
        <v>0</v>
      </c>
      <c r="K76" s="37">
        <v>0</v>
      </c>
      <c r="L76" s="37">
        <v>0</v>
      </c>
      <c r="M76" s="37">
        <v>0</v>
      </c>
      <c r="N76" s="43">
        <v>3000</v>
      </c>
      <c r="O76" s="77">
        <f t="shared" si="4"/>
        <v>10250</v>
      </c>
      <c r="P76" s="53">
        <f t="shared" si="5"/>
        <v>10000</v>
      </c>
      <c r="Q76" s="53">
        <f t="shared" si="6"/>
        <v>5000</v>
      </c>
      <c r="R76" s="53">
        <v>200</v>
      </c>
      <c r="S76" s="20"/>
    </row>
    <row r="77" spans="1:19" s="14" customFormat="1" ht="24.75" x14ac:dyDescent="0.25">
      <c r="A77" s="44">
        <v>74</v>
      </c>
      <c r="B77" s="49" t="s">
        <v>254</v>
      </c>
      <c r="C77" s="48" t="s">
        <v>14</v>
      </c>
      <c r="D77" s="46" t="s">
        <v>176</v>
      </c>
      <c r="E77" s="46" t="s">
        <v>116</v>
      </c>
      <c r="F77" s="46" t="s">
        <v>166</v>
      </c>
      <c r="G77" s="47" t="s">
        <v>74</v>
      </c>
      <c r="H77" s="51">
        <v>6297</v>
      </c>
      <c r="I77" s="50">
        <v>250</v>
      </c>
      <c r="J77" s="50">
        <v>375</v>
      </c>
      <c r="K77" s="50">
        <v>0</v>
      </c>
      <c r="L77" s="50">
        <v>0</v>
      </c>
      <c r="M77" s="50">
        <v>0</v>
      </c>
      <c r="N77" s="125">
        <v>2000</v>
      </c>
      <c r="O77" s="33">
        <f t="shared" si="4"/>
        <v>8922</v>
      </c>
      <c r="P77" s="54">
        <f t="shared" si="5"/>
        <v>8672</v>
      </c>
      <c r="Q77" s="53">
        <f t="shared" si="6"/>
        <v>4336</v>
      </c>
      <c r="R77" s="53">
        <v>200</v>
      </c>
      <c r="S77" s="11"/>
    </row>
    <row r="78" spans="1:19" s="14" customFormat="1" ht="24.75" x14ac:dyDescent="0.25">
      <c r="A78" s="44">
        <v>75</v>
      </c>
      <c r="B78" s="49" t="s">
        <v>255</v>
      </c>
      <c r="C78" s="48" t="s">
        <v>14</v>
      </c>
      <c r="D78" s="46" t="s">
        <v>176</v>
      </c>
      <c r="E78" s="46" t="s">
        <v>91</v>
      </c>
      <c r="F78" s="46" t="s">
        <v>166</v>
      </c>
      <c r="G78" s="47" t="s">
        <v>74</v>
      </c>
      <c r="H78" s="51">
        <v>6297</v>
      </c>
      <c r="I78" s="50">
        <v>250</v>
      </c>
      <c r="J78" s="50">
        <v>375</v>
      </c>
      <c r="K78" s="50">
        <v>0</v>
      </c>
      <c r="L78" s="50">
        <v>0</v>
      </c>
      <c r="M78" s="50">
        <v>0</v>
      </c>
      <c r="N78" s="125">
        <v>2000</v>
      </c>
      <c r="O78" s="36">
        <f t="shared" si="4"/>
        <v>8922</v>
      </c>
      <c r="P78" s="54">
        <f t="shared" si="5"/>
        <v>8672</v>
      </c>
      <c r="Q78" s="53">
        <f t="shared" si="6"/>
        <v>4336</v>
      </c>
      <c r="R78" s="53">
        <v>200</v>
      </c>
      <c r="S78" s="11"/>
    </row>
    <row r="79" spans="1:19" s="19" customFormat="1" x14ac:dyDescent="0.25">
      <c r="A79" s="58">
        <v>76</v>
      </c>
      <c r="B79" s="9" t="s">
        <v>65</v>
      </c>
      <c r="C79" s="28" t="s">
        <v>41</v>
      </c>
      <c r="D79" s="28" t="s">
        <v>119</v>
      </c>
      <c r="E79" s="20" t="s">
        <v>79</v>
      </c>
      <c r="F79" s="20" t="s">
        <v>66</v>
      </c>
      <c r="G79" s="13" t="s">
        <v>74</v>
      </c>
      <c r="H79" s="50">
        <v>7000</v>
      </c>
      <c r="I79" s="37">
        <v>250</v>
      </c>
      <c r="J79" s="37">
        <v>375</v>
      </c>
      <c r="K79" s="37">
        <v>0</v>
      </c>
      <c r="L79" s="37">
        <v>0</v>
      </c>
      <c r="M79" s="37">
        <v>0</v>
      </c>
      <c r="N79" s="37">
        <v>3000</v>
      </c>
      <c r="O79" s="77">
        <f t="shared" si="4"/>
        <v>10625</v>
      </c>
      <c r="P79" s="53">
        <f t="shared" si="5"/>
        <v>10375</v>
      </c>
      <c r="Q79" s="53">
        <f t="shared" si="6"/>
        <v>5187.5</v>
      </c>
      <c r="R79" s="53">
        <v>200</v>
      </c>
      <c r="S79" s="20"/>
    </row>
    <row r="80" spans="1:19" s="14" customFormat="1" ht="24.75" x14ac:dyDescent="0.25">
      <c r="A80" s="59">
        <v>77</v>
      </c>
      <c r="B80" s="49" t="s">
        <v>256</v>
      </c>
      <c r="C80" s="48" t="s">
        <v>14</v>
      </c>
      <c r="D80" s="46" t="s">
        <v>176</v>
      </c>
      <c r="E80" s="46" t="s">
        <v>89</v>
      </c>
      <c r="F80" s="46" t="s">
        <v>169</v>
      </c>
      <c r="G80" s="47" t="s">
        <v>74</v>
      </c>
      <c r="H80" s="51">
        <v>6297</v>
      </c>
      <c r="I80" s="50">
        <v>250</v>
      </c>
      <c r="J80" s="50">
        <v>375</v>
      </c>
      <c r="K80" s="50">
        <v>0</v>
      </c>
      <c r="L80" s="50">
        <v>0</v>
      </c>
      <c r="M80" s="50">
        <v>0</v>
      </c>
      <c r="N80" s="125">
        <v>2000</v>
      </c>
      <c r="O80" s="33">
        <f t="shared" si="4"/>
        <v>8922</v>
      </c>
      <c r="P80" s="54">
        <f t="shared" si="5"/>
        <v>8672</v>
      </c>
      <c r="Q80" s="53">
        <f t="shared" si="6"/>
        <v>4336</v>
      </c>
      <c r="R80" s="53">
        <v>200</v>
      </c>
      <c r="S80" s="11"/>
    </row>
    <row r="81" spans="1:22" s="14" customFormat="1" ht="24.75" x14ac:dyDescent="0.25">
      <c r="A81" s="44">
        <v>78</v>
      </c>
      <c r="B81" s="49" t="s">
        <v>257</v>
      </c>
      <c r="C81" s="48" t="s">
        <v>14</v>
      </c>
      <c r="D81" s="46" t="s">
        <v>176</v>
      </c>
      <c r="E81" s="46" t="s">
        <v>91</v>
      </c>
      <c r="F81" s="46" t="s">
        <v>169</v>
      </c>
      <c r="G81" s="47" t="s">
        <v>74</v>
      </c>
      <c r="H81" s="51">
        <v>6297</v>
      </c>
      <c r="I81" s="50">
        <v>250</v>
      </c>
      <c r="J81" s="50">
        <v>375</v>
      </c>
      <c r="K81" s="50">
        <v>0</v>
      </c>
      <c r="L81" s="50">
        <v>0</v>
      </c>
      <c r="M81" s="50">
        <v>0</v>
      </c>
      <c r="N81" s="125">
        <v>2000</v>
      </c>
      <c r="O81" s="36">
        <f t="shared" si="4"/>
        <v>8922</v>
      </c>
      <c r="P81" s="54">
        <f t="shared" si="5"/>
        <v>8672</v>
      </c>
      <c r="Q81" s="53">
        <f t="shared" si="6"/>
        <v>4336</v>
      </c>
      <c r="R81" s="53">
        <v>200</v>
      </c>
      <c r="S81" s="11"/>
    </row>
    <row r="82" spans="1:22" s="19" customFormat="1" x14ac:dyDescent="0.2">
      <c r="A82" s="15">
        <v>79</v>
      </c>
      <c r="B82" s="2" t="s">
        <v>258</v>
      </c>
      <c r="C82" s="22" t="s">
        <v>41</v>
      </c>
      <c r="D82" s="22" t="s">
        <v>119</v>
      </c>
      <c r="E82" s="20" t="s">
        <v>79</v>
      </c>
      <c r="F82" s="20" t="s">
        <v>68</v>
      </c>
      <c r="G82" s="13" t="s">
        <v>74</v>
      </c>
      <c r="H82" s="50">
        <v>7000</v>
      </c>
      <c r="I82" s="37">
        <v>250</v>
      </c>
      <c r="J82" s="37">
        <v>0</v>
      </c>
      <c r="K82" s="37">
        <v>0</v>
      </c>
      <c r="L82" s="37">
        <v>0</v>
      </c>
      <c r="M82" s="37">
        <v>0</v>
      </c>
      <c r="N82" s="43">
        <v>3000</v>
      </c>
      <c r="O82" s="77">
        <f t="shared" si="4"/>
        <v>10250</v>
      </c>
      <c r="P82" s="53">
        <f t="shared" si="5"/>
        <v>10000</v>
      </c>
      <c r="Q82" s="53">
        <f t="shared" si="6"/>
        <v>5000</v>
      </c>
      <c r="R82" s="53">
        <v>200</v>
      </c>
      <c r="S82" s="20"/>
    </row>
    <row r="83" spans="1:22" s="19" customFormat="1" ht="36" x14ac:dyDescent="0.25">
      <c r="A83" s="58">
        <v>80</v>
      </c>
      <c r="B83" s="6" t="s">
        <v>115</v>
      </c>
      <c r="C83" s="22" t="s">
        <v>14</v>
      </c>
      <c r="D83" s="22" t="s">
        <v>120</v>
      </c>
      <c r="E83" s="18" t="s">
        <v>92</v>
      </c>
      <c r="F83" s="20" t="s">
        <v>68</v>
      </c>
      <c r="G83" s="13" t="s">
        <v>74</v>
      </c>
      <c r="H83" s="50">
        <v>6297</v>
      </c>
      <c r="I83" s="37">
        <v>250</v>
      </c>
      <c r="J83" s="37">
        <v>375</v>
      </c>
      <c r="K83" s="37">
        <v>0</v>
      </c>
      <c r="L83" s="37">
        <v>0</v>
      </c>
      <c r="M83" s="37">
        <v>0</v>
      </c>
      <c r="N83" s="125">
        <v>1800</v>
      </c>
      <c r="O83" s="70">
        <f t="shared" si="4"/>
        <v>8722</v>
      </c>
      <c r="P83" s="53">
        <f t="shared" si="5"/>
        <v>8472</v>
      </c>
      <c r="Q83" s="53">
        <f t="shared" si="6"/>
        <v>4236</v>
      </c>
      <c r="R83" s="53">
        <v>200</v>
      </c>
      <c r="S83" s="20"/>
    </row>
    <row r="84" spans="1:22" s="14" customFormat="1" ht="24.75" x14ac:dyDescent="0.25">
      <c r="A84" s="59">
        <v>81</v>
      </c>
      <c r="B84" s="49" t="s">
        <v>259</v>
      </c>
      <c r="C84" s="48" t="s">
        <v>14</v>
      </c>
      <c r="D84" s="46" t="s">
        <v>176</v>
      </c>
      <c r="E84" s="46" t="s">
        <v>116</v>
      </c>
      <c r="F84" s="46" t="s">
        <v>171</v>
      </c>
      <c r="G84" s="47" t="s">
        <v>74</v>
      </c>
      <c r="H84" s="51">
        <v>6297</v>
      </c>
      <c r="I84" s="50">
        <v>250</v>
      </c>
      <c r="J84" s="50">
        <v>375</v>
      </c>
      <c r="K84" s="50">
        <v>0</v>
      </c>
      <c r="L84" s="50">
        <v>0</v>
      </c>
      <c r="M84" s="50">
        <v>0</v>
      </c>
      <c r="N84" s="125">
        <v>2000</v>
      </c>
      <c r="O84" s="33">
        <f t="shared" si="4"/>
        <v>8922</v>
      </c>
      <c r="P84" s="54">
        <f t="shared" si="5"/>
        <v>8672</v>
      </c>
      <c r="Q84" s="53">
        <f t="shared" si="6"/>
        <v>4336</v>
      </c>
      <c r="R84" s="53">
        <v>200</v>
      </c>
      <c r="S84" s="11"/>
    </row>
    <row r="85" spans="1:22" s="19" customFormat="1" x14ac:dyDescent="0.2">
      <c r="A85" s="15">
        <v>82</v>
      </c>
      <c r="B85" s="2" t="s">
        <v>69</v>
      </c>
      <c r="C85" s="29" t="s">
        <v>41</v>
      </c>
      <c r="D85" s="29" t="s">
        <v>119</v>
      </c>
      <c r="E85" s="20" t="s">
        <v>79</v>
      </c>
      <c r="F85" s="20" t="s">
        <v>71</v>
      </c>
      <c r="G85" s="13" t="s">
        <v>74</v>
      </c>
      <c r="H85" s="50">
        <v>7000</v>
      </c>
      <c r="I85" s="37">
        <v>250</v>
      </c>
      <c r="J85" s="37">
        <v>375</v>
      </c>
      <c r="K85" s="37">
        <v>0</v>
      </c>
      <c r="L85" s="37">
        <v>0</v>
      </c>
      <c r="M85" s="37">
        <v>0</v>
      </c>
      <c r="N85" s="37">
        <v>3000</v>
      </c>
      <c r="O85" s="77">
        <f t="shared" si="4"/>
        <v>10625</v>
      </c>
      <c r="P85" s="53">
        <f t="shared" si="5"/>
        <v>10375</v>
      </c>
      <c r="Q85" s="53">
        <f t="shared" si="6"/>
        <v>5187.5</v>
      </c>
      <c r="R85" s="53">
        <v>200</v>
      </c>
      <c r="S85" s="20"/>
    </row>
    <row r="86" spans="1:22" s="19" customFormat="1" ht="33" customHeight="1" x14ac:dyDescent="0.2">
      <c r="A86" s="15">
        <v>83</v>
      </c>
      <c r="B86" s="4" t="s">
        <v>70</v>
      </c>
      <c r="C86" s="22" t="s">
        <v>14</v>
      </c>
      <c r="D86" s="22" t="s">
        <v>120</v>
      </c>
      <c r="E86" s="18" t="s">
        <v>92</v>
      </c>
      <c r="F86" s="20" t="s">
        <v>71</v>
      </c>
      <c r="G86" s="13" t="s">
        <v>74</v>
      </c>
      <c r="H86" s="50">
        <v>6297</v>
      </c>
      <c r="I86" s="37">
        <v>250</v>
      </c>
      <c r="J86" s="37">
        <v>375</v>
      </c>
      <c r="K86" s="37">
        <v>0</v>
      </c>
      <c r="L86" s="37">
        <v>0</v>
      </c>
      <c r="M86" s="37">
        <v>0</v>
      </c>
      <c r="N86" s="125">
        <v>1800</v>
      </c>
      <c r="O86" s="70">
        <f t="shared" si="4"/>
        <v>8722</v>
      </c>
      <c r="P86" s="53">
        <f t="shared" si="5"/>
        <v>8472</v>
      </c>
      <c r="Q86" s="53">
        <f t="shared" si="6"/>
        <v>4236</v>
      </c>
      <c r="R86" s="53">
        <v>200</v>
      </c>
      <c r="S86" s="20"/>
    </row>
    <row r="87" spans="1:22" s="14" customFormat="1" ht="24.75" x14ac:dyDescent="0.25">
      <c r="A87" s="59">
        <v>84</v>
      </c>
      <c r="B87" s="49" t="s">
        <v>260</v>
      </c>
      <c r="C87" s="48" t="s">
        <v>14</v>
      </c>
      <c r="D87" s="46" t="s">
        <v>176</v>
      </c>
      <c r="E87" s="46" t="s">
        <v>116</v>
      </c>
      <c r="F87" s="46" t="s">
        <v>172</v>
      </c>
      <c r="G87" s="47" t="s">
        <v>74</v>
      </c>
      <c r="H87" s="51">
        <v>6297</v>
      </c>
      <c r="I87" s="50">
        <v>250</v>
      </c>
      <c r="J87" s="50">
        <v>375</v>
      </c>
      <c r="K87" s="50">
        <v>0</v>
      </c>
      <c r="L87" s="50">
        <v>0</v>
      </c>
      <c r="M87" s="50">
        <v>0</v>
      </c>
      <c r="N87" s="125">
        <v>2000</v>
      </c>
      <c r="O87" s="33">
        <f t="shared" si="4"/>
        <v>8922</v>
      </c>
      <c r="P87" s="54">
        <f t="shared" si="5"/>
        <v>8672</v>
      </c>
      <c r="Q87" s="53">
        <f t="shared" si="6"/>
        <v>4336</v>
      </c>
      <c r="R87" s="53">
        <v>200</v>
      </c>
      <c r="S87" s="11"/>
    </row>
    <row r="88" spans="1:22" s="19" customFormat="1" x14ac:dyDescent="0.25">
      <c r="A88" s="58">
        <v>85</v>
      </c>
      <c r="B88" s="10" t="s">
        <v>20</v>
      </c>
      <c r="C88" s="29" t="s">
        <v>41</v>
      </c>
      <c r="D88" s="29" t="s">
        <v>119</v>
      </c>
      <c r="E88" s="20" t="s">
        <v>79</v>
      </c>
      <c r="F88" s="20" t="s">
        <v>72</v>
      </c>
      <c r="G88" s="13" t="s">
        <v>74</v>
      </c>
      <c r="H88" s="50">
        <v>7000</v>
      </c>
      <c r="I88" s="37">
        <v>250</v>
      </c>
      <c r="J88" s="37">
        <v>0</v>
      </c>
      <c r="K88" s="37">
        <v>0</v>
      </c>
      <c r="L88" s="37">
        <v>0</v>
      </c>
      <c r="M88" s="37">
        <v>0</v>
      </c>
      <c r="N88" s="37">
        <v>3000</v>
      </c>
      <c r="O88" s="77">
        <f t="shared" si="4"/>
        <v>10250</v>
      </c>
      <c r="P88" s="53">
        <f t="shared" si="5"/>
        <v>10000</v>
      </c>
      <c r="Q88" s="53">
        <f t="shared" si="6"/>
        <v>5000</v>
      </c>
      <c r="R88" s="53">
        <v>200</v>
      </c>
      <c r="S88" s="20"/>
    </row>
    <row r="89" spans="1:22" s="14" customFormat="1" ht="24.75" x14ac:dyDescent="0.25">
      <c r="A89" s="44">
        <v>86</v>
      </c>
      <c r="B89" s="49" t="s">
        <v>261</v>
      </c>
      <c r="C89" s="48" t="s">
        <v>14</v>
      </c>
      <c r="D89" s="46" t="s">
        <v>176</v>
      </c>
      <c r="E89" s="46" t="s">
        <v>116</v>
      </c>
      <c r="F89" s="46" t="s">
        <v>162</v>
      </c>
      <c r="G89" s="47" t="s">
        <v>74</v>
      </c>
      <c r="H89" s="51">
        <v>6297</v>
      </c>
      <c r="I89" s="50">
        <v>250</v>
      </c>
      <c r="J89" s="50">
        <v>375</v>
      </c>
      <c r="K89" s="50">
        <v>0</v>
      </c>
      <c r="L89" s="50">
        <v>0</v>
      </c>
      <c r="M89" s="50">
        <v>0</v>
      </c>
      <c r="N89" s="125">
        <v>2000</v>
      </c>
      <c r="O89" s="33">
        <f t="shared" si="4"/>
        <v>8922</v>
      </c>
      <c r="P89" s="54">
        <f t="shared" si="5"/>
        <v>8672</v>
      </c>
      <c r="Q89" s="53">
        <f t="shared" si="6"/>
        <v>4336</v>
      </c>
      <c r="R89" s="53">
        <v>200</v>
      </c>
      <c r="S89" s="11"/>
    </row>
    <row r="90" spans="1:22" s="14" customFormat="1" ht="24.75" x14ac:dyDescent="0.25">
      <c r="A90" s="44">
        <v>87</v>
      </c>
      <c r="B90" s="49" t="s">
        <v>262</v>
      </c>
      <c r="C90" s="48" t="s">
        <v>14</v>
      </c>
      <c r="D90" s="46" t="s">
        <v>176</v>
      </c>
      <c r="E90" s="46" t="s">
        <v>91</v>
      </c>
      <c r="F90" s="46" t="s">
        <v>162</v>
      </c>
      <c r="G90" s="47" t="s">
        <v>74</v>
      </c>
      <c r="H90" s="51">
        <v>6297</v>
      </c>
      <c r="I90" s="50">
        <v>250</v>
      </c>
      <c r="J90" s="50">
        <v>375</v>
      </c>
      <c r="K90" s="50">
        <v>0</v>
      </c>
      <c r="L90" s="50">
        <v>0</v>
      </c>
      <c r="M90" s="50">
        <v>0</v>
      </c>
      <c r="N90" s="125">
        <v>2000</v>
      </c>
      <c r="O90" s="36">
        <f t="shared" si="4"/>
        <v>8922</v>
      </c>
      <c r="P90" s="54">
        <f t="shared" si="5"/>
        <v>8672</v>
      </c>
      <c r="Q90" s="53">
        <f t="shared" si="6"/>
        <v>4336</v>
      </c>
      <c r="R90" s="53">
        <v>200</v>
      </c>
      <c r="S90" s="11"/>
    </row>
    <row r="91" spans="1:22" s="19" customFormat="1" x14ac:dyDescent="0.25">
      <c r="A91" s="30"/>
      <c r="B91" s="31" t="s">
        <v>78</v>
      </c>
      <c r="C91" s="31"/>
      <c r="D91" s="31"/>
      <c r="E91" s="31"/>
      <c r="F91" s="31"/>
      <c r="G91" s="40"/>
      <c r="H91" s="33">
        <f>SUM(H4:H90)</f>
        <v>445274</v>
      </c>
      <c r="I91" s="33">
        <f>SUM(I4:I90)</f>
        <v>21750</v>
      </c>
      <c r="J91" s="33">
        <f t="shared" ref="J91:R91" si="7">SUM(J4:J90)</f>
        <v>18375</v>
      </c>
      <c r="K91" s="33">
        <f t="shared" si="7"/>
        <v>23500</v>
      </c>
      <c r="L91" s="33">
        <f t="shared" si="7"/>
        <v>70</v>
      </c>
      <c r="M91" s="33">
        <f t="shared" si="7"/>
        <v>6650</v>
      </c>
      <c r="N91" s="33">
        <f t="shared" si="7"/>
        <v>174300</v>
      </c>
      <c r="O91" s="33">
        <f t="shared" si="7"/>
        <v>689919</v>
      </c>
      <c r="P91" s="33">
        <f t="shared" si="7"/>
        <v>668169</v>
      </c>
      <c r="Q91" s="33">
        <f t="shared" si="7"/>
        <v>334084.5</v>
      </c>
      <c r="R91" s="33">
        <f t="shared" si="7"/>
        <v>17400</v>
      </c>
      <c r="S91" s="42"/>
    </row>
    <row r="92" spans="1:22" x14ac:dyDescent="0.25">
      <c r="H92" s="64">
        <f t="shared" ref="H92:N92" si="8">H91*12</f>
        <v>5343288</v>
      </c>
      <c r="I92" s="64">
        <f t="shared" si="8"/>
        <v>261000</v>
      </c>
      <c r="J92" s="64">
        <f t="shared" si="8"/>
        <v>220500</v>
      </c>
      <c r="K92" s="64">
        <f t="shared" si="8"/>
        <v>282000</v>
      </c>
      <c r="L92" s="64">
        <f t="shared" si="8"/>
        <v>840</v>
      </c>
      <c r="M92" s="64">
        <f t="shared" si="8"/>
        <v>79800</v>
      </c>
      <c r="N92" s="64">
        <f t="shared" si="8"/>
        <v>2091600</v>
      </c>
      <c r="O92" s="63">
        <f>O91*12</f>
        <v>8279028</v>
      </c>
      <c r="P92" s="64">
        <f>P91</f>
        <v>668169</v>
      </c>
      <c r="Q92" s="64">
        <f>Q91</f>
        <v>334084.5</v>
      </c>
      <c r="R92" s="64">
        <f>R91</f>
        <v>17400</v>
      </c>
      <c r="S92" s="65">
        <f>O92+P92+Q92+R92</f>
        <v>9298681.5</v>
      </c>
    </row>
    <row r="93" spans="1:22" x14ac:dyDescent="0.25">
      <c r="K93" s="79"/>
      <c r="L93" s="79"/>
      <c r="M93" s="79"/>
      <c r="N93" s="79"/>
      <c r="O93" s="63"/>
      <c r="P93" s="64"/>
      <c r="Q93" s="64"/>
      <c r="R93" s="64"/>
      <c r="S93" s="65">
        <v>7907664</v>
      </c>
      <c r="T93" s="65">
        <f>S92-S93</f>
        <v>1391017.5</v>
      </c>
      <c r="U93" s="128">
        <f>1484051+499634+13651</f>
        <v>1997336</v>
      </c>
      <c r="V93" s="129">
        <f>U93-T93</f>
        <v>606318.5</v>
      </c>
    </row>
    <row r="94" spans="1:22" x14ac:dyDescent="0.25">
      <c r="A94" s="85"/>
      <c r="B94" s="85"/>
      <c r="C94" s="85" t="s">
        <v>191</v>
      </c>
      <c r="D94" s="85" t="s">
        <v>208</v>
      </c>
      <c r="E94" s="85" t="s">
        <v>192</v>
      </c>
      <c r="F94" s="85" t="s">
        <v>193</v>
      </c>
      <c r="G94" s="85" t="s">
        <v>209</v>
      </c>
      <c r="H94" s="85" t="s">
        <v>174</v>
      </c>
      <c r="N94" s="64">
        <f>+N92+M92+L92+K92+J92+I92+H92</f>
        <v>8279028</v>
      </c>
      <c r="S94" s="65"/>
    </row>
    <row r="95" spans="1:22" x14ac:dyDescent="0.25">
      <c r="A95" s="80">
        <v>36</v>
      </c>
      <c r="B95" s="80" t="s">
        <v>204</v>
      </c>
      <c r="C95" s="81">
        <f>O4+O5+O7+O8+O9+O10+O11+O12+O13+O14+O15+O16+O21+O23+O24+O28+O30+O31+O32+O33+O34+O35+O36+O37+O38+O39+O40+O41+O42+O43+O44+O45+O46+O47+O48+O49</f>
        <v>248108</v>
      </c>
      <c r="D95" s="81">
        <f t="shared" ref="D95:D107" si="9">C95*12</f>
        <v>2977296</v>
      </c>
      <c r="E95" s="81">
        <f>P4+P5+P7+P8+P9+P10+P11+P12+P13+P14+P15+P16+P21+P23+P24+P28+P30+P31+P32+P33+P34+P35+P36+P37+P38+P39+P40+P41+P42+P43+P44+P45+P46+P47+P48+P49</f>
        <v>239108</v>
      </c>
      <c r="F95" s="81">
        <f t="shared" ref="F95:F107" si="10">E95</f>
        <v>239108</v>
      </c>
      <c r="G95" s="81">
        <f>200*36</f>
        <v>7200</v>
      </c>
      <c r="H95" s="81">
        <f t="shared" ref="H95:H107" si="11">SUM(D95:G95)</f>
        <v>3462712</v>
      </c>
      <c r="N95" s="64"/>
    </row>
    <row r="96" spans="1:22" x14ac:dyDescent="0.25">
      <c r="A96" s="80">
        <v>11</v>
      </c>
      <c r="B96" s="80" t="s">
        <v>205</v>
      </c>
      <c r="C96" s="81">
        <f>O50+O53+O59+O65+O69+O73+O76+O79+O82+O85+O88</f>
        <v>115000</v>
      </c>
      <c r="D96" s="81">
        <f t="shared" si="9"/>
        <v>1380000</v>
      </c>
      <c r="E96" s="81">
        <f>P50+P53+P59+P65+P69+P73+P76+P79+P82+P85+P88</f>
        <v>112250</v>
      </c>
      <c r="F96" s="81">
        <f t="shared" si="10"/>
        <v>112250</v>
      </c>
      <c r="G96" s="81">
        <f>200*11</f>
        <v>2200</v>
      </c>
      <c r="H96" s="81">
        <f t="shared" si="11"/>
        <v>1606700</v>
      </c>
    </row>
    <row r="97" spans="1:19" s="32" customFormat="1" x14ac:dyDescent="0.25">
      <c r="A97" s="80">
        <v>12</v>
      </c>
      <c r="B97" s="82" t="s">
        <v>206</v>
      </c>
      <c r="C97" s="81">
        <f>O17+O51+O54+O62+O66+O70+O74+O77+O80+O84+O87+O89</f>
        <v>108292</v>
      </c>
      <c r="D97" s="81">
        <f t="shared" si="9"/>
        <v>1299504</v>
      </c>
      <c r="E97" s="81">
        <f>P17+P51+P54+P62+P66+P70+P74+P77+P80+P84+P87+P89</f>
        <v>105292</v>
      </c>
      <c r="F97" s="81">
        <f t="shared" si="10"/>
        <v>105292</v>
      </c>
      <c r="G97" s="81">
        <f>R17+R51+R54+R62+R66+R70+R74+R77+R80+R84+R87+R89</f>
        <v>2400</v>
      </c>
      <c r="H97" s="81">
        <f t="shared" si="11"/>
        <v>1512488</v>
      </c>
      <c r="O97" s="55"/>
      <c r="S97" s="16"/>
    </row>
    <row r="98" spans="1:19" s="32" customFormat="1" x14ac:dyDescent="0.25">
      <c r="A98" s="80">
        <v>1</v>
      </c>
      <c r="B98" s="80" t="s">
        <v>194</v>
      </c>
      <c r="C98" s="81">
        <f>O19</f>
        <v>8722</v>
      </c>
      <c r="D98" s="81">
        <f t="shared" si="9"/>
        <v>104664</v>
      </c>
      <c r="E98" s="81">
        <f>P19</f>
        <v>8472</v>
      </c>
      <c r="F98" s="81">
        <f t="shared" si="10"/>
        <v>8472</v>
      </c>
      <c r="G98" s="81">
        <v>200</v>
      </c>
      <c r="H98" s="81">
        <f t="shared" si="11"/>
        <v>121808</v>
      </c>
      <c r="O98" s="55"/>
      <c r="S98" s="16"/>
    </row>
    <row r="99" spans="1:19" s="32" customFormat="1" x14ac:dyDescent="0.25">
      <c r="A99" s="80">
        <v>1</v>
      </c>
      <c r="B99" s="80" t="s">
        <v>195</v>
      </c>
      <c r="C99" s="81">
        <f>O6</f>
        <v>8922</v>
      </c>
      <c r="D99" s="81">
        <f t="shared" si="9"/>
        <v>107064</v>
      </c>
      <c r="E99" s="81">
        <f>P6</f>
        <v>8672</v>
      </c>
      <c r="F99" s="81">
        <f t="shared" si="10"/>
        <v>8672</v>
      </c>
      <c r="G99" s="81">
        <v>200</v>
      </c>
      <c r="H99" s="81">
        <f t="shared" si="11"/>
        <v>124608</v>
      </c>
      <c r="O99" s="55"/>
      <c r="S99" s="16"/>
    </row>
    <row r="100" spans="1:19" s="32" customFormat="1" x14ac:dyDescent="0.25">
      <c r="A100" s="80">
        <v>3</v>
      </c>
      <c r="B100" s="80" t="s">
        <v>196</v>
      </c>
      <c r="C100" s="81">
        <f>O18+O56+O61</f>
        <v>10753</v>
      </c>
      <c r="D100" s="81">
        <f t="shared" si="9"/>
        <v>129036</v>
      </c>
      <c r="E100" s="81">
        <f>P18+P56+P61</f>
        <v>10003</v>
      </c>
      <c r="F100" s="81">
        <f t="shared" si="10"/>
        <v>10003</v>
      </c>
      <c r="G100" s="81">
        <f>R18+R56+R61</f>
        <v>600</v>
      </c>
      <c r="H100" s="81">
        <f t="shared" si="11"/>
        <v>149642</v>
      </c>
      <c r="O100" s="55"/>
      <c r="S100" s="16"/>
    </row>
    <row r="101" spans="1:19" s="32" customFormat="1" x14ac:dyDescent="0.25">
      <c r="A101" s="80">
        <v>12</v>
      </c>
      <c r="B101" s="80" t="s">
        <v>197</v>
      </c>
      <c r="C101" s="81">
        <f>O20+O52+O55+O60+O67+O71+O75+O78+O81+O83+O86+O90</f>
        <v>107292</v>
      </c>
      <c r="D101" s="81">
        <f t="shared" si="9"/>
        <v>1287504</v>
      </c>
      <c r="E101" s="81">
        <f>P20+P52+P55+P60+P67+P71+P75+P78+P81+P83+P86+P90</f>
        <v>104292</v>
      </c>
      <c r="F101" s="81">
        <f t="shared" si="10"/>
        <v>104292</v>
      </c>
      <c r="G101" s="81">
        <f>R20+R52+R55+R60+R67+R71+R75+R78+R81+R83+R86+R90</f>
        <v>2400</v>
      </c>
      <c r="H101" s="81">
        <f t="shared" si="11"/>
        <v>1498488</v>
      </c>
      <c r="O101" s="55"/>
      <c r="S101" s="16"/>
    </row>
    <row r="102" spans="1:19" s="32" customFormat="1" x14ac:dyDescent="0.25">
      <c r="A102" s="80">
        <v>2</v>
      </c>
      <c r="B102" s="80" t="s">
        <v>198</v>
      </c>
      <c r="C102" s="81">
        <f>O57+O63</f>
        <v>7062</v>
      </c>
      <c r="D102" s="81">
        <f t="shared" si="9"/>
        <v>84744</v>
      </c>
      <c r="E102" s="81">
        <f>P57+P63</f>
        <v>6562</v>
      </c>
      <c r="F102" s="81">
        <f t="shared" si="10"/>
        <v>6562</v>
      </c>
      <c r="G102" s="81">
        <v>400</v>
      </c>
      <c r="H102" s="81">
        <f t="shared" si="11"/>
        <v>98268</v>
      </c>
      <c r="O102" s="55"/>
      <c r="S102" s="16"/>
    </row>
    <row r="103" spans="1:19" s="32" customFormat="1" x14ac:dyDescent="0.25">
      <c r="A103" s="80">
        <v>5</v>
      </c>
      <c r="B103" s="80" t="s">
        <v>199</v>
      </c>
      <c r="C103" s="81">
        <f>O22+O58+O64+O68+O72</f>
        <v>44610</v>
      </c>
      <c r="D103" s="81">
        <f t="shared" si="9"/>
        <v>535320</v>
      </c>
      <c r="E103" s="81">
        <f>P22+P58+P64+P68+P72</f>
        <v>43360</v>
      </c>
      <c r="F103" s="81">
        <f t="shared" si="10"/>
        <v>43360</v>
      </c>
      <c r="G103" s="81">
        <f>R22+R58+R64+R68+R72</f>
        <v>1000</v>
      </c>
      <c r="H103" s="81">
        <f t="shared" si="11"/>
        <v>623040</v>
      </c>
      <c r="O103" s="55"/>
      <c r="S103" s="16"/>
    </row>
    <row r="104" spans="1:19" s="32" customFormat="1" x14ac:dyDescent="0.25">
      <c r="A104" s="80">
        <v>1</v>
      </c>
      <c r="B104" s="80" t="s">
        <v>200</v>
      </c>
      <c r="C104" s="81">
        <f>O25</f>
        <v>8460</v>
      </c>
      <c r="D104" s="81">
        <f t="shared" si="9"/>
        <v>101520</v>
      </c>
      <c r="E104" s="81">
        <f>P25</f>
        <v>8210</v>
      </c>
      <c r="F104" s="81">
        <f t="shared" si="10"/>
        <v>8210</v>
      </c>
      <c r="G104" s="81">
        <v>200</v>
      </c>
      <c r="H104" s="81">
        <f t="shared" si="11"/>
        <v>118140</v>
      </c>
      <c r="O104" s="55"/>
      <c r="S104" s="16"/>
    </row>
    <row r="105" spans="1:19" s="32" customFormat="1" x14ac:dyDescent="0.25">
      <c r="A105" s="80">
        <v>1</v>
      </c>
      <c r="B105" s="80" t="s">
        <v>201</v>
      </c>
      <c r="C105" s="81">
        <f>O26</f>
        <v>5691</v>
      </c>
      <c r="D105" s="81">
        <f t="shared" si="9"/>
        <v>68292</v>
      </c>
      <c r="E105" s="81">
        <f>P26</f>
        <v>5441</v>
      </c>
      <c r="F105" s="81">
        <f t="shared" si="10"/>
        <v>5441</v>
      </c>
      <c r="G105" s="81">
        <v>200</v>
      </c>
      <c r="H105" s="81">
        <f t="shared" si="11"/>
        <v>79374</v>
      </c>
      <c r="O105" s="55"/>
      <c r="S105" s="16"/>
    </row>
    <row r="106" spans="1:19" s="32" customFormat="1" x14ac:dyDescent="0.25">
      <c r="A106" s="80">
        <v>1</v>
      </c>
      <c r="B106" s="80" t="s">
        <v>202</v>
      </c>
      <c r="C106" s="81">
        <f>O27</f>
        <v>8547</v>
      </c>
      <c r="D106" s="81">
        <f t="shared" si="9"/>
        <v>102564</v>
      </c>
      <c r="E106" s="81">
        <f>P27</f>
        <v>8297</v>
      </c>
      <c r="F106" s="81">
        <f t="shared" si="10"/>
        <v>8297</v>
      </c>
      <c r="G106" s="81">
        <v>200</v>
      </c>
      <c r="H106" s="81">
        <f t="shared" si="11"/>
        <v>119358</v>
      </c>
      <c r="O106" s="55"/>
      <c r="S106" s="16"/>
    </row>
    <row r="107" spans="1:19" s="32" customFormat="1" x14ac:dyDescent="0.25">
      <c r="A107" s="80">
        <v>1</v>
      </c>
      <c r="B107" s="80" t="s">
        <v>203</v>
      </c>
      <c r="C107" s="81">
        <f>O29</f>
        <v>8460</v>
      </c>
      <c r="D107" s="81">
        <f t="shared" si="9"/>
        <v>101520</v>
      </c>
      <c r="E107" s="81">
        <f>P29</f>
        <v>8210</v>
      </c>
      <c r="F107" s="81">
        <f t="shared" si="10"/>
        <v>8210</v>
      </c>
      <c r="G107" s="81">
        <v>200</v>
      </c>
      <c r="H107" s="81">
        <f t="shared" si="11"/>
        <v>118140</v>
      </c>
      <c r="O107" s="55"/>
      <c r="S107" s="16"/>
    </row>
    <row r="108" spans="1:19" s="32" customFormat="1" x14ac:dyDescent="0.25">
      <c r="A108" s="83">
        <f>SUM(A95:A107)</f>
        <v>87</v>
      </c>
      <c r="B108" s="83" t="s">
        <v>174</v>
      </c>
      <c r="C108" s="84">
        <f t="shared" ref="C108:H108" si="12">SUM(C95:C107)</f>
        <v>689919</v>
      </c>
      <c r="D108" s="84">
        <f t="shared" si="12"/>
        <v>8279028</v>
      </c>
      <c r="E108" s="84">
        <f t="shared" si="12"/>
        <v>668169</v>
      </c>
      <c r="F108" s="84">
        <f t="shared" si="12"/>
        <v>668169</v>
      </c>
      <c r="G108" s="84">
        <f t="shared" si="12"/>
        <v>17400</v>
      </c>
      <c r="H108" s="84">
        <f t="shared" si="12"/>
        <v>9632766</v>
      </c>
      <c r="O108" s="55"/>
      <c r="S108" s="16"/>
    </row>
    <row r="110" spans="1:19" x14ac:dyDescent="0.25">
      <c r="H110" s="64"/>
    </row>
    <row r="113" spans="6:18" x14ac:dyDescent="0.15">
      <c r="F113" s="69"/>
    </row>
    <row r="114" spans="6:18" x14ac:dyDescent="0.15">
      <c r="F114" s="69"/>
    </row>
    <row r="122" spans="6:18" s="19" customFormat="1" x14ac:dyDescent="0.25">
      <c r="G122" s="41"/>
      <c r="H122" s="35"/>
      <c r="I122" s="35"/>
      <c r="J122" s="35"/>
      <c r="K122" s="35"/>
      <c r="L122" s="35"/>
      <c r="M122" s="35"/>
      <c r="N122" s="35"/>
      <c r="O122" s="57"/>
      <c r="P122" s="35"/>
      <c r="Q122" s="35"/>
      <c r="R122" s="35"/>
    </row>
    <row r="123" spans="6:18" s="19" customFormat="1" x14ac:dyDescent="0.25">
      <c r="G123" s="41"/>
      <c r="H123" s="35"/>
      <c r="I123" s="35"/>
      <c r="J123" s="35"/>
      <c r="K123" s="35"/>
      <c r="L123" s="35"/>
      <c r="M123" s="35"/>
      <c r="N123" s="35"/>
      <c r="O123" s="57"/>
      <c r="P123" s="35"/>
      <c r="Q123" s="35"/>
      <c r="R123" s="35"/>
    </row>
    <row r="124" spans="6:18" s="19" customFormat="1" x14ac:dyDescent="0.25">
      <c r="G124" s="41"/>
      <c r="H124" s="35"/>
      <c r="I124" s="35"/>
      <c r="J124" s="35"/>
      <c r="K124" s="35"/>
      <c r="L124" s="35"/>
      <c r="M124" s="35"/>
      <c r="N124" s="35"/>
      <c r="O124" s="57"/>
      <c r="P124" s="35"/>
      <c r="Q124" s="35"/>
      <c r="R124" s="35"/>
    </row>
    <row r="125" spans="6:18" s="19" customFormat="1" x14ac:dyDescent="0.25">
      <c r="G125" s="41"/>
      <c r="H125" s="35"/>
      <c r="I125" s="35"/>
      <c r="J125" s="35"/>
      <c r="K125" s="35"/>
      <c r="L125" s="35"/>
      <c r="M125" s="35"/>
      <c r="N125" s="35"/>
      <c r="O125" s="57"/>
      <c r="P125" s="35"/>
      <c r="Q125" s="35"/>
      <c r="R125" s="35"/>
    </row>
    <row r="126" spans="6:18" s="19" customFormat="1" x14ac:dyDescent="0.25">
      <c r="G126" s="41"/>
      <c r="H126" s="35"/>
      <c r="I126" s="35"/>
      <c r="J126" s="35"/>
      <c r="K126" s="35"/>
      <c r="L126" s="35"/>
      <c r="M126" s="35"/>
      <c r="N126" s="35"/>
      <c r="O126" s="57"/>
      <c r="P126" s="35"/>
      <c r="Q126" s="35"/>
      <c r="R126" s="35"/>
    </row>
    <row r="127" spans="6:18" s="19" customFormat="1" x14ac:dyDescent="0.25">
      <c r="G127" s="41"/>
      <c r="H127" s="35"/>
      <c r="I127" s="35"/>
      <c r="J127" s="35"/>
      <c r="K127" s="35"/>
      <c r="L127" s="35"/>
      <c r="M127" s="35"/>
      <c r="N127" s="35"/>
      <c r="O127" s="57"/>
      <c r="P127" s="35"/>
      <c r="Q127" s="35"/>
      <c r="R127" s="35"/>
    </row>
    <row r="128" spans="6:18" s="19" customFormat="1" x14ac:dyDescent="0.25">
      <c r="G128" s="41"/>
      <c r="H128" s="35"/>
      <c r="I128" s="35"/>
      <c r="J128" s="35"/>
      <c r="K128" s="35"/>
      <c r="L128" s="35"/>
      <c r="M128" s="35"/>
      <c r="N128" s="35"/>
      <c r="O128" s="57"/>
      <c r="P128" s="35"/>
      <c r="Q128" s="35"/>
      <c r="R128" s="35"/>
    </row>
    <row r="129" spans="7:18" s="19" customFormat="1" x14ac:dyDescent="0.25">
      <c r="G129" s="41"/>
      <c r="H129" s="35"/>
      <c r="I129" s="35"/>
      <c r="J129" s="35"/>
      <c r="K129" s="35"/>
      <c r="L129" s="35"/>
      <c r="M129" s="35"/>
      <c r="N129" s="35"/>
      <c r="O129" s="57"/>
      <c r="P129" s="35"/>
      <c r="Q129" s="35"/>
      <c r="R129" s="35"/>
    </row>
    <row r="130" spans="7:18" s="19" customFormat="1" x14ac:dyDescent="0.25">
      <c r="G130" s="41"/>
      <c r="H130" s="35"/>
      <c r="I130" s="35"/>
      <c r="J130" s="35"/>
      <c r="K130" s="35"/>
      <c r="L130" s="35"/>
      <c r="M130" s="35"/>
      <c r="N130" s="35"/>
      <c r="O130" s="57"/>
      <c r="P130" s="35"/>
      <c r="Q130" s="35"/>
      <c r="R130" s="35"/>
    </row>
    <row r="131" spans="7:18" s="19" customFormat="1" x14ac:dyDescent="0.25">
      <c r="G131" s="41"/>
      <c r="H131" s="35"/>
      <c r="I131" s="35"/>
      <c r="J131" s="35"/>
      <c r="K131" s="35"/>
      <c r="L131" s="35"/>
      <c r="M131" s="35"/>
      <c r="N131" s="35"/>
      <c r="O131" s="57"/>
      <c r="P131" s="35"/>
      <c r="Q131" s="35"/>
      <c r="R131" s="35"/>
    </row>
    <row r="132" spans="7:18" s="19" customFormat="1" x14ac:dyDescent="0.25">
      <c r="G132" s="41"/>
      <c r="H132" s="35"/>
      <c r="I132" s="35"/>
      <c r="J132" s="35"/>
      <c r="K132" s="35"/>
      <c r="L132" s="35"/>
      <c r="M132" s="35"/>
      <c r="N132" s="35"/>
      <c r="O132" s="57"/>
      <c r="P132" s="35"/>
      <c r="Q132" s="35"/>
      <c r="R132" s="35"/>
    </row>
    <row r="133" spans="7:18" s="19" customFormat="1" x14ac:dyDescent="0.25">
      <c r="G133" s="41"/>
      <c r="H133" s="35"/>
      <c r="I133" s="35"/>
      <c r="J133" s="35"/>
      <c r="K133" s="35"/>
      <c r="L133" s="35"/>
      <c r="M133" s="35"/>
      <c r="N133" s="35"/>
      <c r="O133" s="57"/>
      <c r="P133" s="35"/>
      <c r="Q133" s="35"/>
      <c r="R133" s="35"/>
    </row>
    <row r="134" spans="7:18" s="19" customFormat="1" x14ac:dyDescent="0.25">
      <c r="G134" s="41"/>
      <c r="H134" s="35"/>
      <c r="I134" s="35"/>
      <c r="J134" s="35"/>
      <c r="K134" s="35"/>
      <c r="L134" s="35"/>
      <c r="M134" s="35"/>
      <c r="N134" s="35"/>
      <c r="O134" s="57"/>
      <c r="P134" s="35"/>
      <c r="Q134" s="35"/>
      <c r="R134" s="35"/>
    </row>
    <row r="135" spans="7:18" s="19" customFormat="1" x14ac:dyDescent="0.25">
      <c r="G135" s="41"/>
      <c r="H135" s="35"/>
      <c r="I135" s="35"/>
      <c r="J135" s="35"/>
      <c r="K135" s="35"/>
      <c r="L135" s="35"/>
      <c r="M135" s="35"/>
      <c r="N135" s="35"/>
      <c r="O135" s="57"/>
      <c r="P135" s="35"/>
      <c r="Q135" s="35"/>
      <c r="R135" s="35"/>
    </row>
    <row r="136" spans="7:18" s="19" customFormat="1" x14ac:dyDescent="0.25">
      <c r="G136" s="41"/>
      <c r="H136" s="35"/>
      <c r="I136" s="35"/>
      <c r="J136" s="35"/>
      <c r="K136" s="35"/>
      <c r="L136" s="35"/>
      <c r="M136" s="35"/>
      <c r="N136" s="35"/>
      <c r="O136" s="57"/>
      <c r="P136" s="35"/>
      <c r="Q136" s="35"/>
      <c r="R136" s="35"/>
    </row>
    <row r="137" spans="7:18" s="19" customFormat="1" x14ac:dyDescent="0.25">
      <c r="G137" s="41"/>
      <c r="H137" s="35"/>
      <c r="I137" s="35"/>
      <c r="J137" s="35"/>
      <c r="K137" s="35"/>
      <c r="L137" s="35"/>
      <c r="M137" s="35"/>
      <c r="N137" s="35"/>
      <c r="O137" s="57"/>
      <c r="P137" s="35"/>
      <c r="Q137" s="35"/>
      <c r="R137" s="35"/>
    </row>
    <row r="138" spans="7:18" s="19" customFormat="1" x14ac:dyDescent="0.25">
      <c r="G138" s="41"/>
      <c r="H138" s="35"/>
      <c r="I138" s="35"/>
      <c r="J138" s="35"/>
      <c r="K138" s="35"/>
      <c r="L138" s="35"/>
      <c r="M138" s="35"/>
      <c r="N138" s="35"/>
      <c r="O138" s="57"/>
      <c r="P138" s="35"/>
      <c r="Q138" s="35"/>
      <c r="R138" s="35"/>
    </row>
    <row r="139" spans="7:18" s="19" customFormat="1" x14ac:dyDescent="0.25">
      <c r="G139" s="41"/>
      <c r="H139" s="35"/>
      <c r="I139" s="35"/>
      <c r="J139" s="35"/>
      <c r="K139" s="35"/>
      <c r="L139" s="35"/>
      <c r="M139" s="35"/>
      <c r="N139" s="35"/>
      <c r="O139" s="57"/>
      <c r="P139" s="35"/>
      <c r="Q139" s="35"/>
      <c r="R139" s="35"/>
    </row>
    <row r="140" spans="7:18" s="19" customFormat="1" x14ac:dyDescent="0.25">
      <c r="G140" s="41"/>
      <c r="H140" s="35"/>
      <c r="I140" s="35"/>
      <c r="J140" s="35"/>
      <c r="K140" s="35"/>
      <c r="L140" s="35"/>
      <c r="M140" s="35"/>
      <c r="N140" s="35"/>
      <c r="O140" s="57"/>
      <c r="P140" s="35"/>
      <c r="Q140" s="35"/>
      <c r="R140" s="35"/>
    </row>
    <row r="141" spans="7:18" s="19" customFormat="1" x14ac:dyDescent="0.25">
      <c r="G141" s="41"/>
      <c r="H141" s="35"/>
      <c r="I141" s="35"/>
      <c r="J141" s="35"/>
      <c r="K141" s="35"/>
      <c r="L141" s="35"/>
      <c r="M141" s="35"/>
      <c r="N141" s="35"/>
      <c r="O141" s="57"/>
      <c r="P141" s="35"/>
      <c r="Q141" s="35"/>
      <c r="R141" s="35"/>
    </row>
    <row r="142" spans="7:18" s="19" customFormat="1" x14ac:dyDescent="0.25">
      <c r="G142" s="41"/>
      <c r="H142" s="35"/>
      <c r="I142" s="35"/>
      <c r="J142" s="35"/>
      <c r="K142" s="35"/>
      <c r="L142" s="35"/>
      <c r="M142" s="35"/>
      <c r="N142" s="35"/>
      <c r="O142" s="57"/>
      <c r="P142" s="35"/>
      <c r="Q142" s="35"/>
      <c r="R142" s="35"/>
    </row>
    <row r="143" spans="7:18" s="19" customFormat="1" x14ac:dyDescent="0.25">
      <c r="G143" s="41"/>
      <c r="H143" s="35"/>
      <c r="I143" s="35"/>
      <c r="J143" s="35"/>
      <c r="K143" s="35"/>
      <c r="L143" s="35"/>
      <c r="M143" s="35"/>
      <c r="N143" s="35"/>
      <c r="O143" s="57"/>
      <c r="P143" s="35"/>
      <c r="Q143" s="35"/>
      <c r="R143" s="35"/>
    </row>
    <row r="144" spans="7:18" s="19" customFormat="1" x14ac:dyDescent="0.25">
      <c r="G144" s="41"/>
      <c r="H144" s="35"/>
      <c r="I144" s="35"/>
      <c r="J144" s="35"/>
      <c r="K144" s="35"/>
      <c r="L144" s="35"/>
      <c r="M144" s="35"/>
      <c r="N144" s="35"/>
      <c r="O144" s="57"/>
      <c r="P144" s="35"/>
      <c r="Q144" s="35"/>
      <c r="R144" s="35"/>
    </row>
    <row r="145" spans="7:18" s="19" customFormat="1" x14ac:dyDescent="0.25">
      <c r="G145" s="41"/>
      <c r="H145" s="35"/>
      <c r="I145" s="35"/>
      <c r="J145" s="35"/>
      <c r="K145" s="35"/>
      <c r="L145" s="35"/>
      <c r="M145" s="35"/>
      <c r="N145" s="35"/>
      <c r="O145" s="57"/>
      <c r="P145" s="35"/>
      <c r="Q145" s="35"/>
      <c r="R145" s="35"/>
    </row>
    <row r="146" spans="7:18" s="19" customFormat="1" x14ac:dyDescent="0.25">
      <c r="G146" s="41"/>
      <c r="H146" s="35"/>
      <c r="I146" s="35"/>
      <c r="J146" s="35"/>
      <c r="K146" s="35"/>
      <c r="L146" s="35"/>
      <c r="M146" s="35"/>
      <c r="N146" s="35"/>
      <c r="O146" s="57"/>
      <c r="P146" s="35"/>
      <c r="Q146" s="35"/>
      <c r="R146" s="35"/>
    </row>
    <row r="147" spans="7:18" s="19" customFormat="1" x14ac:dyDescent="0.25">
      <c r="G147" s="41"/>
      <c r="H147" s="35"/>
      <c r="I147" s="35"/>
      <c r="J147" s="35"/>
      <c r="K147" s="35"/>
      <c r="L147" s="35"/>
      <c r="M147" s="35"/>
      <c r="N147" s="35"/>
      <c r="O147" s="57"/>
      <c r="P147" s="35"/>
      <c r="Q147" s="35"/>
      <c r="R147" s="35"/>
    </row>
    <row r="148" spans="7:18" s="19" customFormat="1" x14ac:dyDescent="0.25">
      <c r="G148" s="41"/>
      <c r="H148" s="35"/>
      <c r="I148" s="35"/>
      <c r="J148" s="35"/>
      <c r="K148" s="35"/>
      <c r="L148" s="35"/>
      <c r="M148" s="35"/>
      <c r="N148" s="35"/>
      <c r="O148" s="57"/>
      <c r="P148" s="35"/>
      <c r="Q148" s="35"/>
      <c r="R148" s="35"/>
    </row>
    <row r="149" spans="7:18" s="19" customFormat="1" x14ac:dyDescent="0.25">
      <c r="G149" s="41"/>
      <c r="H149" s="35"/>
      <c r="I149" s="35"/>
      <c r="J149" s="35"/>
      <c r="K149" s="35"/>
      <c r="L149" s="35"/>
      <c r="M149" s="35"/>
      <c r="N149" s="35"/>
      <c r="O149" s="57"/>
      <c r="P149" s="35"/>
      <c r="Q149" s="35"/>
      <c r="R149" s="35"/>
    </row>
    <row r="150" spans="7:18" s="19" customFormat="1" x14ac:dyDescent="0.25">
      <c r="G150" s="41"/>
      <c r="H150" s="35"/>
      <c r="I150" s="35"/>
      <c r="J150" s="35"/>
      <c r="K150" s="35"/>
      <c r="L150" s="35"/>
      <c r="M150" s="35"/>
      <c r="N150" s="35"/>
      <c r="O150" s="57"/>
      <c r="P150" s="35"/>
      <c r="Q150" s="35"/>
      <c r="R150" s="35"/>
    </row>
    <row r="151" spans="7:18" s="19" customFormat="1" x14ac:dyDescent="0.25">
      <c r="G151" s="41"/>
      <c r="H151" s="35"/>
      <c r="I151" s="35"/>
      <c r="J151" s="35"/>
      <c r="K151" s="35"/>
      <c r="L151" s="35"/>
      <c r="M151" s="35"/>
      <c r="N151" s="35"/>
      <c r="O151" s="57"/>
      <c r="P151" s="35"/>
      <c r="Q151" s="35"/>
      <c r="R151" s="35"/>
    </row>
    <row r="152" spans="7:18" s="19" customFormat="1" x14ac:dyDescent="0.25">
      <c r="G152" s="41"/>
      <c r="H152" s="35"/>
      <c r="I152" s="35"/>
      <c r="J152" s="35"/>
      <c r="K152" s="35"/>
      <c r="L152" s="35"/>
      <c r="M152" s="35"/>
      <c r="N152" s="35"/>
      <c r="O152" s="57"/>
      <c r="P152" s="35"/>
      <c r="Q152" s="35"/>
      <c r="R152" s="35"/>
    </row>
    <row r="153" spans="7:18" s="19" customFormat="1" x14ac:dyDescent="0.25">
      <c r="G153" s="41"/>
      <c r="H153" s="35"/>
      <c r="I153" s="35"/>
      <c r="J153" s="35"/>
      <c r="K153" s="35"/>
      <c r="L153" s="35"/>
      <c r="M153" s="35"/>
      <c r="N153" s="35"/>
      <c r="O153" s="57"/>
      <c r="P153" s="35"/>
      <c r="Q153" s="35"/>
      <c r="R153" s="35"/>
    </row>
    <row r="154" spans="7:18" s="19" customFormat="1" x14ac:dyDescent="0.25">
      <c r="G154" s="41"/>
      <c r="H154" s="35"/>
      <c r="I154" s="35"/>
      <c r="J154" s="35"/>
      <c r="K154" s="35"/>
      <c r="L154" s="35"/>
      <c r="M154" s="35"/>
      <c r="N154" s="35"/>
      <c r="O154" s="57"/>
      <c r="P154" s="35"/>
      <c r="Q154" s="35"/>
      <c r="R154" s="35"/>
    </row>
    <row r="155" spans="7:18" s="19" customFormat="1" x14ac:dyDescent="0.25">
      <c r="G155" s="41"/>
      <c r="H155" s="35"/>
      <c r="I155" s="35"/>
      <c r="J155" s="35"/>
      <c r="K155" s="35"/>
      <c r="L155" s="35"/>
      <c r="M155" s="35"/>
      <c r="N155" s="35"/>
      <c r="O155" s="57"/>
      <c r="P155" s="35"/>
      <c r="Q155" s="35"/>
      <c r="R155" s="35"/>
    </row>
    <row r="156" spans="7:18" s="19" customFormat="1" x14ac:dyDescent="0.25">
      <c r="G156" s="41"/>
      <c r="H156" s="35"/>
      <c r="I156" s="35"/>
      <c r="J156" s="35"/>
      <c r="K156" s="35"/>
      <c r="L156" s="35"/>
      <c r="M156" s="35"/>
      <c r="N156" s="35"/>
      <c r="O156" s="57"/>
      <c r="P156" s="35"/>
      <c r="Q156" s="35"/>
      <c r="R156" s="35"/>
    </row>
    <row r="157" spans="7:18" s="19" customFormat="1" x14ac:dyDescent="0.25">
      <c r="G157" s="41"/>
      <c r="H157" s="35"/>
      <c r="I157" s="35"/>
      <c r="J157" s="35"/>
      <c r="K157" s="35"/>
      <c r="L157" s="35"/>
      <c r="M157" s="35"/>
      <c r="N157" s="35"/>
      <c r="O157" s="57"/>
      <c r="P157" s="35"/>
      <c r="Q157" s="35"/>
      <c r="R157" s="35"/>
    </row>
    <row r="158" spans="7:18" s="19" customFormat="1" x14ac:dyDescent="0.25">
      <c r="G158" s="41"/>
      <c r="H158" s="35"/>
      <c r="I158" s="35"/>
      <c r="J158" s="35"/>
      <c r="K158" s="35"/>
      <c r="L158" s="35"/>
      <c r="M158" s="35"/>
      <c r="N158" s="35"/>
      <c r="O158" s="57"/>
      <c r="P158" s="35"/>
      <c r="Q158" s="35"/>
      <c r="R158" s="35"/>
    </row>
    <row r="159" spans="7:18" s="19" customFormat="1" x14ac:dyDescent="0.25">
      <c r="G159" s="41"/>
      <c r="H159" s="35"/>
      <c r="I159" s="35"/>
      <c r="J159" s="35"/>
      <c r="K159" s="35"/>
      <c r="L159" s="35"/>
      <c r="M159" s="35"/>
      <c r="N159" s="35"/>
      <c r="O159" s="57"/>
      <c r="P159" s="35"/>
      <c r="Q159" s="35"/>
      <c r="R159" s="35"/>
    </row>
    <row r="160" spans="7:18" s="19" customFormat="1" x14ac:dyDescent="0.25">
      <c r="G160" s="41"/>
      <c r="H160" s="35"/>
      <c r="I160" s="35"/>
      <c r="J160" s="35"/>
      <c r="K160" s="35"/>
      <c r="L160" s="35"/>
      <c r="M160" s="35"/>
      <c r="N160" s="35"/>
      <c r="O160" s="57"/>
      <c r="P160" s="35"/>
      <c r="Q160" s="35"/>
      <c r="R160" s="35"/>
    </row>
    <row r="161" spans="7:18" s="19" customFormat="1" x14ac:dyDescent="0.25">
      <c r="G161" s="41"/>
      <c r="H161" s="35"/>
      <c r="I161" s="35"/>
      <c r="J161" s="35"/>
      <c r="K161" s="35"/>
      <c r="L161" s="35"/>
      <c r="M161" s="35"/>
      <c r="N161" s="35"/>
      <c r="O161" s="57"/>
      <c r="P161" s="35"/>
      <c r="Q161" s="35"/>
      <c r="R161" s="35"/>
    </row>
    <row r="162" spans="7:18" s="19" customFormat="1" x14ac:dyDescent="0.25">
      <c r="G162" s="41"/>
      <c r="H162" s="35"/>
      <c r="I162" s="35"/>
      <c r="J162" s="35"/>
      <c r="K162" s="35"/>
      <c r="L162" s="35"/>
      <c r="M162" s="35"/>
      <c r="N162" s="35"/>
      <c r="O162" s="57"/>
      <c r="P162" s="35"/>
      <c r="Q162" s="35"/>
      <c r="R162" s="35"/>
    </row>
    <row r="163" spans="7:18" s="19" customFormat="1" x14ac:dyDescent="0.25">
      <c r="G163" s="41"/>
      <c r="H163" s="35"/>
      <c r="I163" s="35"/>
      <c r="J163" s="35"/>
      <c r="K163" s="35"/>
      <c r="L163" s="35"/>
      <c r="M163" s="35"/>
      <c r="N163" s="35"/>
      <c r="O163" s="57"/>
      <c r="P163" s="35"/>
      <c r="Q163" s="35"/>
      <c r="R163" s="35"/>
    </row>
    <row r="164" spans="7:18" s="19" customFormat="1" x14ac:dyDescent="0.25">
      <c r="G164" s="41"/>
      <c r="H164" s="35"/>
      <c r="I164" s="35"/>
      <c r="J164" s="35"/>
      <c r="K164" s="35"/>
      <c r="L164" s="35"/>
      <c r="M164" s="35"/>
      <c r="N164" s="35"/>
      <c r="O164" s="57"/>
      <c r="P164" s="35"/>
      <c r="Q164" s="35"/>
      <c r="R164" s="35"/>
    </row>
    <row r="165" spans="7:18" s="19" customFormat="1" x14ac:dyDescent="0.25">
      <c r="G165" s="41"/>
      <c r="H165" s="35"/>
      <c r="I165" s="35"/>
      <c r="J165" s="35"/>
      <c r="K165" s="35"/>
      <c r="L165" s="35"/>
      <c r="M165" s="35"/>
      <c r="N165" s="35"/>
      <c r="O165" s="57"/>
      <c r="P165" s="35"/>
      <c r="Q165" s="35"/>
      <c r="R165" s="35"/>
    </row>
    <row r="166" spans="7:18" s="19" customFormat="1" x14ac:dyDescent="0.25">
      <c r="G166" s="41"/>
      <c r="H166" s="35"/>
      <c r="I166" s="35"/>
      <c r="J166" s="35"/>
      <c r="K166" s="35"/>
      <c r="L166" s="35"/>
      <c r="M166" s="35"/>
      <c r="N166" s="35"/>
      <c r="O166" s="57"/>
      <c r="P166" s="35"/>
      <c r="Q166" s="35"/>
      <c r="R166" s="35"/>
    </row>
    <row r="167" spans="7:18" s="19" customFormat="1" x14ac:dyDescent="0.25">
      <c r="G167" s="41"/>
      <c r="H167" s="35"/>
      <c r="I167" s="35"/>
      <c r="J167" s="35"/>
      <c r="K167" s="35"/>
      <c r="L167" s="35"/>
      <c r="M167" s="35"/>
      <c r="N167" s="35"/>
      <c r="O167" s="57"/>
      <c r="P167" s="35"/>
      <c r="Q167" s="35"/>
      <c r="R167" s="35"/>
    </row>
    <row r="168" spans="7:18" s="19" customFormat="1" x14ac:dyDescent="0.25">
      <c r="G168" s="41"/>
      <c r="H168" s="35"/>
      <c r="I168" s="35"/>
      <c r="J168" s="35"/>
      <c r="K168" s="35"/>
      <c r="L168" s="35"/>
      <c r="M168" s="35"/>
      <c r="N168" s="35"/>
      <c r="O168" s="57"/>
      <c r="P168" s="35"/>
      <c r="Q168" s="35"/>
      <c r="R168" s="35"/>
    </row>
    <row r="169" spans="7:18" s="19" customFormat="1" x14ac:dyDescent="0.25">
      <c r="G169" s="41"/>
      <c r="H169" s="35"/>
      <c r="I169" s="35"/>
      <c r="J169" s="35"/>
      <c r="K169" s="35"/>
      <c r="L169" s="35"/>
      <c r="M169" s="35"/>
      <c r="N169" s="35"/>
      <c r="O169" s="57"/>
      <c r="P169" s="35"/>
      <c r="Q169" s="35"/>
      <c r="R169" s="35"/>
    </row>
    <row r="170" spans="7:18" s="19" customFormat="1" x14ac:dyDescent="0.25">
      <c r="G170" s="41"/>
      <c r="H170" s="35"/>
      <c r="I170" s="35"/>
      <c r="J170" s="35"/>
      <c r="K170" s="35"/>
      <c r="L170" s="35"/>
      <c r="M170" s="35"/>
      <c r="N170" s="35"/>
      <c r="O170" s="57"/>
      <c r="P170" s="35"/>
      <c r="Q170" s="35"/>
      <c r="R170" s="35"/>
    </row>
    <row r="171" spans="7:18" s="19" customFormat="1" x14ac:dyDescent="0.25">
      <c r="G171" s="41"/>
      <c r="H171" s="35"/>
      <c r="I171" s="35"/>
      <c r="J171" s="35"/>
      <c r="K171" s="35"/>
      <c r="L171" s="35"/>
      <c r="M171" s="35"/>
      <c r="N171" s="35"/>
      <c r="O171" s="57"/>
      <c r="P171" s="35"/>
      <c r="Q171" s="35"/>
      <c r="R171" s="35"/>
    </row>
    <row r="172" spans="7:18" s="19" customFormat="1" x14ac:dyDescent="0.25">
      <c r="G172" s="41"/>
      <c r="H172" s="35"/>
      <c r="I172" s="35"/>
      <c r="J172" s="35"/>
      <c r="K172" s="35"/>
      <c r="L172" s="35"/>
      <c r="M172" s="35"/>
      <c r="N172" s="35"/>
      <c r="O172" s="57"/>
      <c r="P172" s="35"/>
      <c r="Q172" s="35"/>
      <c r="R172" s="35"/>
    </row>
    <row r="173" spans="7:18" s="19" customFormat="1" x14ac:dyDescent="0.25">
      <c r="G173" s="41"/>
      <c r="H173" s="35"/>
      <c r="I173" s="35"/>
      <c r="J173" s="35"/>
      <c r="K173" s="35"/>
      <c r="L173" s="35"/>
      <c r="M173" s="35"/>
      <c r="N173" s="35"/>
      <c r="O173" s="57"/>
      <c r="P173" s="35"/>
      <c r="Q173" s="35"/>
      <c r="R173" s="35"/>
    </row>
    <row r="174" spans="7:18" s="19" customFormat="1" x14ac:dyDescent="0.25">
      <c r="G174" s="41"/>
      <c r="H174" s="35"/>
      <c r="I174" s="35"/>
      <c r="J174" s="35"/>
      <c r="K174" s="35"/>
      <c r="L174" s="35"/>
      <c r="M174" s="35"/>
      <c r="N174" s="35"/>
      <c r="O174" s="57"/>
      <c r="P174" s="35"/>
      <c r="Q174" s="35"/>
      <c r="R174" s="35"/>
    </row>
    <row r="175" spans="7:18" s="19" customFormat="1" x14ac:dyDescent="0.25">
      <c r="G175" s="41"/>
      <c r="H175" s="35"/>
      <c r="I175" s="35"/>
      <c r="J175" s="35"/>
      <c r="K175" s="35"/>
      <c r="L175" s="35"/>
      <c r="M175" s="35"/>
      <c r="N175" s="35"/>
      <c r="O175" s="57"/>
      <c r="P175" s="35"/>
      <c r="Q175" s="35"/>
      <c r="R175" s="35"/>
    </row>
    <row r="176" spans="7:18" s="19" customFormat="1" x14ac:dyDescent="0.25">
      <c r="G176" s="41"/>
      <c r="H176" s="35"/>
      <c r="I176" s="35"/>
      <c r="J176" s="35"/>
      <c r="K176" s="35"/>
      <c r="L176" s="35"/>
      <c r="M176" s="35"/>
      <c r="N176" s="35"/>
      <c r="O176" s="57"/>
      <c r="P176" s="35"/>
      <c r="Q176" s="35"/>
      <c r="R176" s="35"/>
    </row>
    <row r="177" spans="7:18" s="19" customFormat="1" x14ac:dyDescent="0.25">
      <c r="G177" s="41"/>
      <c r="H177" s="35"/>
      <c r="I177" s="35"/>
      <c r="J177" s="35"/>
      <c r="K177" s="35"/>
      <c r="L177" s="35"/>
      <c r="M177" s="35"/>
      <c r="N177" s="35"/>
      <c r="O177" s="57"/>
      <c r="P177" s="35"/>
      <c r="Q177" s="35"/>
      <c r="R177" s="35"/>
    </row>
    <row r="178" spans="7:18" s="19" customFormat="1" x14ac:dyDescent="0.25">
      <c r="G178" s="41"/>
      <c r="H178" s="35"/>
      <c r="I178" s="35"/>
      <c r="J178" s="35"/>
      <c r="K178" s="35"/>
      <c r="L178" s="35"/>
      <c r="M178" s="35"/>
      <c r="N178" s="35"/>
      <c r="O178" s="57"/>
      <c r="P178" s="35"/>
      <c r="Q178" s="35"/>
      <c r="R178" s="35"/>
    </row>
    <row r="179" spans="7:18" s="19" customFormat="1" x14ac:dyDescent="0.25">
      <c r="G179" s="41"/>
      <c r="H179" s="35"/>
      <c r="I179" s="35"/>
      <c r="J179" s="35"/>
      <c r="K179" s="35"/>
      <c r="L179" s="35"/>
      <c r="M179" s="35"/>
      <c r="N179" s="35"/>
      <c r="O179" s="57"/>
      <c r="P179" s="35"/>
      <c r="Q179" s="35"/>
      <c r="R179" s="35"/>
    </row>
    <row r="180" spans="7:18" s="19" customFormat="1" x14ac:dyDescent="0.25">
      <c r="G180" s="41"/>
      <c r="H180" s="35"/>
      <c r="I180" s="35"/>
      <c r="J180" s="35"/>
      <c r="K180" s="35"/>
      <c r="L180" s="35"/>
      <c r="M180" s="35"/>
      <c r="N180" s="35"/>
      <c r="O180" s="57"/>
      <c r="P180" s="35"/>
      <c r="Q180" s="35"/>
      <c r="R180" s="35"/>
    </row>
    <row r="181" spans="7:18" s="19" customFormat="1" x14ac:dyDescent="0.25">
      <c r="G181" s="41"/>
      <c r="H181" s="35"/>
      <c r="I181" s="35"/>
      <c r="J181" s="35"/>
      <c r="K181" s="35"/>
      <c r="L181" s="35"/>
      <c r="M181" s="35"/>
      <c r="N181" s="35"/>
      <c r="O181" s="57"/>
      <c r="P181" s="35"/>
      <c r="Q181" s="35"/>
      <c r="R181" s="35"/>
    </row>
    <row r="182" spans="7:18" s="19" customFormat="1" x14ac:dyDescent="0.25">
      <c r="G182" s="41"/>
      <c r="H182" s="35"/>
      <c r="I182" s="35"/>
      <c r="J182" s="35"/>
      <c r="K182" s="35"/>
      <c r="L182" s="35"/>
      <c r="M182" s="35"/>
      <c r="N182" s="35"/>
      <c r="O182" s="57"/>
      <c r="P182" s="35"/>
      <c r="Q182" s="35"/>
      <c r="R182" s="35"/>
    </row>
    <row r="183" spans="7:18" s="19" customFormat="1" x14ac:dyDescent="0.25">
      <c r="G183" s="41"/>
      <c r="H183" s="35"/>
      <c r="I183" s="35"/>
      <c r="J183" s="35"/>
      <c r="K183" s="35"/>
      <c r="L183" s="35"/>
      <c r="M183" s="35"/>
      <c r="N183" s="35"/>
      <c r="O183" s="57"/>
      <c r="P183" s="35"/>
      <c r="Q183" s="35"/>
      <c r="R183" s="35"/>
    </row>
    <row r="184" spans="7:18" s="19" customFormat="1" x14ac:dyDescent="0.25">
      <c r="G184" s="41"/>
      <c r="H184" s="35"/>
      <c r="I184" s="35"/>
      <c r="J184" s="35"/>
      <c r="K184" s="35"/>
      <c r="L184" s="35"/>
      <c r="M184" s="35"/>
      <c r="N184" s="35"/>
      <c r="O184" s="57"/>
      <c r="P184" s="35"/>
      <c r="Q184" s="35"/>
      <c r="R184" s="35"/>
    </row>
    <row r="185" spans="7:18" s="19" customFormat="1" x14ac:dyDescent="0.25">
      <c r="G185" s="41"/>
      <c r="H185" s="35"/>
      <c r="I185" s="35"/>
      <c r="J185" s="35"/>
      <c r="K185" s="35"/>
      <c r="L185" s="35"/>
      <c r="M185" s="35"/>
      <c r="N185" s="35"/>
      <c r="O185" s="57"/>
      <c r="P185" s="35"/>
      <c r="Q185" s="35"/>
      <c r="R185" s="35"/>
    </row>
    <row r="186" spans="7:18" s="19" customFormat="1" x14ac:dyDescent="0.25">
      <c r="G186" s="41"/>
      <c r="H186" s="35"/>
      <c r="I186" s="35"/>
      <c r="J186" s="35"/>
      <c r="K186" s="35"/>
      <c r="L186" s="35"/>
      <c r="M186" s="35"/>
      <c r="N186" s="35"/>
      <c r="O186" s="57"/>
      <c r="P186" s="35"/>
      <c r="Q186" s="35"/>
      <c r="R186" s="35"/>
    </row>
    <row r="187" spans="7:18" s="19" customFormat="1" x14ac:dyDescent="0.25">
      <c r="G187" s="41"/>
      <c r="H187" s="35"/>
      <c r="I187" s="35"/>
      <c r="J187" s="35"/>
      <c r="K187" s="35"/>
      <c r="L187" s="35"/>
      <c r="M187" s="35"/>
      <c r="N187" s="35"/>
      <c r="O187" s="57"/>
      <c r="P187" s="35"/>
      <c r="Q187" s="35"/>
      <c r="R187" s="35"/>
    </row>
    <row r="188" spans="7:18" s="19" customFormat="1" x14ac:dyDescent="0.25">
      <c r="G188" s="41"/>
      <c r="H188" s="35"/>
      <c r="I188" s="35"/>
      <c r="J188" s="35"/>
      <c r="K188" s="35"/>
      <c r="L188" s="35"/>
      <c r="M188" s="35"/>
      <c r="N188" s="35"/>
      <c r="O188" s="57"/>
      <c r="P188" s="35"/>
      <c r="Q188" s="35"/>
      <c r="R188" s="35"/>
    </row>
    <row r="189" spans="7:18" s="19" customFormat="1" x14ac:dyDescent="0.25">
      <c r="G189" s="41"/>
      <c r="H189" s="35"/>
      <c r="I189" s="35"/>
      <c r="J189" s="35"/>
      <c r="K189" s="35"/>
      <c r="L189" s="35"/>
      <c r="M189" s="35"/>
      <c r="N189" s="35"/>
      <c r="O189" s="57"/>
      <c r="P189" s="35"/>
      <c r="Q189" s="35"/>
      <c r="R189" s="35"/>
    </row>
    <row r="190" spans="7:18" s="19" customFormat="1" x14ac:dyDescent="0.25">
      <c r="G190" s="41"/>
      <c r="H190" s="35"/>
      <c r="I190" s="35"/>
      <c r="J190" s="35"/>
      <c r="K190" s="35"/>
      <c r="L190" s="35"/>
      <c r="M190" s="35"/>
      <c r="N190" s="35"/>
      <c r="O190" s="57"/>
      <c r="P190" s="35"/>
      <c r="Q190" s="35"/>
      <c r="R190" s="35"/>
    </row>
    <row r="191" spans="7:18" s="19" customFormat="1" x14ac:dyDescent="0.25">
      <c r="G191" s="41"/>
      <c r="H191" s="35"/>
      <c r="I191" s="35"/>
      <c r="J191" s="35"/>
      <c r="K191" s="35"/>
      <c r="L191" s="35"/>
      <c r="M191" s="35"/>
      <c r="N191" s="35"/>
      <c r="O191" s="57"/>
      <c r="P191" s="35"/>
      <c r="Q191" s="35"/>
      <c r="R191" s="35"/>
    </row>
    <row r="192" spans="7:18" s="19" customFormat="1" x14ac:dyDescent="0.25">
      <c r="G192" s="41"/>
      <c r="H192" s="35"/>
      <c r="I192" s="35"/>
      <c r="J192" s="35"/>
      <c r="K192" s="35"/>
      <c r="L192" s="35"/>
      <c r="M192" s="35"/>
      <c r="N192" s="35"/>
      <c r="O192" s="57"/>
      <c r="P192" s="35"/>
      <c r="Q192" s="35"/>
      <c r="R192" s="35"/>
    </row>
    <row r="193" spans="7:18" s="19" customFormat="1" x14ac:dyDescent="0.25">
      <c r="G193" s="41"/>
      <c r="H193" s="35"/>
      <c r="I193" s="35"/>
      <c r="J193" s="35"/>
      <c r="K193" s="35"/>
      <c r="L193" s="35"/>
      <c r="M193" s="35"/>
      <c r="N193" s="35"/>
      <c r="O193" s="57"/>
      <c r="P193" s="35"/>
      <c r="Q193" s="35"/>
      <c r="R193" s="35"/>
    </row>
    <row r="194" spans="7:18" s="19" customFormat="1" x14ac:dyDescent="0.25">
      <c r="G194" s="41"/>
      <c r="H194" s="35"/>
      <c r="I194" s="35"/>
      <c r="J194" s="35"/>
      <c r="K194" s="35"/>
      <c r="L194" s="35"/>
      <c r="M194" s="35"/>
      <c r="N194" s="35"/>
      <c r="O194" s="57"/>
      <c r="P194" s="35"/>
      <c r="Q194" s="35"/>
      <c r="R194" s="35"/>
    </row>
    <row r="195" spans="7:18" s="19" customFormat="1" x14ac:dyDescent="0.25">
      <c r="G195" s="41"/>
      <c r="H195" s="35"/>
      <c r="I195" s="35"/>
      <c r="J195" s="35"/>
      <c r="K195" s="35"/>
      <c r="L195" s="35"/>
      <c r="M195" s="35"/>
      <c r="N195" s="35"/>
      <c r="O195" s="57"/>
      <c r="P195" s="35"/>
      <c r="Q195" s="35"/>
      <c r="R195" s="35"/>
    </row>
    <row r="196" spans="7:18" s="19" customFormat="1" x14ac:dyDescent="0.25">
      <c r="G196" s="41"/>
      <c r="H196" s="35"/>
      <c r="I196" s="35"/>
      <c r="J196" s="35"/>
      <c r="K196" s="35"/>
      <c r="L196" s="35"/>
      <c r="M196" s="35"/>
      <c r="N196" s="35"/>
      <c r="O196" s="57"/>
      <c r="P196" s="35"/>
      <c r="Q196" s="35"/>
      <c r="R196" s="35"/>
    </row>
    <row r="197" spans="7:18" s="19" customFormat="1" x14ac:dyDescent="0.25">
      <c r="G197" s="41"/>
      <c r="H197" s="35"/>
      <c r="I197" s="35"/>
      <c r="J197" s="35"/>
      <c r="K197" s="35"/>
      <c r="L197" s="35"/>
      <c r="M197" s="35"/>
      <c r="N197" s="35"/>
      <c r="O197" s="57"/>
      <c r="P197" s="35"/>
      <c r="Q197" s="35"/>
      <c r="R197" s="35"/>
    </row>
    <row r="198" spans="7:18" s="19" customFormat="1" x14ac:dyDescent="0.25">
      <c r="G198" s="41"/>
      <c r="H198" s="35"/>
      <c r="I198" s="35"/>
      <c r="J198" s="35"/>
      <c r="K198" s="35"/>
      <c r="L198" s="35"/>
      <c r="M198" s="35"/>
      <c r="N198" s="35"/>
      <c r="O198" s="57"/>
      <c r="P198" s="35"/>
      <c r="Q198" s="35"/>
      <c r="R198" s="35"/>
    </row>
    <row r="199" spans="7:18" s="19" customFormat="1" x14ac:dyDescent="0.25">
      <c r="G199" s="41"/>
      <c r="H199" s="35"/>
      <c r="I199" s="35"/>
      <c r="J199" s="35"/>
      <c r="K199" s="35"/>
      <c r="L199" s="35"/>
      <c r="M199" s="35"/>
      <c r="N199" s="35"/>
      <c r="O199" s="57"/>
      <c r="P199" s="35"/>
      <c r="Q199" s="35"/>
      <c r="R199" s="35"/>
    </row>
    <row r="200" spans="7:18" s="19" customFormat="1" x14ac:dyDescent="0.25">
      <c r="G200" s="41"/>
      <c r="H200" s="35"/>
      <c r="I200" s="35"/>
      <c r="J200" s="35"/>
      <c r="K200" s="35"/>
      <c r="L200" s="35"/>
      <c r="M200" s="35"/>
      <c r="N200" s="35"/>
      <c r="O200" s="57"/>
      <c r="P200" s="35"/>
      <c r="Q200" s="35"/>
      <c r="R200" s="35"/>
    </row>
    <row r="201" spans="7:18" s="19" customFormat="1" x14ac:dyDescent="0.25">
      <c r="G201" s="41"/>
      <c r="H201" s="35"/>
      <c r="I201" s="35"/>
      <c r="J201" s="35"/>
      <c r="K201" s="35"/>
      <c r="L201" s="35"/>
      <c r="M201" s="35"/>
      <c r="N201" s="35"/>
      <c r="O201" s="57"/>
      <c r="P201" s="35"/>
      <c r="Q201" s="35"/>
      <c r="R201" s="35"/>
    </row>
    <row r="202" spans="7:18" s="19" customFormat="1" x14ac:dyDescent="0.25">
      <c r="G202" s="41"/>
      <c r="H202" s="35"/>
      <c r="I202" s="35"/>
      <c r="J202" s="35"/>
      <c r="K202" s="35"/>
      <c r="L202" s="35"/>
      <c r="M202" s="35"/>
      <c r="N202" s="35"/>
      <c r="O202" s="57"/>
      <c r="P202" s="35"/>
      <c r="Q202" s="35"/>
      <c r="R202" s="35"/>
    </row>
    <row r="203" spans="7:18" s="19" customFormat="1" x14ac:dyDescent="0.25">
      <c r="G203" s="41"/>
      <c r="H203" s="35"/>
      <c r="I203" s="35"/>
      <c r="J203" s="35"/>
      <c r="K203" s="35"/>
      <c r="L203" s="35"/>
      <c r="M203" s="35"/>
      <c r="N203" s="35"/>
      <c r="O203" s="57"/>
      <c r="P203" s="35"/>
      <c r="Q203" s="35"/>
      <c r="R203" s="35"/>
    </row>
    <row r="204" spans="7:18" s="19" customFormat="1" x14ac:dyDescent="0.25">
      <c r="G204" s="41"/>
      <c r="H204" s="35"/>
      <c r="I204" s="35"/>
      <c r="J204" s="35"/>
      <c r="K204" s="35"/>
      <c r="L204" s="35"/>
      <c r="M204" s="35"/>
      <c r="N204" s="35"/>
      <c r="O204" s="57"/>
      <c r="P204" s="35"/>
      <c r="Q204" s="35"/>
      <c r="R204" s="35"/>
    </row>
    <row r="205" spans="7:18" s="19" customFormat="1" x14ac:dyDescent="0.25">
      <c r="G205" s="41"/>
      <c r="H205" s="35"/>
      <c r="I205" s="35"/>
      <c r="J205" s="35"/>
      <c r="K205" s="35"/>
      <c r="L205" s="35"/>
      <c r="M205" s="35"/>
      <c r="N205" s="35"/>
      <c r="O205" s="57"/>
      <c r="P205" s="35"/>
      <c r="Q205" s="35"/>
      <c r="R205" s="35"/>
    </row>
    <row r="206" spans="7:18" s="19" customFormat="1" x14ac:dyDescent="0.25">
      <c r="G206" s="41"/>
      <c r="H206" s="35"/>
      <c r="I206" s="35"/>
      <c r="J206" s="35"/>
      <c r="K206" s="35"/>
      <c r="L206" s="35"/>
      <c r="M206" s="35"/>
      <c r="N206" s="35"/>
      <c r="O206" s="57"/>
      <c r="P206" s="35"/>
      <c r="Q206" s="35"/>
      <c r="R206" s="35"/>
    </row>
    <row r="207" spans="7:18" s="19" customFormat="1" x14ac:dyDescent="0.25">
      <c r="G207" s="41"/>
      <c r="H207" s="35"/>
      <c r="I207" s="35"/>
      <c r="J207" s="35"/>
      <c r="K207" s="35"/>
      <c r="L207" s="35"/>
      <c r="M207" s="35"/>
      <c r="N207" s="35"/>
      <c r="O207" s="57"/>
      <c r="P207" s="35"/>
      <c r="Q207" s="35"/>
      <c r="R207" s="35"/>
    </row>
    <row r="208" spans="7:18" s="19" customFormat="1" x14ac:dyDescent="0.25">
      <c r="G208" s="41"/>
      <c r="H208" s="35"/>
      <c r="I208" s="35"/>
      <c r="J208" s="35"/>
      <c r="K208" s="35"/>
      <c r="L208" s="35"/>
      <c r="M208" s="35"/>
      <c r="N208" s="35"/>
      <c r="O208" s="57"/>
      <c r="P208" s="35"/>
      <c r="Q208" s="35"/>
      <c r="R208" s="35"/>
    </row>
    <row r="209" spans="7:18" s="19" customFormat="1" x14ac:dyDescent="0.25">
      <c r="G209" s="41"/>
      <c r="H209" s="35"/>
      <c r="I209" s="35"/>
      <c r="J209" s="35"/>
      <c r="K209" s="35"/>
      <c r="L209" s="35"/>
      <c r="M209" s="35"/>
      <c r="N209" s="35"/>
      <c r="O209" s="57"/>
      <c r="P209" s="35"/>
      <c r="Q209" s="35"/>
      <c r="R209" s="35"/>
    </row>
    <row r="210" spans="7:18" s="19" customFormat="1" x14ac:dyDescent="0.25">
      <c r="G210" s="41"/>
      <c r="H210" s="35"/>
      <c r="I210" s="35"/>
      <c r="J210" s="35"/>
      <c r="K210" s="35"/>
      <c r="L210" s="35"/>
      <c r="M210" s="35"/>
      <c r="N210" s="35"/>
      <c r="O210" s="57"/>
      <c r="P210" s="35"/>
      <c r="Q210" s="35"/>
      <c r="R210" s="35"/>
    </row>
    <row r="211" spans="7:18" s="19" customFormat="1" x14ac:dyDescent="0.25">
      <c r="G211" s="41"/>
      <c r="H211" s="35"/>
      <c r="I211" s="35"/>
      <c r="J211" s="35"/>
      <c r="K211" s="35"/>
      <c r="L211" s="35"/>
      <c r="M211" s="35"/>
      <c r="N211" s="35"/>
      <c r="O211" s="57"/>
      <c r="P211" s="35"/>
      <c r="Q211" s="35"/>
      <c r="R211" s="35"/>
    </row>
    <row r="212" spans="7:18" s="19" customFormat="1" x14ac:dyDescent="0.25">
      <c r="G212" s="41"/>
      <c r="H212" s="35"/>
      <c r="I212" s="35"/>
      <c r="J212" s="35"/>
      <c r="K212" s="35"/>
      <c r="L212" s="35"/>
      <c r="M212" s="35"/>
      <c r="N212" s="35"/>
      <c r="O212" s="57"/>
      <c r="P212" s="35"/>
      <c r="Q212" s="35"/>
      <c r="R212" s="35"/>
    </row>
    <row r="213" spans="7:18" s="19" customFormat="1" x14ac:dyDescent="0.25">
      <c r="G213" s="41"/>
      <c r="H213" s="35"/>
      <c r="I213" s="35"/>
      <c r="J213" s="35"/>
      <c r="K213" s="35"/>
      <c r="L213" s="35"/>
      <c r="M213" s="35"/>
      <c r="N213" s="35"/>
      <c r="O213" s="57"/>
      <c r="P213" s="35"/>
      <c r="Q213" s="35"/>
      <c r="R213" s="35"/>
    </row>
    <row r="214" spans="7:18" s="19" customFormat="1" x14ac:dyDescent="0.25">
      <c r="G214" s="41"/>
      <c r="H214" s="35"/>
      <c r="I214" s="35"/>
      <c r="J214" s="35"/>
      <c r="K214" s="35"/>
      <c r="L214" s="35"/>
      <c r="M214" s="35"/>
      <c r="N214" s="35"/>
      <c r="O214" s="57"/>
      <c r="P214" s="35"/>
      <c r="Q214" s="35"/>
      <c r="R214" s="35"/>
    </row>
    <row r="215" spans="7:18" s="19" customFormat="1" x14ac:dyDescent="0.25">
      <c r="G215" s="41"/>
      <c r="H215" s="35"/>
      <c r="I215" s="35"/>
      <c r="J215" s="35"/>
      <c r="K215" s="35"/>
      <c r="L215" s="35"/>
      <c r="M215" s="35"/>
      <c r="N215" s="35"/>
      <c r="O215" s="57"/>
      <c r="P215" s="35"/>
      <c r="Q215" s="35"/>
      <c r="R215" s="35"/>
    </row>
    <row r="216" spans="7:18" s="19" customFormat="1" x14ac:dyDescent="0.25">
      <c r="G216" s="41"/>
      <c r="H216" s="35"/>
      <c r="I216" s="35"/>
      <c r="J216" s="35"/>
      <c r="K216" s="35"/>
      <c r="L216" s="35"/>
      <c r="M216" s="35"/>
      <c r="N216" s="35"/>
      <c r="O216" s="57"/>
      <c r="P216" s="35"/>
      <c r="Q216" s="35"/>
      <c r="R216" s="35"/>
    </row>
    <row r="217" spans="7:18" s="19" customFormat="1" x14ac:dyDescent="0.25">
      <c r="G217" s="41"/>
      <c r="H217" s="35"/>
      <c r="I217" s="35"/>
      <c r="J217" s="35"/>
      <c r="K217" s="35"/>
      <c r="L217" s="35"/>
      <c r="M217" s="35"/>
      <c r="N217" s="35"/>
      <c r="O217" s="57"/>
      <c r="P217" s="35"/>
      <c r="Q217" s="35"/>
      <c r="R217" s="35"/>
    </row>
    <row r="218" spans="7:18" s="19" customFormat="1" x14ac:dyDescent="0.25">
      <c r="G218" s="41"/>
      <c r="H218" s="35"/>
      <c r="I218" s="35"/>
      <c r="J218" s="35"/>
      <c r="K218" s="35"/>
      <c r="L218" s="35"/>
      <c r="M218" s="35"/>
      <c r="N218" s="35"/>
      <c r="O218" s="57"/>
      <c r="P218" s="35"/>
      <c r="Q218" s="35"/>
      <c r="R218" s="35"/>
    </row>
    <row r="219" spans="7:18" s="19" customFormat="1" x14ac:dyDescent="0.25">
      <c r="G219" s="41"/>
      <c r="H219" s="35"/>
      <c r="I219" s="35"/>
      <c r="J219" s="35"/>
      <c r="K219" s="35"/>
      <c r="L219" s="35"/>
      <c r="M219" s="35"/>
      <c r="N219" s="35"/>
      <c r="O219" s="57"/>
      <c r="P219" s="35"/>
      <c r="Q219" s="35"/>
      <c r="R219" s="35"/>
    </row>
    <row r="220" spans="7:18" s="19" customFormat="1" x14ac:dyDescent="0.25">
      <c r="G220" s="41"/>
      <c r="H220" s="35"/>
      <c r="I220" s="35"/>
      <c r="J220" s="35"/>
      <c r="K220" s="35"/>
      <c r="L220" s="35"/>
      <c r="M220" s="35"/>
      <c r="N220" s="35"/>
      <c r="O220" s="57"/>
      <c r="P220" s="35"/>
      <c r="Q220" s="35"/>
      <c r="R220" s="35"/>
    </row>
    <row r="221" spans="7:18" s="19" customFormat="1" x14ac:dyDescent="0.25">
      <c r="G221" s="41"/>
      <c r="H221" s="35"/>
      <c r="I221" s="35"/>
      <c r="J221" s="35"/>
      <c r="K221" s="35"/>
      <c r="L221" s="35"/>
      <c r="M221" s="35"/>
      <c r="N221" s="35"/>
      <c r="O221" s="57"/>
      <c r="P221" s="35"/>
      <c r="Q221" s="35"/>
      <c r="R221" s="35"/>
    </row>
    <row r="222" spans="7:18" s="19" customFormat="1" x14ac:dyDescent="0.25">
      <c r="G222" s="41"/>
      <c r="H222" s="35"/>
      <c r="I222" s="35"/>
      <c r="J222" s="35"/>
      <c r="K222" s="35"/>
      <c r="L222" s="35"/>
      <c r="M222" s="35"/>
      <c r="N222" s="35"/>
      <c r="O222" s="57"/>
      <c r="P222" s="35"/>
      <c r="Q222" s="35"/>
      <c r="R222" s="35"/>
    </row>
    <row r="223" spans="7:18" s="19" customFormat="1" x14ac:dyDescent="0.25">
      <c r="G223" s="41"/>
      <c r="H223" s="35"/>
      <c r="I223" s="35"/>
      <c r="J223" s="35"/>
      <c r="K223" s="35"/>
      <c r="L223" s="35"/>
      <c r="M223" s="35"/>
      <c r="N223" s="35"/>
      <c r="O223" s="57"/>
      <c r="P223" s="35"/>
      <c r="Q223" s="35"/>
      <c r="R223" s="35"/>
    </row>
    <row r="224" spans="7:18" s="19" customFormat="1" x14ac:dyDescent="0.25">
      <c r="G224" s="41"/>
      <c r="H224" s="35"/>
      <c r="I224" s="35"/>
      <c r="J224" s="35"/>
      <c r="K224" s="35"/>
      <c r="L224" s="35"/>
      <c r="M224" s="35"/>
      <c r="N224" s="35"/>
      <c r="O224" s="57"/>
      <c r="P224" s="35"/>
      <c r="Q224" s="35"/>
      <c r="R224" s="35"/>
    </row>
    <row r="225" spans="7:18" s="19" customFormat="1" x14ac:dyDescent="0.25">
      <c r="G225" s="41"/>
      <c r="H225" s="35"/>
      <c r="I225" s="35"/>
      <c r="J225" s="35"/>
      <c r="K225" s="35"/>
      <c r="L225" s="35"/>
      <c r="M225" s="35"/>
      <c r="N225" s="35"/>
      <c r="O225" s="57"/>
      <c r="P225" s="35"/>
      <c r="Q225" s="35"/>
      <c r="R225" s="35"/>
    </row>
    <row r="226" spans="7:18" s="19" customFormat="1" x14ac:dyDescent="0.25">
      <c r="G226" s="41"/>
      <c r="H226" s="35"/>
      <c r="I226" s="35"/>
      <c r="J226" s="35"/>
      <c r="K226" s="35"/>
      <c r="L226" s="35"/>
      <c r="M226" s="35"/>
      <c r="N226" s="35"/>
      <c r="O226" s="57"/>
      <c r="P226" s="35"/>
      <c r="Q226" s="35"/>
      <c r="R226" s="35"/>
    </row>
    <row r="227" spans="7:18" s="19" customFormat="1" x14ac:dyDescent="0.25">
      <c r="G227" s="41"/>
      <c r="H227" s="35"/>
      <c r="I227" s="35"/>
      <c r="J227" s="35"/>
      <c r="K227" s="35"/>
      <c r="L227" s="35"/>
      <c r="M227" s="35"/>
      <c r="N227" s="35"/>
      <c r="O227" s="57"/>
      <c r="P227" s="35"/>
      <c r="Q227" s="35"/>
      <c r="R227" s="35"/>
    </row>
    <row r="228" spans="7:18" s="19" customFormat="1" x14ac:dyDescent="0.25">
      <c r="G228" s="41"/>
      <c r="H228" s="35"/>
      <c r="I228" s="35"/>
      <c r="J228" s="35"/>
      <c r="K228" s="35"/>
      <c r="L228" s="35"/>
      <c r="M228" s="35"/>
      <c r="N228" s="35"/>
      <c r="O228" s="57"/>
      <c r="P228" s="35"/>
      <c r="Q228" s="35"/>
      <c r="R228" s="35"/>
    </row>
    <row r="229" spans="7:18" s="19" customFormat="1" x14ac:dyDescent="0.25">
      <c r="G229" s="41"/>
      <c r="H229" s="35"/>
      <c r="I229" s="35"/>
      <c r="J229" s="35"/>
      <c r="K229" s="35"/>
      <c r="L229" s="35"/>
      <c r="M229" s="35"/>
      <c r="N229" s="35"/>
      <c r="O229" s="57"/>
      <c r="P229" s="35"/>
      <c r="Q229" s="35"/>
      <c r="R229" s="35"/>
    </row>
    <row r="230" spans="7:18" s="19" customFormat="1" x14ac:dyDescent="0.25">
      <c r="G230" s="41"/>
      <c r="H230" s="35"/>
      <c r="I230" s="35"/>
      <c r="J230" s="35"/>
      <c r="K230" s="35"/>
      <c r="L230" s="35"/>
      <c r="M230" s="35"/>
      <c r="N230" s="35"/>
      <c r="O230" s="57"/>
      <c r="P230" s="35"/>
      <c r="Q230" s="35"/>
      <c r="R230" s="35"/>
    </row>
    <row r="231" spans="7:18" s="19" customFormat="1" x14ac:dyDescent="0.25">
      <c r="G231" s="41"/>
      <c r="H231" s="35"/>
      <c r="I231" s="35"/>
      <c r="J231" s="35"/>
      <c r="K231" s="35"/>
      <c r="L231" s="35"/>
      <c r="M231" s="35"/>
      <c r="N231" s="35"/>
      <c r="O231" s="57"/>
      <c r="P231" s="35"/>
      <c r="Q231" s="35"/>
      <c r="R231" s="35"/>
    </row>
    <row r="232" spans="7:18" s="19" customFormat="1" x14ac:dyDescent="0.25">
      <c r="G232" s="41"/>
      <c r="H232" s="35"/>
      <c r="I232" s="35"/>
      <c r="J232" s="35"/>
      <c r="K232" s="35"/>
      <c r="L232" s="35"/>
      <c r="M232" s="35"/>
      <c r="N232" s="35"/>
      <c r="O232" s="57"/>
      <c r="P232" s="35"/>
      <c r="Q232" s="35"/>
      <c r="R232" s="35"/>
    </row>
    <row r="233" spans="7:18" s="19" customFormat="1" x14ac:dyDescent="0.25">
      <c r="G233" s="41"/>
      <c r="H233" s="35"/>
      <c r="I233" s="35"/>
      <c r="J233" s="35"/>
      <c r="K233" s="35"/>
      <c r="L233" s="35"/>
      <c r="M233" s="35"/>
      <c r="N233" s="35"/>
      <c r="O233" s="57"/>
      <c r="P233" s="35"/>
      <c r="Q233" s="35"/>
      <c r="R233" s="35"/>
    </row>
    <row r="234" spans="7:18" s="19" customFormat="1" x14ac:dyDescent="0.25">
      <c r="G234" s="41"/>
      <c r="H234" s="35"/>
      <c r="I234" s="35"/>
      <c r="J234" s="35"/>
      <c r="K234" s="35"/>
      <c r="L234" s="35"/>
      <c r="M234" s="35"/>
      <c r="N234" s="35"/>
      <c r="O234" s="57"/>
      <c r="P234" s="35"/>
      <c r="Q234" s="35"/>
      <c r="R234" s="35"/>
    </row>
    <row r="235" spans="7:18" s="19" customFormat="1" x14ac:dyDescent="0.25">
      <c r="G235" s="41"/>
      <c r="H235" s="35"/>
      <c r="I235" s="35"/>
      <c r="J235" s="35"/>
      <c r="K235" s="35"/>
      <c r="L235" s="35"/>
      <c r="M235" s="35"/>
      <c r="N235" s="35"/>
      <c r="O235" s="57"/>
      <c r="P235" s="35"/>
      <c r="Q235" s="35"/>
      <c r="R235" s="35"/>
    </row>
    <row r="236" spans="7:18" s="19" customFormat="1" x14ac:dyDescent="0.25">
      <c r="G236" s="41"/>
      <c r="H236" s="35"/>
      <c r="I236" s="35"/>
      <c r="J236" s="35"/>
      <c r="K236" s="35"/>
      <c r="L236" s="35"/>
      <c r="M236" s="35"/>
      <c r="N236" s="35"/>
      <c r="O236" s="57"/>
      <c r="P236" s="35"/>
      <c r="Q236" s="35"/>
      <c r="R236" s="35"/>
    </row>
    <row r="237" spans="7:18" s="19" customFormat="1" x14ac:dyDescent="0.25">
      <c r="G237" s="41"/>
      <c r="H237" s="35"/>
      <c r="I237" s="35"/>
      <c r="J237" s="35"/>
      <c r="K237" s="35"/>
      <c r="L237" s="35"/>
      <c r="M237" s="35"/>
      <c r="N237" s="35"/>
      <c r="O237" s="57"/>
      <c r="P237" s="35"/>
      <c r="Q237" s="35"/>
      <c r="R237" s="35"/>
    </row>
    <row r="238" spans="7:18" s="19" customFormat="1" x14ac:dyDescent="0.25">
      <c r="G238" s="41"/>
      <c r="H238" s="35"/>
      <c r="I238" s="35"/>
      <c r="J238" s="35"/>
      <c r="K238" s="35"/>
      <c r="L238" s="35"/>
      <c r="M238" s="35"/>
      <c r="N238" s="35"/>
      <c r="O238" s="57"/>
      <c r="P238" s="35"/>
      <c r="Q238" s="35"/>
      <c r="R238" s="35"/>
    </row>
    <row r="239" spans="7:18" s="19" customFormat="1" x14ac:dyDescent="0.25">
      <c r="G239" s="41"/>
      <c r="H239" s="35"/>
      <c r="I239" s="35"/>
      <c r="J239" s="35"/>
      <c r="K239" s="35"/>
      <c r="L239" s="35"/>
      <c r="M239" s="35"/>
      <c r="N239" s="35"/>
      <c r="O239" s="57"/>
      <c r="P239" s="35"/>
      <c r="Q239" s="35"/>
      <c r="R239" s="35"/>
    </row>
    <row r="240" spans="7:18" s="19" customFormat="1" x14ac:dyDescent="0.25">
      <c r="G240" s="41"/>
      <c r="H240" s="35"/>
      <c r="I240" s="35"/>
      <c r="J240" s="35"/>
      <c r="K240" s="35"/>
      <c r="L240" s="35"/>
      <c r="M240" s="35"/>
      <c r="N240" s="35"/>
      <c r="O240" s="57"/>
      <c r="P240" s="35"/>
      <c r="Q240" s="35"/>
      <c r="R240" s="35"/>
    </row>
    <row r="241" spans="7:18" s="19" customFormat="1" x14ac:dyDescent="0.25">
      <c r="G241" s="41"/>
      <c r="H241" s="35"/>
      <c r="I241" s="35"/>
      <c r="J241" s="35"/>
      <c r="K241" s="35"/>
      <c r="L241" s="35"/>
      <c r="M241" s="35"/>
      <c r="N241" s="35"/>
      <c r="O241" s="57"/>
      <c r="P241" s="35"/>
      <c r="Q241" s="35"/>
      <c r="R241" s="35"/>
    </row>
    <row r="242" spans="7:18" s="19" customFormat="1" x14ac:dyDescent="0.25">
      <c r="G242" s="41"/>
      <c r="H242" s="35"/>
      <c r="I242" s="35"/>
      <c r="J242" s="35"/>
      <c r="K242" s="35"/>
      <c r="L242" s="35"/>
      <c r="M242" s="35"/>
      <c r="N242" s="35"/>
      <c r="O242" s="57"/>
      <c r="P242" s="35"/>
      <c r="Q242" s="35"/>
      <c r="R242" s="35"/>
    </row>
    <row r="243" spans="7:18" s="19" customFormat="1" x14ac:dyDescent="0.25">
      <c r="G243" s="41"/>
      <c r="H243" s="35"/>
      <c r="I243" s="35"/>
      <c r="J243" s="35"/>
      <c r="K243" s="35"/>
      <c r="L243" s="35"/>
      <c r="M243" s="35"/>
      <c r="N243" s="35"/>
      <c r="O243" s="57"/>
      <c r="P243" s="35"/>
      <c r="Q243" s="35"/>
      <c r="R243" s="35"/>
    </row>
    <row r="244" spans="7:18" s="19" customFormat="1" x14ac:dyDescent="0.25">
      <c r="G244" s="41"/>
      <c r="H244" s="35"/>
      <c r="I244" s="35"/>
      <c r="J244" s="35"/>
      <c r="K244" s="35"/>
      <c r="L244" s="35"/>
      <c r="M244" s="35"/>
      <c r="N244" s="35"/>
      <c r="O244" s="57"/>
      <c r="P244" s="35"/>
      <c r="Q244" s="35"/>
      <c r="R244" s="35"/>
    </row>
    <row r="245" spans="7:18" s="19" customFormat="1" x14ac:dyDescent="0.25">
      <c r="G245" s="41"/>
      <c r="H245" s="35"/>
      <c r="I245" s="35"/>
      <c r="J245" s="35"/>
      <c r="K245" s="35"/>
      <c r="L245" s="35"/>
      <c r="M245" s="35"/>
      <c r="N245" s="35"/>
      <c r="O245" s="57"/>
      <c r="P245" s="35"/>
      <c r="Q245" s="35"/>
      <c r="R245" s="35"/>
    </row>
    <row r="246" spans="7:18" s="19" customFormat="1" x14ac:dyDescent="0.25">
      <c r="G246" s="41"/>
      <c r="H246" s="35"/>
      <c r="I246" s="35"/>
      <c r="J246" s="35"/>
      <c r="K246" s="35"/>
      <c r="L246" s="35"/>
      <c r="M246" s="35"/>
      <c r="N246" s="35"/>
      <c r="O246" s="57"/>
      <c r="P246" s="35"/>
      <c r="Q246" s="35"/>
      <c r="R246" s="35"/>
    </row>
    <row r="247" spans="7:18" s="19" customFormat="1" x14ac:dyDescent="0.25">
      <c r="G247" s="41"/>
      <c r="H247" s="35"/>
      <c r="I247" s="35"/>
      <c r="J247" s="35"/>
      <c r="K247" s="35"/>
      <c r="L247" s="35"/>
      <c r="M247" s="35"/>
      <c r="N247" s="35"/>
      <c r="O247" s="57"/>
      <c r="P247" s="35"/>
      <c r="Q247" s="35"/>
      <c r="R247" s="35"/>
    </row>
    <row r="248" spans="7:18" s="19" customFormat="1" x14ac:dyDescent="0.25">
      <c r="G248" s="41"/>
      <c r="H248" s="35"/>
      <c r="I248" s="35"/>
      <c r="J248" s="35"/>
      <c r="K248" s="35"/>
      <c r="L248" s="35"/>
      <c r="M248" s="35"/>
      <c r="N248" s="35"/>
      <c r="O248" s="57"/>
      <c r="P248" s="35"/>
      <c r="Q248" s="35"/>
      <c r="R248" s="35"/>
    </row>
    <row r="249" spans="7:18" s="19" customFormat="1" x14ac:dyDescent="0.25">
      <c r="G249" s="41"/>
      <c r="H249" s="35"/>
      <c r="I249" s="35"/>
      <c r="J249" s="35"/>
      <c r="K249" s="35"/>
      <c r="L249" s="35"/>
      <c r="M249" s="35"/>
      <c r="N249" s="35"/>
      <c r="O249" s="57"/>
      <c r="P249" s="35"/>
      <c r="Q249" s="35"/>
      <c r="R249" s="35"/>
    </row>
    <row r="250" spans="7:18" s="19" customFormat="1" x14ac:dyDescent="0.25">
      <c r="G250" s="41"/>
      <c r="H250" s="35"/>
      <c r="I250" s="35"/>
      <c r="J250" s="35"/>
      <c r="K250" s="35"/>
      <c r="L250" s="35"/>
      <c r="M250" s="35"/>
      <c r="N250" s="35"/>
      <c r="O250" s="57"/>
      <c r="P250" s="35"/>
      <c r="Q250" s="35"/>
      <c r="R250" s="35"/>
    </row>
    <row r="251" spans="7:18" s="19" customFormat="1" x14ac:dyDescent="0.25">
      <c r="G251" s="41"/>
      <c r="H251" s="35"/>
      <c r="I251" s="35"/>
      <c r="J251" s="35"/>
      <c r="K251" s="35"/>
      <c r="L251" s="35"/>
      <c r="M251" s="35"/>
      <c r="N251" s="35"/>
      <c r="O251" s="57"/>
      <c r="P251" s="35"/>
      <c r="Q251" s="35"/>
      <c r="R251" s="35"/>
    </row>
    <row r="252" spans="7:18" s="19" customFormat="1" x14ac:dyDescent="0.25">
      <c r="G252" s="41"/>
      <c r="H252" s="35"/>
      <c r="I252" s="35"/>
      <c r="J252" s="35"/>
      <c r="K252" s="35"/>
      <c r="L252" s="35"/>
      <c r="M252" s="35"/>
      <c r="N252" s="35"/>
      <c r="O252" s="57"/>
      <c r="P252" s="35"/>
      <c r="Q252" s="35"/>
      <c r="R252" s="35"/>
    </row>
    <row r="253" spans="7:18" s="19" customFormat="1" x14ac:dyDescent="0.25">
      <c r="G253" s="41"/>
      <c r="H253" s="35"/>
      <c r="I253" s="35"/>
      <c r="J253" s="35"/>
      <c r="K253" s="35"/>
      <c r="L253" s="35"/>
      <c r="M253" s="35"/>
      <c r="N253" s="35"/>
      <c r="O253" s="57"/>
      <c r="P253" s="35"/>
      <c r="Q253" s="35"/>
      <c r="R253" s="35"/>
    </row>
    <row r="254" spans="7:18" s="19" customFormat="1" x14ac:dyDescent="0.25">
      <c r="G254" s="41"/>
      <c r="H254" s="35"/>
      <c r="I254" s="35"/>
      <c r="J254" s="35"/>
      <c r="K254" s="35"/>
      <c r="L254" s="35"/>
      <c r="M254" s="35"/>
      <c r="N254" s="35"/>
      <c r="O254" s="57"/>
      <c r="P254" s="35"/>
      <c r="Q254" s="35"/>
      <c r="R254" s="35"/>
    </row>
    <row r="255" spans="7:18" s="19" customFormat="1" x14ac:dyDescent="0.25">
      <c r="G255" s="41"/>
      <c r="H255" s="35"/>
      <c r="I255" s="35"/>
      <c r="J255" s="35"/>
      <c r="K255" s="35"/>
      <c r="L255" s="35"/>
      <c r="M255" s="35"/>
      <c r="N255" s="35"/>
      <c r="O255" s="57"/>
      <c r="P255" s="35"/>
      <c r="Q255" s="35"/>
      <c r="R255" s="35"/>
    </row>
    <row r="256" spans="7:18" s="19" customFormat="1" x14ac:dyDescent="0.25">
      <c r="G256" s="41"/>
      <c r="H256" s="35"/>
      <c r="I256" s="35"/>
      <c r="J256" s="35"/>
      <c r="K256" s="35"/>
      <c r="L256" s="35"/>
      <c r="M256" s="35"/>
      <c r="N256" s="35"/>
      <c r="O256" s="57"/>
      <c r="P256" s="35"/>
      <c r="Q256" s="35"/>
      <c r="R256" s="35"/>
    </row>
    <row r="257" spans="7:18" s="19" customFormat="1" x14ac:dyDescent="0.25">
      <c r="G257" s="41"/>
      <c r="H257" s="35"/>
      <c r="I257" s="35"/>
      <c r="J257" s="35"/>
      <c r="K257" s="35"/>
      <c r="L257" s="35"/>
      <c r="M257" s="35"/>
      <c r="N257" s="35"/>
      <c r="O257" s="57"/>
      <c r="P257" s="35"/>
      <c r="Q257" s="35"/>
      <c r="R257" s="35"/>
    </row>
    <row r="258" spans="7:18" s="19" customFormat="1" x14ac:dyDescent="0.25">
      <c r="G258" s="41"/>
      <c r="H258" s="35"/>
      <c r="I258" s="35"/>
      <c r="J258" s="35"/>
      <c r="K258" s="35"/>
      <c r="L258" s="35"/>
      <c r="M258" s="35"/>
      <c r="N258" s="35"/>
      <c r="O258" s="57"/>
      <c r="P258" s="35"/>
      <c r="Q258" s="35"/>
      <c r="R258" s="35"/>
    </row>
    <row r="259" spans="7:18" s="19" customFormat="1" x14ac:dyDescent="0.25">
      <c r="G259" s="41"/>
      <c r="H259" s="35"/>
      <c r="I259" s="35"/>
      <c r="J259" s="35"/>
      <c r="K259" s="35"/>
      <c r="L259" s="35"/>
      <c r="M259" s="35"/>
      <c r="N259" s="35"/>
      <c r="O259" s="57"/>
      <c r="P259" s="35"/>
      <c r="Q259" s="35"/>
      <c r="R259" s="35"/>
    </row>
    <row r="260" spans="7:18" s="19" customFormat="1" x14ac:dyDescent="0.25">
      <c r="G260" s="41"/>
      <c r="H260" s="35"/>
      <c r="I260" s="35"/>
      <c r="J260" s="35"/>
      <c r="K260" s="35"/>
      <c r="L260" s="35"/>
      <c r="M260" s="35"/>
      <c r="N260" s="35"/>
      <c r="O260" s="57"/>
      <c r="P260" s="35"/>
      <c r="Q260" s="35"/>
      <c r="R260" s="35"/>
    </row>
    <row r="261" spans="7:18" s="19" customFormat="1" x14ac:dyDescent="0.25">
      <c r="G261" s="41"/>
      <c r="H261" s="35"/>
      <c r="I261" s="35"/>
      <c r="J261" s="35"/>
      <c r="K261" s="35"/>
      <c r="L261" s="35"/>
      <c r="M261" s="35"/>
      <c r="N261" s="35"/>
      <c r="O261" s="57"/>
      <c r="P261" s="35"/>
      <c r="Q261" s="35"/>
      <c r="R261" s="35"/>
    </row>
    <row r="262" spans="7:18" s="19" customFormat="1" x14ac:dyDescent="0.25">
      <c r="G262" s="41"/>
      <c r="H262" s="35"/>
      <c r="I262" s="35"/>
      <c r="J262" s="35"/>
      <c r="K262" s="35"/>
      <c r="L262" s="35"/>
      <c r="M262" s="35"/>
      <c r="N262" s="35"/>
      <c r="O262" s="57"/>
      <c r="P262" s="35"/>
      <c r="Q262" s="35"/>
      <c r="R262" s="35"/>
    </row>
    <row r="263" spans="7:18" s="19" customFormat="1" x14ac:dyDescent="0.25">
      <c r="G263" s="41"/>
      <c r="H263" s="35"/>
      <c r="I263" s="35"/>
      <c r="J263" s="35"/>
      <c r="K263" s="35"/>
      <c r="L263" s="35"/>
      <c r="M263" s="35"/>
      <c r="N263" s="35"/>
      <c r="O263" s="57"/>
      <c r="P263" s="35"/>
      <c r="Q263" s="35"/>
      <c r="R263" s="35"/>
    </row>
    <row r="264" spans="7:18" s="19" customFormat="1" x14ac:dyDescent="0.25">
      <c r="G264" s="41"/>
      <c r="H264" s="35"/>
      <c r="I264" s="35"/>
      <c r="J264" s="35"/>
      <c r="K264" s="35"/>
      <c r="L264" s="35"/>
      <c r="M264" s="35"/>
      <c r="N264" s="35"/>
      <c r="O264" s="57"/>
      <c r="P264" s="35"/>
      <c r="Q264" s="35"/>
      <c r="R264" s="35"/>
    </row>
    <row r="265" spans="7:18" s="19" customFormat="1" x14ac:dyDescent="0.25">
      <c r="G265" s="41"/>
      <c r="H265" s="35"/>
      <c r="I265" s="35"/>
      <c r="J265" s="35"/>
      <c r="K265" s="35"/>
      <c r="L265" s="35"/>
      <c r="M265" s="35"/>
      <c r="N265" s="35"/>
      <c r="O265" s="57"/>
      <c r="P265" s="35"/>
      <c r="Q265" s="35"/>
      <c r="R265" s="35"/>
    </row>
    <row r="266" spans="7:18" s="19" customFormat="1" x14ac:dyDescent="0.25">
      <c r="G266" s="41"/>
      <c r="H266" s="35"/>
      <c r="I266" s="35"/>
      <c r="J266" s="35"/>
      <c r="K266" s="35"/>
      <c r="L266" s="35"/>
      <c r="M266" s="35"/>
      <c r="N266" s="35"/>
      <c r="O266" s="57"/>
      <c r="P266" s="35"/>
      <c r="Q266" s="35"/>
      <c r="R266" s="35"/>
    </row>
    <row r="267" spans="7:18" s="19" customFormat="1" x14ac:dyDescent="0.25">
      <c r="G267" s="41"/>
      <c r="H267" s="35"/>
      <c r="I267" s="35"/>
      <c r="J267" s="35"/>
      <c r="K267" s="35"/>
      <c r="L267" s="35"/>
      <c r="M267" s="35"/>
      <c r="N267" s="35"/>
      <c r="O267" s="57"/>
      <c r="P267" s="35"/>
      <c r="Q267" s="35"/>
      <c r="R267" s="35"/>
    </row>
    <row r="268" spans="7:18" s="19" customFormat="1" x14ac:dyDescent="0.25">
      <c r="G268" s="41"/>
      <c r="H268" s="35"/>
      <c r="I268" s="35"/>
      <c r="J268" s="35"/>
      <c r="K268" s="35"/>
      <c r="L268" s="35"/>
      <c r="M268" s="35"/>
      <c r="N268" s="35"/>
      <c r="O268" s="57"/>
      <c r="P268" s="35"/>
      <c r="Q268" s="35"/>
      <c r="R268" s="35"/>
    </row>
    <row r="269" spans="7:18" s="19" customFormat="1" x14ac:dyDescent="0.25">
      <c r="G269" s="41"/>
      <c r="H269" s="35"/>
      <c r="I269" s="35"/>
      <c r="J269" s="35"/>
      <c r="K269" s="35"/>
      <c r="L269" s="35"/>
      <c r="M269" s="35"/>
      <c r="N269" s="35"/>
      <c r="O269" s="57"/>
      <c r="P269" s="35"/>
      <c r="Q269" s="35"/>
      <c r="R269" s="35"/>
    </row>
    <row r="270" spans="7:18" s="19" customFormat="1" x14ac:dyDescent="0.25">
      <c r="G270" s="41"/>
      <c r="H270" s="35"/>
      <c r="I270" s="35"/>
      <c r="J270" s="35"/>
      <c r="K270" s="35"/>
      <c r="L270" s="35"/>
      <c r="M270" s="35"/>
      <c r="N270" s="35"/>
      <c r="O270" s="57"/>
      <c r="P270" s="35"/>
      <c r="Q270" s="35"/>
      <c r="R270" s="35"/>
    </row>
    <row r="271" spans="7:18" s="19" customFormat="1" x14ac:dyDescent="0.25">
      <c r="G271" s="41"/>
      <c r="H271" s="35"/>
      <c r="I271" s="35"/>
      <c r="J271" s="35"/>
      <c r="K271" s="35"/>
      <c r="L271" s="35"/>
      <c r="M271" s="35"/>
      <c r="N271" s="35"/>
      <c r="O271" s="57"/>
      <c r="P271" s="35"/>
      <c r="Q271" s="35"/>
      <c r="R271" s="35"/>
    </row>
    <row r="272" spans="7:18" s="19" customFormat="1" x14ac:dyDescent="0.25">
      <c r="G272" s="41"/>
      <c r="H272" s="35"/>
      <c r="I272" s="35"/>
      <c r="J272" s="35"/>
      <c r="K272" s="35"/>
      <c r="L272" s="35"/>
      <c r="M272" s="35"/>
      <c r="N272" s="35"/>
      <c r="O272" s="57"/>
      <c r="P272" s="35"/>
      <c r="Q272" s="35"/>
      <c r="R272" s="35"/>
    </row>
    <row r="273" spans="7:18" s="19" customFormat="1" x14ac:dyDescent="0.25">
      <c r="G273" s="41"/>
      <c r="H273" s="35"/>
      <c r="I273" s="35"/>
      <c r="J273" s="35"/>
      <c r="K273" s="35"/>
      <c r="L273" s="35"/>
      <c r="M273" s="35"/>
      <c r="N273" s="35"/>
      <c r="O273" s="57"/>
      <c r="P273" s="35"/>
      <c r="Q273" s="35"/>
      <c r="R273" s="35"/>
    </row>
    <row r="274" spans="7:18" s="19" customFormat="1" x14ac:dyDescent="0.25">
      <c r="G274" s="41"/>
      <c r="H274" s="35"/>
      <c r="I274" s="35"/>
      <c r="J274" s="35"/>
      <c r="K274" s="35"/>
      <c r="L274" s="35"/>
      <c r="M274" s="35"/>
      <c r="N274" s="35"/>
      <c r="O274" s="57"/>
      <c r="P274" s="35"/>
      <c r="Q274" s="35"/>
      <c r="R274" s="35"/>
    </row>
    <row r="275" spans="7:18" s="19" customFormat="1" x14ac:dyDescent="0.25">
      <c r="G275" s="41"/>
      <c r="H275" s="35"/>
      <c r="I275" s="35"/>
      <c r="J275" s="35"/>
      <c r="K275" s="35"/>
      <c r="L275" s="35"/>
      <c r="M275" s="35"/>
      <c r="N275" s="35"/>
      <c r="O275" s="57"/>
      <c r="P275" s="35"/>
      <c r="Q275" s="35"/>
      <c r="R275" s="35"/>
    </row>
    <row r="276" spans="7:18" s="19" customFormat="1" x14ac:dyDescent="0.25">
      <c r="G276" s="41"/>
      <c r="H276" s="35"/>
      <c r="I276" s="35"/>
      <c r="J276" s="35"/>
      <c r="K276" s="35"/>
      <c r="L276" s="35"/>
      <c r="M276" s="35"/>
      <c r="N276" s="35"/>
      <c r="O276" s="57"/>
      <c r="P276" s="35"/>
      <c r="Q276" s="35"/>
      <c r="R276" s="35"/>
    </row>
    <row r="277" spans="7:18" s="19" customFormat="1" x14ac:dyDescent="0.25">
      <c r="G277" s="41"/>
      <c r="H277" s="35"/>
      <c r="I277" s="35"/>
      <c r="J277" s="35"/>
      <c r="K277" s="35"/>
      <c r="L277" s="35"/>
      <c r="M277" s="35"/>
      <c r="N277" s="35"/>
      <c r="O277" s="57"/>
      <c r="P277" s="35"/>
      <c r="Q277" s="35"/>
      <c r="R277" s="35"/>
    </row>
    <row r="278" spans="7:18" s="19" customFormat="1" x14ac:dyDescent="0.25">
      <c r="G278" s="41"/>
      <c r="H278" s="35"/>
      <c r="I278" s="35"/>
      <c r="J278" s="35"/>
      <c r="K278" s="35"/>
      <c r="L278" s="35"/>
      <c r="M278" s="35"/>
      <c r="N278" s="35"/>
      <c r="O278" s="57"/>
      <c r="P278" s="35"/>
      <c r="Q278" s="35"/>
      <c r="R278" s="35"/>
    </row>
    <row r="279" spans="7:18" s="19" customFormat="1" x14ac:dyDescent="0.25">
      <c r="G279" s="41"/>
      <c r="H279" s="35"/>
      <c r="I279" s="35"/>
      <c r="J279" s="35"/>
      <c r="K279" s="35"/>
      <c r="L279" s="35"/>
      <c r="M279" s="35"/>
      <c r="N279" s="35"/>
      <c r="O279" s="57"/>
      <c r="P279" s="35"/>
      <c r="Q279" s="35"/>
      <c r="R279" s="35"/>
    </row>
    <row r="280" spans="7:18" s="19" customFormat="1" x14ac:dyDescent="0.25">
      <c r="G280" s="41"/>
      <c r="H280" s="35"/>
      <c r="I280" s="35"/>
      <c r="J280" s="35"/>
      <c r="K280" s="35"/>
      <c r="L280" s="35"/>
      <c r="M280" s="35"/>
      <c r="N280" s="35"/>
      <c r="O280" s="57"/>
      <c r="P280" s="35"/>
      <c r="Q280" s="35"/>
      <c r="R280" s="35"/>
    </row>
    <row r="281" spans="7:18" s="19" customFormat="1" x14ac:dyDescent="0.25">
      <c r="G281" s="41"/>
      <c r="H281" s="35"/>
      <c r="I281" s="35"/>
      <c r="J281" s="35"/>
      <c r="K281" s="35"/>
      <c r="L281" s="35"/>
      <c r="M281" s="35"/>
      <c r="N281" s="35"/>
      <c r="O281" s="57"/>
      <c r="P281" s="35"/>
      <c r="Q281" s="35"/>
      <c r="R281" s="35"/>
    </row>
    <row r="282" spans="7:18" s="19" customFormat="1" x14ac:dyDescent="0.25">
      <c r="G282" s="41"/>
      <c r="H282" s="35"/>
      <c r="I282" s="35"/>
      <c r="J282" s="35"/>
      <c r="K282" s="35"/>
      <c r="L282" s="35"/>
      <c r="M282" s="35"/>
      <c r="N282" s="35"/>
      <c r="O282" s="57"/>
      <c r="P282" s="35"/>
      <c r="Q282" s="35"/>
      <c r="R282" s="35"/>
    </row>
    <row r="283" spans="7:18" s="19" customFormat="1" x14ac:dyDescent="0.25">
      <c r="G283" s="41"/>
      <c r="H283" s="35"/>
      <c r="I283" s="35"/>
      <c r="J283" s="35"/>
      <c r="K283" s="35"/>
      <c r="L283" s="35"/>
      <c r="M283" s="35"/>
      <c r="N283" s="35"/>
      <c r="O283" s="57"/>
      <c r="P283" s="35"/>
      <c r="Q283" s="35"/>
      <c r="R283" s="35"/>
    </row>
    <row r="284" spans="7:18" s="19" customFormat="1" x14ac:dyDescent="0.25">
      <c r="G284" s="41"/>
      <c r="H284" s="35"/>
      <c r="I284" s="35"/>
      <c r="J284" s="35"/>
      <c r="K284" s="35"/>
      <c r="L284" s="35"/>
      <c r="M284" s="35"/>
      <c r="N284" s="35"/>
      <c r="O284" s="57"/>
      <c r="P284" s="35"/>
      <c r="Q284" s="35"/>
      <c r="R284" s="35"/>
    </row>
    <row r="285" spans="7:18" s="19" customFormat="1" x14ac:dyDescent="0.25">
      <c r="G285" s="41"/>
      <c r="H285" s="35"/>
      <c r="I285" s="35"/>
      <c r="J285" s="35"/>
      <c r="K285" s="35"/>
      <c r="L285" s="35"/>
      <c r="M285" s="35"/>
      <c r="N285" s="35"/>
      <c r="O285" s="57"/>
      <c r="P285" s="35"/>
      <c r="Q285" s="35"/>
      <c r="R285" s="35"/>
    </row>
    <row r="286" spans="7:18" s="19" customFormat="1" x14ac:dyDescent="0.25">
      <c r="G286" s="41"/>
      <c r="H286" s="35"/>
      <c r="I286" s="35"/>
      <c r="J286" s="35"/>
      <c r="K286" s="35"/>
      <c r="L286" s="35"/>
      <c r="M286" s="35"/>
      <c r="N286" s="35"/>
      <c r="O286" s="57"/>
      <c r="P286" s="35"/>
      <c r="Q286" s="35"/>
      <c r="R286" s="35"/>
    </row>
    <row r="287" spans="7:18" s="19" customFormat="1" x14ac:dyDescent="0.25">
      <c r="G287" s="41"/>
      <c r="H287" s="35"/>
      <c r="I287" s="35"/>
      <c r="J287" s="35"/>
      <c r="K287" s="35"/>
      <c r="L287" s="35"/>
      <c r="M287" s="35"/>
      <c r="N287" s="35"/>
      <c r="O287" s="57"/>
      <c r="P287" s="35"/>
      <c r="Q287" s="35"/>
      <c r="R287" s="35"/>
    </row>
    <row r="288" spans="7:18" s="19" customFormat="1" x14ac:dyDescent="0.25">
      <c r="G288" s="41"/>
      <c r="H288" s="35"/>
      <c r="I288" s="35"/>
      <c r="J288" s="35"/>
      <c r="K288" s="35"/>
      <c r="L288" s="35"/>
      <c r="M288" s="35"/>
      <c r="N288" s="35"/>
      <c r="O288" s="57"/>
      <c r="P288" s="35"/>
      <c r="Q288" s="35"/>
      <c r="R288" s="35"/>
    </row>
    <row r="289" spans="7:18" s="19" customFormat="1" x14ac:dyDescent="0.25">
      <c r="G289" s="41"/>
      <c r="H289" s="35"/>
      <c r="I289" s="35"/>
      <c r="J289" s="35"/>
      <c r="K289" s="35"/>
      <c r="L289" s="35"/>
      <c r="M289" s="35"/>
      <c r="N289" s="35"/>
      <c r="O289" s="57"/>
      <c r="P289" s="35"/>
      <c r="Q289" s="35"/>
      <c r="R289" s="35"/>
    </row>
    <row r="290" spans="7:18" s="19" customFormat="1" x14ac:dyDescent="0.25">
      <c r="G290" s="41"/>
      <c r="H290" s="35"/>
      <c r="I290" s="35"/>
      <c r="J290" s="35"/>
      <c r="K290" s="35"/>
      <c r="L290" s="35"/>
      <c r="M290" s="35"/>
      <c r="N290" s="35"/>
      <c r="O290" s="57"/>
      <c r="P290" s="35"/>
      <c r="Q290" s="35"/>
      <c r="R290" s="35"/>
    </row>
    <row r="291" spans="7:18" s="19" customFormat="1" x14ac:dyDescent="0.25">
      <c r="G291" s="41"/>
      <c r="H291" s="35"/>
      <c r="I291" s="35"/>
      <c r="J291" s="35"/>
      <c r="K291" s="35"/>
      <c r="L291" s="35"/>
      <c r="M291" s="35"/>
      <c r="N291" s="35"/>
      <c r="O291" s="57"/>
      <c r="P291" s="35"/>
      <c r="Q291" s="35"/>
      <c r="R291" s="35"/>
    </row>
    <row r="292" spans="7:18" s="19" customFormat="1" x14ac:dyDescent="0.25">
      <c r="G292" s="41"/>
      <c r="H292" s="35"/>
      <c r="I292" s="35"/>
      <c r="J292" s="35"/>
      <c r="K292" s="35"/>
      <c r="L292" s="35"/>
      <c r="M292" s="35"/>
      <c r="N292" s="35"/>
      <c r="O292" s="57"/>
      <c r="P292" s="35"/>
      <c r="Q292" s="35"/>
      <c r="R292" s="35"/>
    </row>
    <row r="293" spans="7:18" s="19" customFormat="1" x14ac:dyDescent="0.25">
      <c r="G293" s="41"/>
      <c r="H293" s="35"/>
      <c r="I293" s="35"/>
      <c r="J293" s="35"/>
      <c r="K293" s="35"/>
      <c r="L293" s="35"/>
      <c r="M293" s="35"/>
      <c r="N293" s="35"/>
      <c r="O293" s="57"/>
      <c r="P293" s="35"/>
      <c r="Q293" s="35"/>
      <c r="R293" s="35"/>
    </row>
    <row r="294" spans="7:18" s="19" customFormat="1" x14ac:dyDescent="0.25">
      <c r="G294" s="41"/>
      <c r="H294" s="35"/>
      <c r="I294" s="35"/>
      <c r="J294" s="35"/>
      <c r="K294" s="35"/>
      <c r="L294" s="35"/>
      <c r="M294" s="35"/>
      <c r="N294" s="35"/>
      <c r="O294" s="57"/>
      <c r="P294" s="35"/>
      <c r="Q294" s="35"/>
      <c r="R294" s="35"/>
    </row>
    <row r="295" spans="7:18" s="19" customFormat="1" x14ac:dyDescent="0.25">
      <c r="G295" s="41"/>
      <c r="H295" s="35"/>
      <c r="I295" s="35"/>
      <c r="J295" s="35"/>
      <c r="K295" s="35"/>
      <c r="L295" s="35"/>
      <c r="M295" s="35"/>
      <c r="N295" s="35"/>
      <c r="O295" s="57"/>
      <c r="P295" s="35"/>
      <c r="Q295" s="35"/>
      <c r="R295" s="35"/>
    </row>
    <row r="296" spans="7:18" s="19" customFormat="1" x14ac:dyDescent="0.25">
      <c r="G296" s="41"/>
      <c r="H296" s="35"/>
      <c r="I296" s="35"/>
      <c r="J296" s="35"/>
      <c r="K296" s="35"/>
      <c r="L296" s="35"/>
      <c r="M296" s="35"/>
      <c r="N296" s="35"/>
      <c r="O296" s="57"/>
      <c r="P296" s="35"/>
      <c r="Q296" s="35"/>
      <c r="R296" s="35"/>
    </row>
    <row r="297" spans="7:18" s="19" customFormat="1" x14ac:dyDescent="0.25">
      <c r="G297" s="41"/>
      <c r="H297" s="35"/>
      <c r="I297" s="35"/>
      <c r="J297" s="35"/>
      <c r="K297" s="35"/>
      <c r="L297" s="35"/>
      <c r="M297" s="35"/>
      <c r="N297" s="35"/>
      <c r="O297" s="57"/>
      <c r="P297" s="35"/>
      <c r="Q297" s="35"/>
      <c r="R297" s="35"/>
    </row>
    <row r="298" spans="7:18" s="19" customFormat="1" x14ac:dyDescent="0.25">
      <c r="G298" s="41"/>
      <c r="H298" s="35"/>
      <c r="I298" s="35"/>
      <c r="J298" s="35"/>
      <c r="K298" s="35"/>
      <c r="L298" s="35"/>
      <c r="M298" s="35"/>
      <c r="N298" s="35"/>
      <c r="O298" s="57"/>
      <c r="P298" s="35"/>
      <c r="Q298" s="35"/>
      <c r="R298" s="35"/>
    </row>
    <row r="299" spans="7:18" s="19" customFormat="1" x14ac:dyDescent="0.25">
      <c r="G299" s="41"/>
      <c r="H299" s="35"/>
      <c r="I299" s="35"/>
      <c r="J299" s="35"/>
      <c r="K299" s="35"/>
      <c r="L299" s="35"/>
      <c r="M299" s="35"/>
      <c r="N299" s="35"/>
      <c r="O299" s="57"/>
      <c r="P299" s="35"/>
      <c r="Q299" s="35"/>
      <c r="R299" s="35"/>
    </row>
    <row r="300" spans="7:18" s="19" customFormat="1" x14ac:dyDescent="0.25">
      <c r="G300" s="41"/>
      <c r="H300" s="35"/>
      <c r="I300" s="35"/>
      <c r="J300" s="35"/>
      <c r="K300" s="35"/>
      <c r="L300" s="35"/>
      <c r="M300" s="35"/>
      <c r="N300" s="35"/>
      <c r="O300" s="57"/>
      <c r="P300" s="35"/>
      <c r="Q300" s="35"/>
      <c r="R300" s="35"/>
    </row>
    <row r="301" spans="7:18" s="19" customFormat="1" x14ac:dyDescent="0.25">
      <c r="G301" s="41"/>
      <c r="H301" s="35"/>
      <c r="I301" s="35"/>
      <c r="J301" s="35"/>
      <c r="K301" s="35"/>
      <c r="L301" s="35"/>
      <c r="M301" s="35"/>
      <c r="N301" s="35"/>
      <c r="O301" s="57"/>
      <c r="P301" s="35"/>
      <c r="Q301" s="35"/>
      <c r="R301" s="35"/>
    </row>
    <row r="302" spans="7:18" s="19" customFormat="1" x14ac:dyDescent="0.25">
      <c r="G302" s="41"/>
      <c r="H302" s="35"/>
      <c r="I302" s="35"/>
      <c r="J302" s="35"/>
      <c r="K302" s="35"/>
      <c r="L302" s="35"/>
      <c r="M302" s="35"/>
      <c r="N302" s="35"/>
      <c r="O302" s="57"/>
      <c r="P302" s="35"/>
      <c r="Q302" s="35"/>
      <c r="R302" s="35"/>
    </row>
    <row r="303" spans="7:18" s="19" customFormat="1" x14ac:dyDescent="0.25">
      <c r="G303" s="41"/>
      <c r="H303" s="35"/>
      <c r="I303" s="35"/>
      <c r="J303" s="35"/>
      <c r="K303" s="35"/>
      <c r="L303" s="35"/>
      <c r="M303" s="35"/>
      <c r="N303" s="35"/>
      <c r="O303" s="57"/>
      <c r="P303" s="35"/>
      <c r="Q303" s="35"/>
      <c r="R303" s="35"/>
    </row>
    <row r="304" spans="7:18" s="19" customFormat="1" x14ac:dyDescent="0.25">
      <c r="G304" s="41"/>
      <c r="H304" s="35"/>
      <c r="I304" s="35"/>
      <c r="J304" s="35"/>
      <c r="K304" s="35"/>
      <c r="L304" s="35"/>
      <c r="M304" s="35"/>
      <c r="N304" s="35"/>
      <c r="O304" s="57"/>
      <c r="P304" s="35"/>
      <c r="Q304" s="35"/>
      <c r="R304" s="35"/>
    </row>
    <row r="305" spans="7:18" s="19" customFormat="1" x14ac:dyDescent="0.25">
      <c r="G305" s="41"/>
      <c r="H305" s="35"/>
      <c r="I305" s="35"/>
      <c r="J305" s="35"/>
      <c r="K305" s="35"/>
      <c r="L305" s="35"/>
      <c r="M305" s="35"/>
      <c r="N305" s="35"/>
      <c r="O305" s="57"/>
      <c r="P305" s="35"/>
      <c r="Q305" s="35"/>
      <c r="R305" s="35"/>
    </row>
    <row r="306" spans="7:18" s="19" customFormat="1" x14ac:dyDescent="0.25">
      <c r="G306" s="41"/>
      <c r="H306" s="35"/>
      <c r="I306" s="35"/>
      <c r="J306" s="35"/>
      <c r="K306" s="35"/>
      <c r="L306" s="35"/>
      <c r="M306" s="35"/>
      <c r="N306" s="35"/>
      <c r="O306" s="57"/>
      <c r="P306" s="35"/>
      <c r="Q306" s="35"/>
      <c r="R306" s="35"/>
    </row>
    <row r="307" spans="7:18" s="19" customFormat="1" x14ac:dyDescent="0.25">
      <c r="G307" s="41"/>
      <c r="H307" s="35"/>
      <c r="I307" s="35"/>
      <c r="J307" s="35"/>
      <c r="K307" s="35"/>
      <c r="L307" s="35"/>
      <c r="M307" s="35"/>
      <c r="N307" s="35"/>
      <c r="O307" s="57"/>
      <c r="P307" s="35"/>
      <c r="Q307" s="35"/>
      <c r="R307" s="35"/>
    </row>
    <row r="308" spans="7:18" s="19" customFormat="1" x14ac:dyDescent="0.25">
      <c r="G308" s="41"/>
      <c r="H308" s="35"/>
      <c r="I308" s="35"/>
      <c r="J308" s="35"/>
      <c r="K308" s="35"/>
      <c r="L308" s="35"/>
      <c r="M308" s="35"/>
      <c r="N308" s="35"/>
      <c r="O308" s="57"/>
      <c r="P308" s="35"/>
      <c r="Q308" s="35"/>
      <c r="R308" s="35"/>
    </row>
    <row r="309" spans="7:18" s="19" customFormat="1" x14ac:dyDescent="0.25">
      <c r="G309" s="41"/>
      <c r="H309" s="35"/>
      <c r="I309" s="35"/>
      <c r="J309" s="35"/>
      <c r="K309" s="35"/>
      <c r="L309" s="35"/>
      <c r="M309" s="35"/>
      <c r="N309" s="35"/>
      <c r="O309" s="57"/>
      <c r="P309" s="35"/>
      <c r="Q309" s="35"/>
      <c r="R309" s="35"/>
    </row>
    <row r="310" spans="7:18" s="19" customFormat="1" x14ac:dyDescent="0.25">
      <c r="G310" s="41"/>
      <c r="H310" s="35"/>
      <c r="I310" s="35"/>
      <c r="J310" s="35"/>
      <c r="K310" s="35"/>
      <c r="L310" s="35"/>
      <c r="M310" s="35"/>
      <c r="N310" s="35"/>
      <c r="O310" s="57"/>
      <c r="P310" s="35"/>
      <c r="Q310" s="35"/>
      <c r="R310" s="35"/>
    </row>
    <row r="311" spans="7:18" s="19" customFormat="1" x14ac:dyDescent="0.25">
      <c r="G311" s="41"/>
      <c r="H311" s="35"/>
      <c r="I311" s="35"/>
      <c r="J311" s="35"/>
      <c r="K311" s="35"/>
      <c r="L311" s="35"/>
      <c r="M311" s="35"/>
      <c r="N311" s="35"/>
      <c r="O311" s="57"/>
      <c r="P311" s="35"/>
      <c r="Q311" s="35"/>
      <c r="R311" s="35"/>
    </row>
    <row r="312" spans="7:18" s="19" customFormat="1" x14ac:dyDescent="0.25">
      <c r="G312" s="41"/>
      <c r="H312" s="35"/>
      <c r="I312" s="35"/>
      <c r="J312" s="35"/>
      <c r="K312" s="35"/>
      <c r="L312" s="35"/>
      <c r="M312" s="35"/>
      <c r="N312" s="35"/>
      <c r="O312" s="57"/>
      <c r="P312" s="35"/>
      <c r="Q312" s="35"/>
      <c r="R312" s="35"/>
    </row>
    <row r="313" spans="7:18" s="19" customFormat="1" x14ac:dyDescent="0.25">
      <c r="G313" s="41"/>
      <c r="H313" s="35"/>
      <c r="I313" s="35"/>
      <c r="J313" s="35"/>
      <c r="K313" s="35"/>
      <c r="L313" s="35"/>
      <c r="M313" s="35"/>
      <c r="N313" s="35"/>
      <c r="O313" s="57"/>
      <c r="P313" s="35"/>
      <c r="Q313" s="35"/>
      <c r="R313" s="35"/>
    </row>
    <row r="314" spans="7:18" s="19" customFormat="1" x14ac:dyDescent="0.25">
      <c r="G314" s="41"/>
      <c r="H314" s="35"/>
      <c r="I314" s="35"/>
      <c r="J314" s="35"/>
      <c r="K314" s="35"/>
      <c r="L314" s="35"/>
      <c r="M314" s="35"/>
      <c r="N314" s="35"/>
      <c r="O314" s="57"/>
      <c r="P314" s="35"/>
      <c r="Q314" s="35"/>
      <c r="R314" s="35"/>
    </row>
    <row r="315" spans="7:18" s="19" customFormat="1" x14ac:dyDescent="0.25">
      <c r="G315" s="41"/>
      <c r="H315" s="35"/>
      <c r="I315" s="35"/>
      <c r="J315" s="35"/>
      <c r="K315" s="35"/>
      <c r="L315" s="35"/>
      <c r="M315" s="35"/>
      <c r="N315" s="35"/>
      <c r="O315" s="57"/>
      <c r="P315" s="35"/>
      <c r="Q315" s="35"/>
      <c r="R315" s="35"/>
    </row>
    <row r="316" spans="7:18" s="19" customFormat="1" x14ac:dyDescent="0.25">
      <c r="G316" s="41"/>
      <c r="H316" s="35"/>
      <c r="I316" s="35"/>
      <c r="J316" s="35"/>
      <c r="K316" s="35"/>
      <c r="L316" s="35"/>
      <c r="M316" s="35"/>
      <c r="N316" s="35"/>
      <c r="O316" s="57"/>
      <c r="P316" s="35"/>
      <c r="Q316" s="35"/>
      <c r="R316" s="35"/>
    </row>
  </sheetData>
  <mergeCells count="20">
    <mergeCell ref="A1:N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P2:P3"/>
    <mergeCell ref="Q2:Q3"/>
    <mergeCell ref="R2:R3"/>
    <mergeCell ref="S2:S3"/>
    <mergeCell ref="J2:J3"/>
    <mergeCell ref="K2:K3"/>
    <mergeCell ref="L2:L3"/>
    <mergeCell ref="M2:M3"/>
    <mergeCell ref="N2:N3"/>
    <mergeCell ref="O2:O3"/>
  </mergeCells>
  <printOptions horizontalCentered="1"/>
  <pageMargins left="1.07" right="0.11811023622047245" top="0.74803149606299213" bottom="0.74803149606299213" header="0.31496062992125984" footer="0.31496062992125984"/>
  <pageSetup paperSize="5" scale="65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58"/>
  <sheetViews>
    <sheetView zoomScale="98" zoomScaleNormal="98" workbookViewId="0">
      <pane xSplit="6" ySplit="5" topLeftCell="G39" activePane="bottomRight" state="frozen"/>
      <selection pane="topRight" activeCell="G1" sqref="G1"/>
      <selection pane="bottomLeft" activeCell="A6" sqref="A6"/>
      <selection pane="bottomRight" activeCell="Y16" sqref="Y16"/>
    </sheetView>
  </sheetViews>
  <sheetFormatPr baseColWidth="10" defaultColWidth="10.85546875" defaultRowHeight="15" x14ac:dyDescent="0.25"/>
  <cols>
    <col min="1" max="1" width="6.7109375" style="16" customWidth="1"/>
    <col min="2" max="2" width="11" style="16" hidden="1" customWidth="1"/>
    <col min="3" max="4" width="17.140625" style="16" hidden="1" customWidth="1"/>
    <col min="5" max="5" width="16" style="16" hidden="1" customWidth="1"/>
    <col min="6" max="6" width="15.42578125" style="16" customWidth="1"/>
    <col min="7" max="7" width="13" style="38" customWidth="1"/>
    <col min="8" max="8" width="8.140625" style="38" customWidth="1"/>
    <col min="9" max="9" width="18.28515625" style="32" hidden="1" customWidth="1"/>
    <col min="10" max="10" width="16" style="32" customWidth="1"/>
    <col min="11" max="13" width="9.7109375" style="32" hidden="1" customWidth="1"/>
    <col min="14" max="14" width="9.7109375" style="32" customWidth="1"/>
    <col min="15" max="15" width="9.140625" style="32" hidden="1" customWidth="1"/>
    <col min="16" max="16" width="11" style="32" customWidth="1"/>
    <col min="17" max="17" width="8" style="32" hidden="1" customWidth="1"/>
    <col min="18" max="18" width="8" style="32" customWidth="1"/>
    <col min="19" max="19" width="11.42578125" style="32" hidden="1" customWidth="1"/>
    <col min="20" max="20" width="11.140625" style="32" customWidth="1"/>
    <col min="21" max="21" width="14.140625" style="55" hidden="1" customWidth="1"/>
    <col min="22" max="22" width="11.85546875" style="32" customWidth="1"/>
    <col min="23" max="23" width="12.85546875" style="32" customWidth="1"/>
    <col min="24" max="24" width="10.5703125" style="32" customWidth="1"/>
    <col min="25" max="25" width="17" style="16" customWidth="1"/>
    <col min="26" max="16384" width="10.85546875" style="16"/>
  </cols>
  <sheetData>
    <row r="1" spans="1:25" ht="21" x14ac:dyDescent="0.25">
      <c r="A1" s="196" t="s">
        <v>186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86"/>
    </row>
    <row r="2" spans="1:25" s="38" customFormat="1" ht="15" customHeight="1" x14ac:dyDescent="0.25">
      <c r="A2" s="197" t="s">
        <v>0</v>
      </c>
      <c r="B2" s="199" t="s">
        <v>1</v>
      </c>
      <c r="C2" s="199" t="s">
        <v>10</v>
      </c>
      <c r="D2" s="199" t="s">
        <v>117</v>
      </c>
      <c r="E2" s="197" t="s">
        <v>2</v>
      </c>
      <c r="F2" s="197" t="s">
        <v>3</v>
      </c>
      <c r="G2" s="201" t="s">
        <v>73</v>
      </c>
      <c r="H2" s="201" t="s">
        <v>215</v>
      </c>
      <c r="I2" s="203" t="s">
        <v>125</v>
      </c>
      <c r="J2" s="214" t="s">
        <v>210</v>
      </c>
      <c r="K2" s="204" t="s">
        <v>126</v>
      </c>
      <c r="L2" s="205" t="s">
        <v>128</v>
      </c>
      <c r="M2" s="203" t="s">
        <v>130</v>
      </c>
      <c r="N2" s="214" t="s">
        <v>211</v>
      </c>
      <c r="O2" s="205" t="s">
        <v>127</v>
      </c>
      <c r="P2" s="214" t="s">
        <v>212</v>
      </c>
      <c r="Q2" s="205" t="s">
        <v>129</v>
      </c>
      <c r="R2" s="217" t="s">
        <v>213</v>
      </c>
      <c r="S2" s="203" t="s">
        <v>131</v>
      </c>
      <c r="T2" s="214" t="s">
        <v>214</v>
      </c>
      <c r="U2" s="210" t="s">
        <v>190</v>
      </c>
      <c r="V2" s="206" t="s">
        <v>132</v>
      </c>
      <c r="W2" s="206" t="s">
        <v>134</v>
      </c>
      <c r="X2" s="206" t="s">
        <v>133</v>
      </c>
      <c r="Y2" s="208" t="s">
        <v>4</v>
      </c>
    </row>
    <row r="3" spans="1:25" s="38" customFormat="1" ht="58.5" customHeight="1" x14ac:dyDescent="0.25">
      <c r="A3" s="198"/>
      <c r="B3" s="200"/>
      <c r="C3" s="200"/>
      <c r="D3" s="200"/>
      <c r="E3" s="198"/>
      <c r="F3" s="198"/>
      <c r="G3" s="202"/>
      <c r="H3" s="216"/>
      <c r="I3" s="203"/>
      <c r="J3" s="214"/>
      <c r="K3" s="204"/>
      <c r="L3" s="205"/>
      <c r="M3" s="203"/>
      <c r="N3" s="214"/>
      <c r="O3" s="205"/>
      <c r="P3" s="214"/>
      <c r="Q3" s="205"/>
      <c r="R3" s="217"/>
      <c r="S3" s="203"/>
      <c r="T3" s="214"/>
      <c r="U3" s="210"/>
      <c r="V3" s="207"/>
      <c r="W3" s="207"/>
      <c r="X3" s="207"/>
      <c r="Y3" s="209"/>
    </row>
    <row r="4" spans="1:25" s="14" customFormat="1" ht="24.75" x14ac:dyDescent="0.25">
      <c r="A4" s="15">
        <v>1</v>
      </c>
      <c r="B4" s="97" t="s">
        <v>20</v>
      </c>
      <c r="C4" s="98" t="s">
        <v>26</v>
      </c>
      <c r="D4" s="99" t="s">
        <v>177</v>
      </c>
      <c r="E4" s="99" t="s">
        <v>23</v>
      </c>
      <c r="F4" s="99" t="s">
        <v>148</v>
      </c>
      <c r="G4" s="100" t="s">
        <v>74</v>
      </c>
      <c r="H4" s="100" t="s">
        <v>216</v>
      </c>
      <c r="I4" s="51">
        <v>2441</v>
      </c>
      <c r="J4" s="37">
        <f t="shared" ref="J4:J29" si="0">I4*12</f>
        <v>29292</v>
      </c>
      <c r="K4" s="50">
        <v>250</v>
      </c>
      <c r="L4" s="50">
        <v>1500</v>
      </c>
      <c r="M4" s="50">
        <v>0</v>
      </c>
      <c r="N4" s="37">
        <f t="shared" ref="N4:N29" si="1">SUM(K4:M4)*12</f>
        <v>21000</v>
      </c>
      <c r="O4" s="50">
        <v>0</v>
      </c>
      <c r="P4" s="37">
        <f t="shared" ref="P4:P29" si="2">O4*12</f>
        <v>0</v>
      </c>
      <c r="Q4" s="50">
        <v>0</v>
      </c>
      <c r="R4" s="37">
        <f t="shared" ref="R4:R29" si="3">Q4*12</f>
        <v>0</v>
      </c>
      <c r="S4" s="62">
        <v>1500</v>
      </c>
      <c r="T4" s="56">
        <f t="shared" ref="T4:T29" si="4">S4*12</f>
        <v>18000</v>
      </c>
      <c r="U4" s="56">
        <f>I4+K4+L4+M4+O4+Q4+S4</f>
        <v>5691</v>
      </c>
      <c r="V4" s="54">
        <f>U4-250</f>
        <v>5441</v>
      </c>
      <c r="W4" s="54">
        <f t="shared" ref="W4:W13" si="5">U4-250</f>
        <v>5441</v>
      </c>
      <c r="X4" s="53">
        <v>200</v>
      </c>
      <c r="Y4" s="11"/>
    </row>
    <row r="5" spans="1:25" s="14" customFormat="1" ht="24.75" x14ac:dyDescent="0.25">
      <c r="A5" s="102">
        <v>3</v>
      </c>
      <c r="B5" s="97" t="s">
        <v>20</v>
      </c>
      <c r="C5" s="98" t="s">
        <v>147</v>
      </c>
      <c r="D5" s="99" t="s">
        <v>177</v>
      </c>
      <c r="E5" s="99" t="s">
        <v>23</v>
      </c>
      <c r="F5" s="99" t="s">
        <v>148</v>
      </c>
      <c r="G5" s="100" t="s">
        <v>74</v>
      </c>
      <c r="H5" s="100" t="s">
        <v>216</v>
      </c>
      <c r="I5" s="51">
        <v>2441</v>
      </c>
      <c r="J5" s="37">
        <f t="shared" si="0"/>
        <v>29292</v>
      </c>
      <c r="K5" s="50">
        <v>250</v>
      </c>
      <c r="L5" s="50">
        <v>1500</v>
      </c>
      <c r="M5" s="50">
        <v>0</v>
      </c>
      <c r="N5" s="37">
        <f t="shared" si="1"/>
        <v>21000</v>
      </c>
      <c r="O5" s="50">
        <v>0</v>
      </c>
      <c r="P5" s="37">
        <f t="shared" si="2"/>
        <v>0</v>
      </c>
      <c r="Q5" s="50">
        <v>0</v>
      </c>
      <c r="R5" s="37">
        <f t="shared" si="3"/>
        <v>0</v>
      </c>
      <c r="S5" s="62">
        <v>1500</v>
      </c>
      <c r="T5" s="56">
        <f t="shared" si="4"/>
        <v>18000</v>
      </c>
      <c r="U5" s="56">
        <f t="shared" ref="U5:U29" si="6">I5+K5+L5+M5+O5+Q5+S5</f>
        <v>5691</v>
      </c>
      <c r="V5" s="54">
        <f t="shared" ref="V5:V29" si="7">U5-250</f>
        <v>5441</v>
      </c>
      <c r="W5" s="54">
        <f t="shared" si="5"/>
        <v>5441</v>
      </c>
      <c r="X5" s="53">
        <v>200</v>
      </c>
      <c r="Y5" s="11"/>
    </row>
    <row r="6" spans="1:25" s="14" customFormat="1" ht="24" x14ac:dyDescent="0.25">
      <c r="A6" s="15">
        <v>5</v>
      </c>
      <c r="B6" s="97" t="s">
        <v>20</v>
      </c>
      <c r="C6" s="101" t="s">
        <v>152</v>
      </c>
      <c r="D6" s="99" t="s">
        <v>178</v>
      </c>
      <c r="E6" s="99"/>
      <c r="F6" s="99" t="s">
        <v>153</v>
      </c>
      <c r="G6" s="100" t="s">
        <v>74</v>
      </c>
      <c r="H6" s="100" t="s">
        <v>216</v>
      </c>
      <c r="I6" s="51">
        <v>2490</v>
      </c>
      <c r="J6" s="37">
        <f t="shared" si="0"/>
        <v>29880</v>
      </c>
      <c r="K6" s="50">
        <v>250</v>
      </c>
      <c r="L6" s="50">
        <v>1500</v>
      </c>
      <c r="M6" s="50">
        <v>0</v>
      </c>
      <c r="N6" s="37">
        <f t="shared" si="1"/>
        <v>21000</v>
      </c>
      <c r="O6" s="50">
        <v>0</v>
      </c>
      <c r="P6" s="37">
        <f t="shared" si="2"/>
        <v>0</v>
      </c>
      <c r="Q6" s="50">
        <v>0</v>
      </c>
      <c r="R6" s="37">
        <f t="shared" si="3"/>
        <v>0</v>
      </c>
      <c r="S6" s="62">
        <v>1500</v>
      </c>
      <c r="T6" s="56">
        <f t="shared" si="4"/>
        <v>18000</v>
      </c>
      <c r="U6" s="56">
        <f t="shared" si="6"/>
        <v>5740</v>
      </c>
      <c r="V6" s="54">
        <f t="shared" si="7"/>
        <v>5490</v>
      </c>
      <c r="W6" s="54">
        <f t="shared" si="5"/>
        <v>5490</v>
      </c>
      <c r="X6" s="53">
        <v>200</v>
      </c>
      <c r="Y6" s="11"/>
    </row>
    <row r="7" spans="1:25" s="14" customFormat="1" ht="24.75" x14ac:dyDescent="0.25">
      <c r="A7" s="102">
        <v>6</v>
      </c>
      <c r="B7" s="97" t="s">
        <v>20</v>
      </c>
      <c r="C7" s="98" t="s">
        <v>26</v>
      </c>
      <c r="D7" s="99" t="s">
        <v>177</v>
      </c>
      <c r="E7" s="99" t="s">
        <v>23</v>
      </c>
      <c r="F7" s="99" t="s">
        <v>150</v>
      </c>
      <c r="G7" s="100" t="s">
        <v>74</v>
      </c>
      <c r="H7" s="100" t="s">
        <v>216</v>
      </c>
      <c r="I7" s="51">
        <v>2441</v>
      </c>
      <c r="J7" s="37">
        <f t="shared" si="0"/>
        <v>29292</v>
      </c>
      <c r="K7" s="50">
        <v>250</v>
      </c>
      <c r="L7" s="50">
        <v>1500</v>
      </c>
      <c r="M7" s="50">
        <v>0</v>
      </c>
      <c r="N7" s="37">
        <f t="shared" si="1"/>
        <v>21000</v>
      </c>
      <c r="O7" s="50">
        <v>0</v>
      </c>
      <c r="P7" s="37">
        <f t="shared" si="2"/>
        <v>0</v>
      </c>
      <c r="Q7" s="50">
        <v>0</v>
      </c>
      <c r="R7" s="37">
        <f t="shared" si="3"/>
        <v>0</v>
      </c>
      <c r="S7" s="62">
        <v>1500</v>
      </c>
      <c r="T7" s="56">
        <f t="shared" si="4"/>
        <v>18000</v>
      </c>
      <c r="U7" s="56">
        <f t="shared" si="6"/>
        <v>5691</v>
      </c>
      <c r="V7" s="54">
        <f t="shared" si="7"/>
        <v>5441</v>
      </c>
      <c r="W7" s="54">
        <f t="shared" si="5"/>
        <v>5441</v>
      </c>
      <c r="X7" s="53">
        <v>200</v>
      </c>
      <c r="Y7" s="11"/>
    </row>
    <row r="8" spans="1:25" s="14" customFormat="1" ht="24.75" x14ac:dyDescent="0.25">
      <c r="A8" s="15">
        <v>7</v>
      </c>
      <c r="B8" s="97" t="s">
        <v>20</v>
      </c>
      <c r="C8" s="98" t="s">
        <v>26</v>
      </c>
      <c r="D8" s="99" t="s">
        <v>177</v>
      </c>
      <c r="E8" s="99" t="s">
        <v>23</v>
      </c>
      <c r="F8" s="99" t="s">
        <v>151</v>
      </c>
      <c r="G8" s="100" t="s">
        <v>74</v>
      </c>
      <c r="H8" s="100" t="s">
        <v>216</v>
      </c>
      <c r="I8" s="51">
        <v>2441</v>
      </c>
      <c r="J8" s="37">
        <f t="shared" si="0"/>
        <v>29292</v>
      </c>
      <c r="K8" s="50">
        <v>250</v>
      </c>
      <c r="L8" s="50">
        <v>1500</v>
      </c>
      <c r="M8" s="50">
        <v>0</v>
      </c>
      <c r="N8" s="37">
        <f t="shared" si="1"/>
        <v>21000</v>
      </c>
      <c r="O8" s="50">
        <v>0</v>
      </c>
      <c r="P8" s="37">
        <f t="shared" si="2"/>
        <v>0</v>
      </c>
      <c r="Q8" s="50">
        <v>0</v>
      </c>
      <c r="R8" s="37">
        <f t="shared" si="3"/>
        <v>0</v>
      </c>
      <c r="S8" s="62">
        <v>1500</v>
      </c>
      <c r="T8" s="56">
        <f t="shared" si="4"/>
        <v>18000</v>
      </c>
      <c r="U8" s="56">
        <f t="shared" si="6"/>
        <v>5691</v>
      </c>
      <c r="V8" s="54">
        <f t="shared" si="7"/>
        <v>5441</v>
      </c>
      <c r="W8" s="54">
        <f t="shared" si="5"/>
        <v>5441</v>
      </c>
      <c r="X8" s="53">
        <v>200</v>
      </c>
      <c r="Y8" s="11"/>
    </row>
    <row r="9" spans="1:25" s="14" customFormat="1" ht="24.75" x14ac:dyDescent="0.25">
      <c r="A9" s="15">
        <v>8</v>
      </c>
      <c r="B9" s="97" t="s">
        <v>20</v>
      </c>
      <c r="C9" s="98" t="s">
        <v>26</v>
      </c>
      <c r="D9" s="99" t="s">
        <v>177</v>
      </c>
      <c r="E9" s="99" t="s">
        <v>23</v>
      </c>
      <c r="F9" s="99" t="s">
        <v>149</v>
      </c>
      <c r="G9" s="100" t="s">
        <v>74</v>
      </c>
      <c r="H9" s="100" t="s">
        <v>216</v>
      </c>
      <c r="I9" s="51">
        <v>2441</v>
      </c>
      <c r="J9" s="37">
        <f t="shared" si="0"/>
        <v>29292</v>
      </c>
      <c r="K9" s="50">
        <v>250</v>
      </c>
      <c r="L9" s="50">
        <v>1500</v>
      </c>
      <c r="M9" s="50">
        <v>0</v>
      </c>
      <c r="N9" s="37">
        <f t="shared" si="1"/>
        <v>21000</v>
      </c>
      <c r="O9" s="50">
        <v>0</v>
      </c>
      <c r="P9" s="37">
        <f t="shared" si="2"/>
        <v>0</v>
      </c>
      <c r="Q9" s="50">
        <v>0</v>
      </c>
      <c r="R9" s="37">
        <f t="shared" si="3"/>
        <v>0</v>
      </c>
      <c r="S9" s="62">
        <v>1500</v>
      </c>
      <c r="T9" s="56">
        <f t="shared" si="4"/>
        <v>18000</v>
      </c>
      <c r="U9" s="56">
        <f t="shared" si="6"/>
        <v>5691</v>
      </c>
      <c r="V9" s="54">
        <f t="shared" si="7"/>
        <v>5441</v>
      </c>
      <c r="W9" s="54">
        <f t="shared" si="5"/>
        <v>5441</v>
      </c>
      <c r="X9" s="53">
        <v>200</v>
      </c>
      <c r="Y9" s="11"/>
    </row>
    <row r="10" spans="1:25" s="14" customFormat="1" ht="24.75" x14ac:dyDescent="0.25">
      <c r="A10" s="102">
        <v>9</v>
      </c>
      <c r="B10" s="97" t="s">
        <v>20</v>
      </c>
      <c r="C10" s="101" t="s">
        <v>158</v>
      </c>
      <c r="D10" s="99" t="s">
        <v>155</v>
      </c>
      <c r="E10" s="99" t="s">
        <v>155</v>
      </c>
      <c r="F10" s="99" t="s">
        <v>39</v>
      </c>
      <c r="G10" s="100" t="s">
        <v>74</v>
      </c>
      <c r="H10" s="100" t="s">
        <v>216</v>
      </c>
      <c r="I10" s="51">
        <v>1105</v>
      </c>
      <c r="J10" s="37">
        <f t="shared" si="0"/>
        <v>13260</v>
      </c>
      <c r="K10" s="50">
        <v>250</v>
      </c>
      <c r="L10" s="50">
        <v>1000</v>
      </c>
      <c r="M10" s="50">
        <v>0</v>
      </c>
      <c r="N10" s="37">
        <f t="shared" si="1"/>
        <v>15000</v>
      </c>
      <c r="O10" s="50">
        <v>0</v>
      </c>
      <c r="P10" s="37">
        <f t="shared" si="2"/>
        <v>0</v>
      </c>
      <c r="Q10" s="50">
        <v>0</v>
      </c>
      <c r="R10" s="37">
        <f t="shared" si="3"/>
        <v>0</v>
      </c>
      <c r="S10" s="62">
        <v>1000</v>
      </c>
      <c r="T10" s="56">
        <f t="shared" si="4"/>
        <v>12000</v>
      </c>
      <c r="U10" s="56">
        <f t="shared" si="6"/>
        <v>3355</v>
      </c>
      <c r="V10" s="54">
        <f t="shared" si="7"/>
        <v>3105</v>
      </c>
      <c r="W10" s="54">
        <f t="shared" si="5"/>
        <v>3105</v>
      </c>
      <c r="X10" s="53">
        <v>200</v>
      </c>
      <c r="Y10" s="11"/>
    </row>
    <row r="11" spans="1:25" s="14" customFormat="1" ht="24.75" x14ac:dyDescent="0.25">
      <c r="A11" s="15">
        <v>10</v>
      </c>
      <c r="B11" s="97" t="s">
        <v>20</v>
      </c>
      <c r="C11" s="101" t="s">
        <v>156</v>
      </c>
      <c r="D11" s="99" t="s">
        <v>157</v>
      </c>
      <c r="E11" s="99" t="s">
        <v>157</v>
      </c>
      <c r="F11" s="99" t="s">
        <v>39</v>
      </c>
      <c r="G11" s="100" t="s">
        <v>74</v>
      </c>
      <c r="H11" s="100" t="s">
        <v>216</v>
      </c>
      <c r="I11" s="51">
        <v>1168</v>
      </c>
      <c r="J11" s="37">
        <f t="shared" si="0"/>
        <v>14016</v>
      </c>
      <c r="K11" s="50">
        <v>250</v>
      </c>
      <c r="L11" s="50">
        <v>1000</v>
      </c>
      <c r="M11" s="50">
        <v>0</v>
      </c>
      <c r="N11" s="37">
        <f t="shared" si="1"/>
        <v>15000</v>
      </c>
      <c r="O11" s="50">
        <v>0</v>
      </c>
      <c r="P11" s="37">
        <f t="shared" si="2"/>
        <v>0</v>
      </c>
      <c r="Q11" s="50">
        <v>0</v>
      </c>
      <c r="R11" s="37">
        <f t="shared" si="3"/>
        <v>0</v>
      </c>
      <c r="S11" s="62">
        <v>1000</v>
      </c>
      <c r="T11" s="56">
        <f t="shared" si="4"/>
        <v>12000</v>
      </c>
      <c r="U11" s="56">
        <f t="shared" si="6"/>
        <v>3418</v>
      </c>
      <c r="V11" s="54">
        <f t="shared" si="7"/>
        <v>3168</v>
      </c>
      <c r="W11" s="54">
        <f t="shared" si="5"/>
        <v>3168</v>
      </c>
      <c r="X11" s="53">
        <v>200</v>
      </c>
      <c r="Y11" s="11"/>
    </row>
    <row r="12" spans="1:25" s="14" customFormat="1" ht="24.75" x14ac:dyDescent="0.25">
      <c r="A12" s="15">
        <v>11</v>
      </c>
      <c r="B12" s="97" t="s">
        <v>20</v>
      </c>
      <c r="C12" s="101" t="s">
        <v>156</v>
      </c>
      <c r="D12" s="99" t="s">
        <v>157</v>
      </c>
      <c r="E12" s="99" t="s">
        <v>157</v>
      </c>
      <c r="F12" s="99" t="s">
        <v>39</v>
      </c>
      <c r="G12" s="100" t="s">
        <v>74</v>
      </c>
      <c r="H12" s="100" t="s">
        <v>216</v>
      </c>
      <c r="I12" s="51">
        <v>1168</v>
      </c>
      <c r="J12" s="37">
        <f t="shared" si="0"/>
        <v>14016</v>
      </c>
      <c r="K12" s="50">
        <v>250</v>
      </c>
      <c r="L12" s="50">
        <v>1000</v>
      </c>
      <c r="M12" s="50">
        <v>0</v>
      </c>
      <c r="N12" s="37">
        <f t="shared" si="1"/>
        <v>15000</v>
      </c>
      <c r="O12" s="50">
        <v>0</v>
      </c>
      <c r="P12" s="37">
        <f t="shared" si="2"/>
        <v>0</v>
      </c>
      <c r="Q12" s="50">
        <v>0</v>
      </c>
      <c r="R12" s="37">
        <f t="shared" si="3"/>
        <v>0</v>
      </c>
      <c r="S12" s="62">
        <v>1000</v>
      </c>
      <c r="T12" s="56">
        <f t="shared" si="4"/>
        <v>12000</v>
      </c>
      <c r="U12" s="56">
        <f t="shared" si="6"/>
        <v>3418</v>
      </c>
      <c r="V12" s="54">
        <f t="shared" si="7"/>
        <v>3168</v>
      </c>
      <c r="W12" s="54">
        <f t="shared" si="5"/>
        <v>3168</v>
      </c>
      <c r="X12" s="53">
        <v>200</v>
      </c>
      <c r="Y12" s="11"/>
    </row>
    <row r="13" spans="1:25" s="14" customFormat="1" ht="24" x14ac:dyDescent="0.25">
      <c r="A13" s="102">
        <v>12</v>
      </c>
      <c r="B13" s="97" t="s">
        <v>20</v>
      </c>
      <c r="C13" s="101" t="s">
        <v>158</v>
      </c>
      <c r="D13" s="99" t="s">
        <v>159</v>
      </c>
      <c r="E13" s="99" t="s">
        <v>159</v>
      </c>
      <c r="F13" s="99" t="s">
        <v>39</v>
      </c>
      <c r="G13" s="100" t="s">
        <v>74</v>
      </c>
      <c r="H13" s="100" t="s">
        <v>216</v>
      </c>
      <c r="I13" s="51">
        <v>1105</v>
      </c>
      <c r="J13" s="37">
        <f t="shared" si="0"/>
        <v>13260</v>
      </c>
      <c r="K13" s="50">
        <v>250</v>
      </c>
      <c r="L13" s="50">
        <v>1000</v>
      </c>
      <c r="M13" s="50">
        <v>0</v>
      </c>
      <c r="N13" s="37">
        <f>SUM(K13:M13)*12</f>
        <v>15000</v>
      </c>
      <c r="O13" s="50">
        <v>0</v>
      </c>
      <c r="P13" s="37">
        <f t="shared" si="2"/>
        <v>0</v>
      </c>
      <c r="Q13" s="50">
        <v>0</v>
      </c>
      <c r="R13" s="37">
        <f t="shared" si="3"/>
        <v>0</v>
      </c>
      <c r="S13" s="62">
        <v>1000</v>
      </c>
      <c r="T13" s="56">
        <f t="shared" si="4"/>
        <v>12000</v>
      </c>
      <c r="U13" s="56">
        <f t="shared" si="6"/>
        <v>3355</v>
      </c>
      <c r="V13" s="54">
        <f t="shared" si="7"/>
        <v>3105</v>
      </c>
      <c r="W13" s="54">
        <f t="shared" si="5"/>
        <v>3105</v>
      </c>
      <c r="X13" s="53">
        <v>200</v>
      </c>
      <c r="Y13" s="11"/>
    </row>
    <row r="14" spans="1:25" s="14" customFormat="1" x14ac:dyDescent="0.25">
      <c r="A14" s="102"/>
      <c r="B14" s="211" t="s">
        <v>218</v>
      </c>
      <c r="C14" s="212"/>
      <c r="D14" s="212"/>
      <c r="E14" s="212"/>
      <c r="F14" s="212"/>
      <c r="G14" s="213"/>
      <c r="H14" s="105"/>
      <c r="I14" s="106"/>
      <c r="J14" s="107"/>
      <c r="K14" s="108"/>
      <c r="L14" s="108"/>
      <c r="M14" s="108"/>
      <c r="N14" s="107"/>
      <c r="O14" s="108"/>
      <c r="P14" s="107"/>
      <c r="Q14" s="108"/>
      <c r="R14" s="107"/>
      <c r="S14" s="109">
        <v>37400</v>
      </c>
      <c r="T14" s="110">
        <f t="shared" si="4"/>
        <v>448800</v>
      </c>
      <c r="U14" s="110"/>
      <c r="V14" s="106">
        <v>75000</v>
      </c>
      <c r="W14" s="106">
        <v>294540</v>
      </c>
      <c r="X14" s="108"/>
      <c r="Y14" s="11"/>
    </row>
    <row r="15" spans="1:25" s="14" customFormat="1" x14ac:dyDescent="0.25">
      <c r="A15" s="102"/>
      <c r="B15" s="97"/>
      <c r="C15" s="101"/>
      <c r="D15" s="99"/>
      <c r="E15" s="99"/>
      <c r="F15" s="99"/>
      <c r="G15" s="100"/>
      <c r="H15" s="100"/>
      <c r="I15" s="103">
        <f>SUM(I4:I14)</f>
        <v>19241</v>
      </c>
      <c r="J15" s="103">
        <f t="shared" ref="J15:T15" si="8">SUM(J4:J14)</f>
        <v>230892</v>
      </c>
      <c r="K15" s="103">
        <f t="shared" si="8"/>
        <v>2500</v>
      </c>
      <c r="L15" s="103">
        <f t="shared" si="8"/>
        <v>13000</v>
      </c>
      <c r="M15" s="103">
        <f t="shared" si="8"/>
        <v>0</v>
      </c>
      <c r="N15" s="103">
        <f t="shared" si="8"/>
        <v>186000</v>
      </c>
      <c r="O15" s="103">
        <f t="shared" si="8"/>
        <v>0</v>
      </c>
      <c r="P15" s="103">
        <f t="shared" si="8"/>
        <v>0</v>
      </c>
      <c r="Q15" s="103">
        <f t="shared" si="8"/>
        <v>0</v>
      </c>
      <c r="R15" s="103">
        <f t="shared" si="8"/>
        <v>0</v>
      </c>
      <c r="S15" s="103">
        <f t="shared" si="8"/>
        <v>50400</v>
      </c>
      <c r="T15" s="103">
        <f t="shared" si="8"/>
        <v>604800</v>
      </c>
      <c r="U15" s="103">
        <f>SUM(U4:U14)</f>
        <v>47741</v>
      </c>
      <c r="V15" s="103">
        <f>SUM(V4:V14)</f>
        <v>120241</v>
      </c>
      <c r="W15" s="103">
        <f>SUM(W4:W14)</f>
        <v>339781</v>
      </c>
      <c r="X15" s="103">
        <f>SUM(X4:X14)</f>
        <v>2000</v>
      </c>
      <c r="Y15" s="11"/>
    </row>
    <row r="16" spans="1:25" s="14" customFormat="1" ht="24.75" x14ac:dyDescent="0.25">
      <c r="A16" s="15">
        <v>2</v>
      </c>
      <c r="B16" s="97" t="s">
        <v>20</v>
      </c>
      <c r="C16" s="101" t="s">
        <v>14</v>
      </c>
      <c r="D16" s="99" t="s">
        <v>176</v>
      </c>
      <c r="E16" s="99" t="s">
        <v>189</v>
      </c>
      <c r="F16" s="99" t="s">
        <v>154</v>
      </c>
      <c r="G16" s="100" t="s">
        <v>74</v>
      </c>
      <c r="H16" s="100" t="s">
        <v>217</v>
      </c>
      <c r="I16" s="51">
        <v>6297</v>
      </c>
      <c r="J16" s="37">
        <f>I16*12</f>
        <v>75564</v>
      </c>
      <c r="K16" s="50">
        <v>250</v>
      </c>
      <c r="L16" s="50">
        <v>0</v>
      </c>
      <c r="M16" s="50">
        <v>0</v>
      </c>
      <c r="N16" s="37">
        <f>SUM(K16:M16)*12</f>
        <v>3000</v>
      </c>
      <c r="O16" s="50">
        <v>375</v>
      </c>
      <c r="P16" s="37">
        <f>O16*12</f>
        <v>4500</v>
      </c>
      <c r="Q16" s="50">
        <v>0</v>
      </c>
      <c r="R16" s="37">
        <f>Q16*12</f>
        <v>0</v>
      </c>
      <c r="S16" s="62">
        <v>1800</v>
      </c>
      <c r="T16" s="56">
        <f>S16*12</f>
        <v>21600</v>
      </c>
      <c r="U16" s="56">
        <f>I16+K16+L16+M16+O16+Q16+S16</f>
        <v>8722</v>
      </c>
      <c r="V16" s="54">
        <f>U16-250</f>
        <v>8472</v>
      </c>
      <c r="W16" s="54">
        <f>U16-250</f>
        <v>8472</v>
      </c>
      <c r="X16" s="53">
        <v>200</v>
      </c>
      <c r="Y16" s="11"/>
    </row>
    <row r="17" spans="1:25" s="14" customFormat="1" ht="24" x14ac:dyDescent="0.25">
      <c r="A17" s="15">
        <v>4</v>
      </c>
      <c r="B17" s="97" t="s">
        <v>20</v>
      </c>
      <c r="C17" s="101" t="s">
        <v>26</v>
      </c>
      <c r="D17" s="99" t="s">
        <v>160</v>
      </c>
      <c r="E17" s="99"/>
      <c r="F17" s="99" t="s">
        <v>161</v>
      </c>
      <c r="G17" s="100" t="s">
        <v>74</v>
      </c>
      <c r="H17" s="100" t="s">
        <v>217</v>
      </c>
      <c r="I17" s="51">
        <v>2441</v>
      </c>
      <c r="J17" s="37">
        <f>I17*12</f>
        <v>29292</v>
      </c>
      <c r="K17" s="50">
        <v>250</v>
      </c>
      <c r="L17" s="50">
        <v>1500</v>
      </c>
      <c r="M17" s="50">
        <v>0</v>
      </c>
      <c r="N17" s="37">
        <f>SUM(K17:M17)*12</f>
        <v>21000</v>
      </c>
      <c r="O17" s="50">
        <v>0</v>
      </c>
      <c r="P17" s="37">
        <f>O17*12</f>
        <v>0</v>
      </c>
      <c r="Q17" s="50">
        <v>0</v>
      </c>
      <c r="R17" s="37">
        <f>Q17*12</f>
        <v>0</v>
      </c>
      <c r="S17" s="62">
        <v>1500</v>
      </c>
      <c r="T17" s="56">
        <f>S17*12</f>
        <v>18000</v>
      </c>
      <c r="U17" s="56">
        <f>I17+K17+L17+M17+O17+Q17+S17</f>
        <v>5691</v>
      </c>
      <c r="V17" s="54">
        <f>U17-250</f>
        <v>5441</v>
      </c>
      <c r="W17" s="54">
        <f>U17-250</f>
        <v>5441</v>
      </c>
      <c r="X17" s="53">
        <v>200</v>
      </c>
      <c r="Y17" s="11"/>
    </row>
    <row r="18" spans="1:25" s="14" customFormat="1" x14ac:dyDescent="0.25">
      <c r="A18" s="15"/>
      <c r="B18" s="211" t="s">
        <v>220</v>
      </c>
      <c r="C18" s="212"/>
      <c r="D18" s="212"/>
      <c r="E18" s="212"/>
      <c r="F18" s="212"/>
      <c r="G18" s="213"/>
      <c r="H18" s="105"/>
      <c r="I18" s="106"/>
      <c r="J18" s="107"/>
      <c r="K18" s="108"/>
      <c r="L18" s="108"/>
      <c r="M18" s="108"/>
      <c r="N18" s="107"/>
      <c r="O18" s="108"/>
      <c r="P18" s="107"/>
      <c r="Q18" s="108"/>
      <c r="R18" s="107"/>
      <c r="S18" s="109">
        <v>1800</v>
      </c>
      <c r="T18" s="110">
        <f>S18*12</f>
        <v>21600</v>
      </c>
      <c r="U18" s="110"/>
      <c r="V18" s="106"/>
      <c r="W18" s="106"/>
      <c r="X18" s="108"/>
      <c r="Y18" s="11"/>
    </row>
    <row r="19" spans="1:25" s="14" customFormat="1" x14ac:dyDescent="0.25">
      <c r="A19" s="15"/>
      <c r="B19" s="97"/>
      <c r="C19" s="101"/>
      <c r="D19" s="99"/>
      <c r="E19" s="99"/>
      <c r="F19" s="99"/>
      <c r="G19" s="100"/>
      <c r="H19" s="100"/>
      <c r="I19" s="103">
        <f>SUM(I16:I18)</f>
        <v>8738</v>
      </c>
      <c r="J19" s="104">
        <f>SUM(J16:J18)</f>
        <v>104856</v>
      </c>
      <c r="K19" s="104">
        <f t="shared" ref="K19:X19" si="9">SUM(K16:K18)</f>
        <v>500</v>
      </c>
      <c r="L19" s="104">
        <f t="shared" si="9"/>
        <v>1500</v>
      </c>
      <c r="M19" s="104">
        <f t="shared" si="9"/>
        <v>0</v>
      </c>
      <c r="N19" s="104">
        <f>SUM(N16:N18)</f>
        <v>24000</v>
      </c>
      <c r="O19" s="104">
        <f t="shared" si="9"/>
        <v>375</v>
      </c>
      <c r="P19" s="104">
        <f t="shared" si="9"/>
        <v>4500</v>
      </c>
      <c r="Q19" s="104">
        <f t="shared" si="9"/>
        <v>0</v>
      </c>
      <c r="R19" s="104">
        <f t="shared" si="9"/>
        <v>0</v>
      </c>
      <c r="S19" s="104">
        <f t="shared" si="9"/>
        <v>5100</v>
      </c>
      <c r="T19" s="104">
        <f>SUM(T16:T18)</f>
        <v>61200</v>
      </c>
      <c r="U19" s="104">
        <f t="shared" si="9"/>
        <v>14413</v>
      </c>
      <c r="V19" s="104">
        <f>SUM(V16:V18)</f>
        <v>13913</v>
      </c>
      <c r="W19" s="104">
        <f t="shared" si="9"/>
        <v>13913</v>
      </c>
      <c r="X19" s="104">
        <f t="shared" si="9"/>
        <v>400</v>
      </c>
      <c r="Y19" s="11"/>
    </row>
    <row r="20" spans="1:25" s="14" customFormat="1" ht="24.75" x14ac:dyDescent="0.25">
      <c r="A20" s="15">
        <v>13</v>
      </c>
      <c r="B20" s="97" t="s">
        <v>20</v>
      </c>
      <c r="C20" s="101" t="s">
        <v>14</v>
      </c>
      <c r="D20" s="99" t="s">
        <v>176</v>
      </c>
      <c r="E20" s="99" t="s">
        <v>116</v>
      </c>
      <c r="F20" s="99" t="s">
        <v>163</v>
      </c>
      <c r="G20" s="100" t="s">
        <v>74</v>
      </c>
      <c r="H20" s="100" t="s">
        <v>217</v>
      </c>
      <c r="I20" s="51">
        <v>6297</v>
      </c>
      <c r="J20" s="37">
        <f t="shared" si="0"/>
        <v>75564</v>
      </c>
      <c r="K20" s="50">
        <v>250</v>
      </c>
      <c r="L20" s="50">
        <v>0</v>
      </c>
      <c r="M20" s="50">
        <v>0</v>
      </c>
      <c r="N20" s="37">
        <f t="shared" si="1"/>
        <v>3000</v>
      </c>
      <c r="O20" s="50">
        <v>375</v>
      </c>
      <c r="P20" s="37">
        <f t="shared" si="2"/>
        <v>4500</v>
      </c>
      <c r="Q20" s="50">
        <v>0</v>
      </c>
      <c r="R20" s="37">
        <f t="shared" si="3"/>
        <v>0</v>
      </c>
      <c r="S20" s="62">
        <v>1800</v>
      </c>
      <c r="T20" s="56">
        <f t="shared" si="4"/>
        <v>21600</v>
      </c>
      <c r="U20" s="56">
        <f t="shared" si="6"/>
        <v>8722</v>
      </c>
      <c r="V20" s="54">
        <f t="shared" si="7"/>
        <v>8472</v>
      </c>
      <c r="W20" s="54">
        <f>U20-250</f>
        <v>8472</v>
      </c>
      <c r="X20" s="53">
        <v>200</v>
      </c>
      <c r="Y20" s="11"/>
    </row>
    <row r="21" spans="1:25" s="14" customFormat="1" ht="24.75" x14ac:dyDescent="0.25">
      <c r="A21" s="15">
        <v>14</v>
      </c>
      <c r="B21" s="97" t="s">
        <v>20</v>
      </c>
      <c r="C21" s="101" t="s">
        <v>14</v>
      </c>
      <c r="D21" s="99" t="s">
        <v>176</v>
      </c>
      <c r="E21" s="99" t="s">
        <v>91</v>
      </c>
      <c r="F21" s="99" t="s">
        <v>163</v>
      </c>
      <c r="G21" s="100" t="s">
        <v>74</v>
      </c>
      <c r="H21" s="100" t="s">
        <v>217</v>
      </c>
      <c r="I21" s="51">
        <v>6297</v>
      </c>
      <c r="J21" s="37">
        <f t="shared" si="0"/>
        <v>75564</v>
      </c>
      <c r="K21" s="50">
        <v>250</v>
      </c>
      <c r="L21" s="50">
        <v>0</v>
      </c>
      <c r="M21" s="50">
        <v>0</v>
      </c>
      <c r="N21" s="37">
        <f t="shared" si="1"/>
        <v>3000</v>
      </c>
      <c r="O21" s="50">
        <v>375</v>
      </c>
      <c r="P21" s="37">
        <f t="shared" si="2"/>
        <v>4500</v>
      </c>
      <c r="Q21" s="50">
        <v>0</v>
      </c>
      <c r="R21" s="37">
        <f t="shared" si="3"/>
        <v>0</v>
      </c>
      <c r="S21" s="62">
        <v>1800</v>
      </c>
      <c r="T21" s="56">
        <f t="shared" si="4"/>
        <v>21600</v>
      </c>
      <c r="U21" s="56">
        <f t="shared" si="6"/>
        <v>8722</v>
      </c>
      <c r="V21" s="54">
        <f t="shared" si="7"/>
        <v>8472</v>
      </c>
      <c r="W21" s="54">
        <f>U21-250</f>
        <v>8472</v>
      </c>
      <c r="X21" s="53">
        <v>200</v>
      </c>
      <c r="Y21" s="11"/>
    </row>
    <row r="22" spans="1:25" s="14" customFormat="1" ht="15" customHeight="1" x14ac:dyDescent="0.25">
      <c r="A22" s="15"/>
      <c r="B22" s="211" t="s">
        <v>221</v>
      </c>
      <c r="C22" s="212"/>
      <c r="D22" s="212"/>
      <c r="E22" s="212"/>
      <c r="F22" s="212"/>
      <c r="G22" s="213"/>
      <c r="H22" s="105"/>
      <c r="I22" s="106"/>
      <c r="J22" s="107"/>
      <c r="K22" s="108"/>
      <c r="L22" s="108"/>
      <c r="M22" s="108"/>
      <c r="N22" s="107"/>
      <c r="O22" s="108"/>
      <c r="P22" s="107"/>
      <c r="Q22" s="108"/>
      <c r="R22" s="107"/>
      <c r="S22" s="109">
        <v>3000</v>
      </c>
      <c r="T22" s="110">
        <f t="shared" si="4"/>
        <v>36000</v>
      </c>
      <c r="U22" s="110"/>
      <c r="V22" s="106"/>
      <c r="W22" s="106"/>
      <c r="X22" s="108"/>
      <c r="Y22" s="11"/>
    </row>
    <row r="23" spans="1:25" s="14" customFormat="1" x14ac:dyDescent="0.25">
      <c r="A23" s="15"/>
      <c r="B23" s="97"/>
      <c r="C23" s="101"/>
      <c r="D23" s="99"/>
      <c r="E23" s="99"/>
      <c r="F23" s="99"/>
      <c r="G23" s="100"/>
      <c r="H23" s="100"/>
      <c r="I23" s="103">
        <f>SUM(I20:I22)</f>
        <v>12594</v>
      </c>
      <c r="J23" s="104">
        <f>SUM(J20:J22)</f>
        <v>151128</v>
      </c>
      <c r="K23" s="104">
        <f t="shared" ref="K23:X23" si="10">SUM(K20:K22)</f>
        <v>500</v>
      </c>
      <c r="L23" s="104">
        <f t="shared" si="10"/>
        <v>0</v>
      </c>
      <c r="M23" s="104">
        <f t="shared" si="10"/>
        <v>0</v>
      </c>
      <c r="N23" s="104">
        <f>SUM(N20:N22)</f>
        <v>6000</v>
      </c>
      <c r="O23" s="104">
        <f t="shared" si="10"/>
        <v>750</v>
      </c>
      <c r="P23" s="104">
        <f>SUM(P20:P22)</f>
        <v>9000</v>
      </c>
      <c r="Q23" s="104">
        <f t="shared" si="10"/>
        <v>0</v>
      </c>
      <c r="R23" s="104">
        <f t="shared" si="10"/>
        <v>0</v>
      </c>
      <c r="S23" s="104">
        <f t="shared" si="10"/>
        <v>6600</v>
      </c>
      <c r="T23" s="104">
        <f t="shared" si="10"/>
        <v>79200</v>
      </c>
      <c r="U23" s="104">
        <f t="shared" si="10"/>
        <v>17444</v>
      </c>
      <c r="V23" s="104">
        <f t="shared" si="10"/>
        <v>16944</v>
      </c>
      <c r="W23" s="104">
        <f t="shared" si="10"/>
        <v>16944</v>
      </c>
      <c r="X23" s="104">
        <f t="shared" si="10"/>
        <v>400</v>
      </c>
      <c r="Y23" s="11"/>
    </row>
    <row r="24" spans="1:25" s="14" customFormat="1" ht="24.75" x14ac:dyDescent="0.25">
      <c r="A24" s="102">
        <v>15</v>
      </c>
      <c r="B24" s="97" t="s">
        <v>20</v>
      </c>
      <c r="C24" s="101" t="s">
        <v>14</v>
      </c>
      <c r="D24" s="99" t="s">
        <v>176</v>
      </c>
      <c r="E24" s="99" t="s">
        <v>80</v>
      </c>
      <c r="F24" s="99" t="s">
        <v>170</v>
      </c>
      <c r="G24" s="100" t="s">
        <v>74</v>
      </c>
      <c r="H24" s="100" t="s">
        <v>217</v>
      </c>
      <c r="I24" s="51">
        <v>6297</v>
      </c>
      <c r="J24" s="37">
        <f t="shared" si="0"/>
        <v>75564</v>
      </c>
      <c r="K24" s="50">
        <v>250</v>
      </c>
      <c r="L24" s="50">
        <v>0</v>
      </c>
      <c r="M24" s="50">
        <v>0</v>
      </c>
      <c r="N24" s="37">
        <f t="shared" si="1"/>
        <v>3000</v>
      </c>
      <c r="O24" s="50">
        <v>375</v>
      </c>
      <c r="P24" s="37">
        <f t="shared" si="2"/>
        <v>4500</v>
      </c>
      <c r="Q24" s="50">
        <v>0</v>
      </c>
      <c r="R24" s="37">
        <f t="shared" si="3"/>
        <v>0</v>
      </c>
      <c r="S24" s="62">
        <v>1800</v>
      </c>
      <c r="T24" s="56">
        <f t="shared" si="4"/>
        <v>21600</v>
      </c>
      <c r="U24" s="56">
        <f t="shared" si="6"/>
        <v>8722</v>
      </c>
      <c r="V24" s="54">
        <f t="shared" si="7"/>
        <v>8472</v>
      </c>
      <c r="W24" s="54">
        <f>U24-250</f>
        <v>8472</v>
      </c>
      <c r="X24" s="53">
        <v>200</v>
      </c>
      <c r="Y24" s="11"/>
    </row>
    <row r="25" spans="1:25" s="14" customFormat="1" x14ac:dyDescent="0.25">
      <c r="A25" s="102"/>
      <c r="B25" s="97"/>
      <c r="C25" s="101"/>
      <c r="D25" s="99"/>
      <c r="E25" s="99"/>
      <c r="F25" s="99"/>
      <c r="G25" s="100"/>
      <c r="H25" s="100"/>
      <c r="I25" s="103">
        <f>SUM(I24)</f>
        <v>6297</v>
      </c>
      <c r="J25" s="104">
        <f>SUM(J24)</f>
        <v>75564</v>
      </c>
      <c r="K25" s="104">
        <f t="shared" ref="K25:X25" si="11">SUM(K24)</f>
        <v>250</v>
      </c>
      <c r="L25" s="104">
        <f t="shared" si="11"/>
        <v>0</v>
      </c>
      <c r="M25" s="104">
        <f t="shared" si="11"/>
        <v>0</v>
      </c>
      <c r="N25" s="104">
        <f t="shared" si="11"/>
        <v>3000</v>
      </c>
      <c r="O25" s="104">
        <f t="shared" si="11"/>
        <v>375</v>
      </c>
      <c r="P25" s="104">
        <f t="shared" si="11"/>
        <v>4500</v>
      </c>
      <c r="Q25" s="104">
        <f t="shared" si="11"/>
        <v>0</v>
      </c>
      <c r="R25" s="104">
        <f t="shared" si="11"/>
        <v>0</v>
      </c>
      <c r="S25" s="104">
        <f t="shared" si="11"/>
        <v>1800</v>
      </c>
      <c r="T25" s="104">
        <f t="shared" si="11"/>
        <v>21600</v>
      </c>
      <c r="U25" s="104">
        <f t="shared" si="11"/>
        <v>8722</v>
      </c>
      <c r="V25" s="104">
        <f t="shared" si="11"/>
        <v>8472</v>
      </c>
      <c r="W25" s="104">
        <f t="shared" si="11"/>
        <v>8472</v>
      </c>
      <c r="X25" s="104">
        <f t="shared" si="11"/>
        <v>200</v>
      </c>
      <c r="Y25" s="11"/>
    </row>
    <row r="26" spans="1:25" s="14" customFormat="1" ht="24.75" x14ac:dyDescent="0.25">
      <c r="A26" s="15">
        <v>16</v>
      </c>
      <c r="B26" s="97" t="s">
        <v>20</v>
      </c>
      <c r="C26" s="101" t="s">
        <v>14</v>
      </c>
      <c r="D26" s="99" t="s">
        <v>176</v>
      </c>
      <c r="E26" s="99" t="s">
        <v>164</v>
      </c>
      <c r="F26" s="99" t="s">
        <v>168</v>
      </c>
      <c r="G26" s="100" t="s">
        <v>74</v>
      </c>
      <c r="H26" s="100" t="s">
        <v>217</v>
      </c>
      <c r="I26" s="51">
        <v>6297</v>
      </c>
      <c r="J26" s="37">
        <f t="shared" si="0"/>
        <v>75564</v>
      </c>
      <c r="K26" s="50">
        <v>250</v>
      </c>
      <c r="L26" s="50">
        <v>0</v>
      </c>
      <c r="M26" s="50">
        <v>0</v>
      </c>
      <c r="N26" s="37">
        <f t="shared" si="1"/>
        <v>3000</v>
      </c>
      <c r="O26" s="50">
        <v>375</v>
      </c>
      <c r="P26" s="37">
        <f t="shared" si="2"/>
        <v>4500</v>
      </c>
      <c r="Q26" s="50">
        <v>0</v>
      </c>
      <c r="R26" s="37">
        <f t="shared" si="3"/>
        <v>0</v>
      </c>
      <c r="S26" s="62">
        <v>1800</v>
      </c>
      <c r="T26" s="56">
        <f t="shared" si="4"/>
        <v>21600</v>
      </c>
      <c r="U26" s="56">
        <f t="shared" si="6"/>
        <v>8722</v>
      </c>
      <c r="V26" s="54">
        <f t="shared" si="7"/>
        <v>8472</v>
      </c>
      <c r="W26" s="54">
        <f>U26-250</f>
        <v>8472</v>
      </c>
      <c r="X26" s="53">
        <v>200</v>
      </c>
      <c r="Y26" s="11"/>
    </row>
    <row r="27" spans="1:25" s="14" customFormat="1" x14ac:dyDescent="0.25">
      <c r="A27" s="15"/>
      <c r="B27" s="211" t="s">
        <v>222</v>
      </c>
      <c r="C27" s="212"/>
      <c r="D27" s="212"/>
      <c r="E27" s="212"/>
      <c r="F27" s="212"/>
      <c r="G27" s="213"/>
      <c r="H27" s="105"/>
      <c r="I27" s="106"/>
      <c r="J27" s="107"/>
      <c r="K27" s="108"/>
      <c r="L27" s="108"/>
      <c r="M27" s="108"/>
      <c r="N27" s="107"/>
      <c r="O27" s="108"/>
      <c r="P27" s="107"/>
      <c r="Q27" s="108"/>
      <c r="R27" s="107"/>
      <c r="S27" s="109">
        <v>1800</v>
      </c>
      <c r="T27" s="110">
        <v>21600</v>
      </c>
      <c r="U27" s="110"/>
      <c r="V27" s="106"/>
      <c r="W27" s="106"/>
      <c r="X27" s="108"/>
      <c r="Y27" s="11"/>
    </row>
    <row r="28" spans="1:25" s="14" customFormat="1" x14ac:dyDescent="0.25">
      <c r="A28" s="15"/>
      <c r="B28" s="97"/>
      <c r="C28" s="101"/>
      <c r="D28" s="99"/>
      <c r="E28" s="99"/>
      <c r="F28" s="99"/>
      <c r="G28" s="100"/>
      <c r="H28" s="100"/>
      <c r="I28" s="103">
        <f>SUM(I26:I27)</f>
        <v>6297</v>
      </c>
      <c r="J28" s="103">
        <f t="shared" ref="J28:X28" si="12">SUM(J26:J27)</f>
        <v>75564</v>
      </c>
      <c r="K28" s="103">
        <f t="shared" si="12"/>
        <v>250</v>
      </c>
      <c r="L28" s="103">
        <f t="shared" si="12"/>
        <v>0</v>
      </c>
      <c r="M28" s="103">
        <f t="shared" si="12"/>
        <v>0</v>
      </c>
      <c r="N28" s="103">
        <f t="shared" si="12"/>
        <v>3000</v>
      </c>
      <c r="O28" s="103">
        <f t="shared" si="12"/>
        <v>375</v>
      </c>
      <c r="P28" s="103">
        <f t="shared" si="12"/>
        <v>4500</v>
      </c>
      <c r="Q28" s="103">
        <f t="shared" si="12"/>
        <v>0</v>
      </c>
      <c r="R28" s="103">
        <f t="shared" si="12"/>
        <v>0</v>
      </c>
      <c r="S28" s="103">
        <f t="shared" si="12"/>
        <v>3600</v>
      </c>
      <c r="T28" s="103">
        <f t="shared" si="12"/>
        <v>43200</v>
      </c>
      <c r="U28" s="103">
        <f t="shared" si="12"/>
        <v>8722</v>
      </c>
      <c r="V28" s="103">
        <f t="shared" si="12"/>
        <v>8472</v>
      </c>
      <c r="W28" s="103">
        <f t="shared" si="12"/>
        <v>8472</v>
      </c>
      <c r="X28" s="103">
        <f t="shared" si="12"/>
        <v>200</v>
      </c>
      <c r="Y28" s="11"/>
    </row>
    <row r="29" spans="1:25" s="14" customFormat="1" ht="24.75" x14ac:dyDescent="0.25">
      <c r="A29" s="15">
        <v>17</v>
      </c>
      <c r="B29" s="97" t="s">
        <v>20</v>
      </c>
      <c r="C29" s="101" t="s">
        <v>14</v>
      </c>
      <c r="D29" s="99" t="s">
        <v>176</v>
      </c>
      <c r="E29" s="99" t="s">
        <v>164</v>
      </c>
      <c r="F29" s="99" t="s">
        <v>167</v>
      </c>
      <c r="G29" s="100" t="s">
        <v>74</v>
      </c>
      <c r="H29" s="100" t="s">
        <v>217</v>
      </c>
      <c r="I29" s="51">
        <v>6297</v>
      </c>
      <c r="J29" s="37">
        <f t="shared" si="0"/>
        <v>75564</v>
      </c>
      <c r="K29" s="50">
        <v>250</v>
      </c>
      <c r="L29" s="50">
        <v>0</v>
      </c>
      <c r="M29" s="50">
        <v>0</v>
      </c>
      <c r="N29" s="37">
        <f t="shared" si="1"/>
        <v>3000</v>
      </c>
      <c r="O29" s="50">
        <v>375</v>
      </c>
      <c r="P29" s="37">
        <f t="shared" si="2"/>
        <v>4500</v>
      </c>
      <c r="Q29" s="50">
        <v>0</v>
      </c>
      <c r="R29" s="37">
        <f t="shared" si="3"/>
        <v>0</v>
      </c>
      <c r="S29" s="62">
        <v>1800</v>
      </c>
      <c r="T29" s="56">
        <f t="shared" si="4"/>
        <v>21600</v>
      </c>
      <c r="U29" s="56">
        <f t="shared" si="6"/>
        <v>8722</v>
      </c>
      <c r="V29" s="54">
        <f t="shared" si="7"/>
        <v>8472</v>
      </c>
      <c r="W29" s="54">
        <f>U29-250</f>
        <v>8472</v>
      </c>
      <c r="X29" s="53">
        <v>200</v>
      </c>
      <c r="Y29" s="11"/>
    </row>
    <row r="30" spans="1:25" s="14" customFormat="1" x14ac:dyDescent="0.25">
      <c r="A30" s="15"/>
      <c r="B30" s="97"/>
      <c r="C30" s="101"/>
      <c r="D30" s="99"/>
      <c r="E30" s="99"/>
      <c r="F30" s="99"/>
      <c r="G30" s="100"/>
      <c r="H30" s="100"/>
      <c r="I30" s="103">
        <f>SUM(I29)</f>
        <v>6297</v>
      </c>
      <c r="J30" s="103">
        <f t="shared" ref="J30:X30" si="13">SUM(J29)</f>
        <v>75564</v>
      </c>
      <c r="K30" s="103">
        <f t="shared" si="13"/>
        <v>250</v>
      </c>
      <c r="L30" s="103">
        <f t="shared" si="13"/>
        <v>0</v>
      </c>
      <c r="M30" s="103">
        <f t="shared" si="13"/>
        <v>0</v>
      </c>
      <c r="N30" s="103">
        <f t="shared" si="13"/>
        <v>3000</v>
      </c>
      <c r="O30" s="103">
        <f t="shared" si="13"/>
        <v>375</v>
      </c>
      <c r="P30" s="103">
        <f t="shared" si="13"/>
        <v>4500</v>
      </c>
      <c r="Q30" s="103">
        <f t="shared" si="13"/>
        <v>0</v>
      </c>
      <c r="R30" s="103">
        <f t="shared" si="13"/>
        <v>0</v>
      </c>
      <c r="S30" s="103">
        <f t="shared" si="13"/>
        <v>1800</v>
      </c>
      <c r="T30" s="103">
        <f t="shared" si="13"/>
        <v>21600</v>
      </c>
      <c r="U30" s="103">
        <f t="shared" si="13"/>
        <v>8722</v>
      </c>
      <c r="V30" s="103">
        <f t="shared" si="13"/>
        <v>8472</v>
      </c>
      <c r="W30" s="103">
        <f t="shared" si="13"/>
        <v>8472</v>
      </c>
      <c r="X30" s="103">
        <f t="shared" si="13"/>
        <v>200</v>
      </c>
      <c r="Y30" s="11"/>
    </row>
    <row r="31" spans="1:25" s="14" customFormat="1" ht="24.75" x14ac:dyDescent="0.25">
      <c r="A31" s="102">
        <v>18</v>
      </c>
      <c r="B31" s="97" t="s">
        <v>20</v>
      </c>
      <c r="C31" s="101" t="s">
        <v>14</v>
      </c>
      <c r="D31" s="99" t="s">
        <v>176</v>
      </c>
      <c r="E31" s="99" t="s">
        <v>164</v>
      </c>
      <c r="F31" s="99" t="s">
        <v>165</v>
      </c>
      <c r="G31" s="100" t="s">
        <v>74</v>
      </c>
      <c r="H31" s="100" t="s">
        <v>217</v>
      </c>
      <c r="I31" s="51">
        <v>6297</v>
      </c>
      <c r="J31" s="37">
        <f t="shared" ref="J31:J46" si="14">I31*12</f>
        <v>75564</v>
      </c>
      <c r="K31" s="50">
        <v>250</v>
      </c>
      <c r="L31" s="50">
        <v>0</v>
      </c>
      <c r="M31" s="50">
        <v>0</v>
      </c>
      <c r="N31" s="37">
        <f t="shared" ref="N31:N46" si="15">SUM(K31:M31)*12</f>
        <v>3000</v>
      </c>
      <c r="O31" s="50">
        <v>375</v>
      </c>
      <c r="P31" s="37">
        <f t="shared" ref="P31:P46" si="16">O31*12</f>
        <v>4500</v>
      </c>
      <c r="Q31" s="50">
        <v>0</v>
      </c>
      <c r="R31" s="37">
        <f t="shared" ref="R31:R46" si="17">Q31*12</f>
        <v>0</v>
      </c>
      <c r="S31" s="62">
        <v>1800</v>
      </c>
      <c r="T31" s="56">
        <f t="shared" ref="T31:T47" si="18">S31*12</f>
        <v>21600</v>
      </c>
      <c r="U31" s="56">
        <f t="shared" ref="U31:U46" si="19">I31+K31+L31+M31+O31+Q31+S31</f>
        <v>8722</v>
      </c>
      <c r="V31" s="54">
        <f t="shared" ref="V31:V46" si="20">U31-250</f>
        <v>8472</v>
      </c>
      <c r="W31" s="54">
        <f>U31-250</f>
        <v>8472</v>
      </c>
      <c r="X31" s="53">
        <v>200</v>
      </c>
      <c r="Y31" s="11"/>
    </row>
    <row r="32" spans="1:25" s="14" customFormat="1" x14ac:dyDescent="0.25">
      <c r="A32" s="102"/>
      <c r="B32" s="97"/>
      <c r="C32" s="101"/>
      <c r="D32" s="99"/>
      <c r="E32" s="99"/>
      <c r="F32" s="99"/>
      <c r="G32" s="100"/>
      <c r="H32" s="100"/>
      <c r="I32" s="103">
        <f>SUM(I31)</f>
        <v>6297</v>
      </c>
      <c r="J32" s="103">
        <f t="shared" ref="J32:X32" si="21">SUM(J31)</f>
        <v>75564</v>
      </c>
      <c r="K32" s="103">
        <f t="shared" si="21"/>
        <v>250</v>
      </c>
      <c r="L32" s="103">
        <f t="shared" si="21"/>
        <v>0</v>
      </c>
      <c r="M32" s="103">
        <f t="shared" si="21"/>
        <v>0</v>
      </c>
      <c r="N32" s="103">
        <f t="shared" si="21"/>
        <v>3000</v>
      </c>
      <c r="O32" s="103">
        <f t="shared" si="21"/>
        <v>375</v>
      </c>
      <c r="P32" s="103">
        <f t="shared" si="21"/>
        <v>4500</v>
      </c>
      <c r="Q32" s="103">
        <f t="shared" si="21"/>
        <v>0</v>
      </c>
      <c r="R32" s="103">
        <f t="shared" si="21"/>
        <v>0</v>
      </c>
      <c r="S32" s="103">
        <f t="shared" si="21"/>
        <v>1800</v>
      </c>
      <c r="T32" s="103">
        <f t="shared" si="21"/>
        <v>21600</v>
      </c>
      <c r="U32" s="103">
        <f t="shared" si="21"/>
        <v>8722</v>
      </c>
      <c r="V32" s="103">
        <f t="shared" si="21"/>
        <v>8472</v>
      </c>
      <c r="W32" s="103">
        <f t="shared" si="21"/>
        <v>8472</v>
      </c>
      <c r="X32" s="103">
        <f t="shared" si="21"/>
        <v>200</v>
      </c>
      <c r="Y32" s="11"/>
    </row>
    <row r="33" spans="1:25" s="14" customFormat="1" ht="24.75" x14ac:dyDescent="0.25">
      <c r="A33" s="15">
        <v>19</v>
      </c>
      <c r="B33" s="97" t="s">
        <v>20</v>
      </c>
      <c r="C33" s="101" t="s">
        <v>14</v>
      </c>
      <c r="D33" s="99" t="s">
        <v>176</v>
      </c>
      <c r="E33" s="99" t="s">
        <v>116</v>
      </c>
      <c r="F33" s="99" t="s">
        <v>166</v>
      </c>
      <c r="G33" s="100" t="s">
        <v>74</v>
      </c>
      <c r="H33" s="100" t="s">
        <v>217</v>
      </c>
      <c r="I33" s="51">
        <v>6297</v>
      </c>
      <c r="J33" s="37">
        <f t="shared" si="14"/>
        <v>75564</v>
      </c>
      <c r="K33" s="50">
        <v>250</v>
      </c>
      <c r="L33" s="50">
        <v>0</v>
      </c>
      <c r="M33" s="50">
        <v>0</v>
      </c>
      <c r="N33" s="37">
        <f t="shared" si="15"/>
        <v>3000</v>
      </c>
      <c r="O33" s="50">
        <v>375</v>
      </c>
      <c r="P33" s="37">
        <f t="shared" si="16"/>
        <v>4500</v>
      </c>
      <c r="Q33" s="50">
        <v>0</v>
      </c>
      <c r="R33" s="37">
        <f t="shared" si="17"/>
        <v>0</v>
      </c>
      <c r="S33" s="62">
        <v>1800</v>
      </c>
      <c r="T33" s="56">
        <f t="shared" si="18"/>
        <v>21600</v>
      </c>
      <c r="U33" s="56">
        <f t="shared" si="19"/>
        <v>8722</v>
      </c>
      <c r="V33" s="54">
        <f t="shared" si="20"/>
        <v>8472</v>
      </c>
      <c r="W33" s="54">
        <f>U33-250</f>
        <v>8472</v>
      </c>
      <c r="X33" s="53">
        <v>200</v>
      </c>
      <c r="Y33" s="11"/>
    </row>
    <row r="34" spans="1:25" s="14" customFormat="1" ht="24.75" x14ac:dyDescent="0.25">
      <c r="A34" s="15">
        <v>20</v>
      </c>
      <c r="B34" s="97" t="s">
        <v>20</v>
      </c>
      <c r="C34" s="101" t="s">
        <v>14</v>
      </c>
      <c r="D34" s="99" t="s">
        <v>176</v>
      </c>
      <c r="E34" s="99" t="s">
        <v>91</v>
      </c>
      <c r="F34" s="99" t="s">
        <v>166</v>
      </c>
      <c r="G34" s="100" t="s">
        <v>74</v>
      </c>
      <c r="H34" s="100" t="s">
        <v>217</v>
      </c>
      <c r="I34" s="51">
        <v>6297</v>
      </c>
      <c r="J34" s="37">
        <f t="shared" si="14"/>
        <v>75564</v>
      </c>
      <c r="K34" s="50">
        <v>250</v>
      </c>
      <c r="L34" s="50">
        <v>0</v>
      </c>
      <c r="M34" s="50">
        <v>0</v>
      </c>
      <c r="N34" s="37">
        <f t="shared" si="15"/>
        <v>3000</v>
      </c>
      <c r="O34" s="50">
        <v>375</v>
      </c>
      <c r="P34" s="37">
        <f t="shared" si="16"/>
        <v>4500</v>
      </c>
      <c r="Q34" s="50">
        <v>0</v>
      </c>
      <c r="R34" s="37">
        <f t="shared" si="17"/>
        <v>0</v>
      </c>
      <c r="S34" s="62">
        <v>1800</v>
      </c>
      <c r="T34" s="56">
        <f t="shared" si="18"/>
        <v>21600</v>
      </c>
      <c r="U34" s="56">
        <f t="shared" si="19"/>
        <v>8722</v>
      </c>
      <c r="V34" s="54">
        <f t="shared" si="20"/>
        <v>8472</v>
      </c>
      <c r="W34" s="54">
        <f>U34-250</f>
        <v>8472</v>
      </c>
      <c r="X34" s="53">
        <v>200</v>
      </c>
      <c r="Y34" s="11"/>
    </row>
    <row r="35" spans="1:25" s="14" customFormat="1" x14ac:dyDescent="0.25">
      <c r="A35" s="15"/>
      <c r="B35" s="211" t="s">
        <v>223</v>
      </c>
      <c r="C35" s="212"/>
      <c r="D35" s="212"/>
      <c r="E35" s="212"/>
      <c r="F35" s="212"/>
      <c r="G35" s="213"/>
      <c r="H35" s="105"/>
      <c r="I35" s="106"/>
      <c r="J35" s="107"/>
      <c r="K35" s="108"/>
      <c r="L35" s="108"/>
      <c r="M35" s="108"/>
      <c r="N35" s="107"/>
      <c r="O35" s="108"/>
      <c r="P35" s="107"/>
      <c r="Q35" s="108"/>
      <c r="R35" s="107"/>
      <c r="S35" s="109">
        <v>3000</v>
      </c>
      <c r="T35" s="110">
        <f t="shared" si="18"/>
        <v>36000</v>
      </c>
      <c r="U35" s="110"/>
      <c r="V35" s="106"/>
      <c r="W35" s="106"/>
      <c r="X35" s="108"/>
      <c r="Y35" s="11"/>
    </row>
    <row r="36" spans="1:25" s="14" customFormat="1" x14ac:dyDescent="0.25">
      <c r="A36" s="15"/>
      <c r="B36" s="97"/>
      <c r="C36" s="101"/>
      <c r="D36" s="99"/>
      <c r="E36" s="99"/>
      <c r="F36" s="99"/>
      <c r="G36" s="100"/>
      <c r="H36" s="100"/>
      <c r="I36" s="103">
        <f>SUM(I33:I35)</f>
        <v>12594</v>
      </c>
      <c r="J36" s="103">
        <f t="shared" ref="J36:X36" si="22">SUM(J33:J35)</f>
        <v>151128</v>
      </c>
      <c r="K36" s="103">
        <f t="shared" si="22"/>
        <v>500</v>
      </c>
      <c r="L36" s="103">
        <f t="shared" si="22"/>
        <v>0</v>
      </c>
      <c r="M36" s="103">
        <f t="shared" si="22"/>
        <v>0</v>
      </c>
      <c r="N36" s="103">
        <f t="shared" si="22"/>
        <v>6000</v>
      </c>
      <c r="O36" s="103">
        <f t="shared" si="22"/>
        <v>750</v>
      </c>
      <c r="P36" s="103">
        <f t="shared" si="22"/>
        <v>9000</v>
      </c>
      <c r="Q36" s="103">
        <f t="shared" si="22"/>
        <v>0</v>
      </c>
      <c r="R36" s="103">
        <f t="shared" si="22"/>
        <v>0</v>
      </c>
      <c r="S36" s="103">
        <f t="shared" si="22"/>
        <v>6600</v>
      </c>
      <c r="T36" s="103">
        <f t="shared" si="22"/>
        <v>79200</v>
      </c>
      <c r="U36" s="103">
        <f t="shared" si="22"/>
        <v>17444</v>
      </c>
      <c r="V36" s="103">
        <f t="shared" si="22"/>
        <v>16944</v>
      </c>
      <c r="W36" s="103">
        <f t="shared" si="22"/>
        <v>16944</v>
      </c>
      <c r="X36" s="103">
        <f t="shared" si="22"/>
        <v>400</v>
      </c>
      <c r="Y36" s="11"/>
    </row>
    <row r="37" spans="1:25" s="14" customFormat="1" ht="24.75" x14ac:dyDescent="0.25">
      <c r="A37" s="102">
        <v>21</v>
      </c>
      <c r="B37" s="97" t="s">
        <v>20</v>
      </c>
      <c r="C37" s="101" t="s">
        <v>14</v>
      </c>
      <c r="D37" s="99" t="s">
        <v>176</v>
      </c>
      <c r="E37" s="99" t="s">
        <v>89</v>
      </c>
      <c r="F37" s="99" t="s">
        <v>169</v>
      </c>
      <c r="G37" s="100" t="s">
        <v>74</v>
      </c>
      <c r="H37" s="100" t="s">
        <v>217</v>
      </c>
      <c r="I37" s="51">
        <v>6297</v>
      </c>
      <c r="J37" s="37">
        <f t="shared" si="14"/>
        <v>75564</v>
      </c>
      <c r="K37" s="50">
        <v>250</v>
      </c>
      <c r="L37" s="50">
        <v>0</v>
      </c>
      <c r="M37" s="50">
        <v>0</v>
      </c>
      <c r="N37" s="37">
        <f t="shared" si="15"/>
        <v>3000</v>
      </c>
      <c r="O37" s="50">
        <v>375</v>
      </c>
      <c r="P37" s="37">
        <f t="shared" si="16"/>
        <v>4500</v>
      </c>
      <c r="Q37" s="50">
        <v>0</v>
      </c>
      <c r="R37" s="37">
        <f t="shared" si="17"/>
        <v>0</v>
      </c>
      <c r="S37" s="62">
        <v>1800</v>
      </c>
      <c r="T37" s="56">
        <f t="shared" si="18"/>
        <v>21600</v>
      </c>
      <c r="U37" s="56">
        <f t="shared" si="19"/>
        <v>8722</v>
      </c>
      <c r="V37" s="54">
        <f t="shared" si="20"/>
        <v>8472</v>
      </c>
      <c r="W37" s="54">
        <f>U37-250</f>
        <v>8472</v>
      </c>
      <c r="X37" s="53">
        <v>200</v>
      </c>
      <c r="Y37" s="11"/>
    </row>
    <row r="38" spans="1:25" s="14" customFormat="1" ht="24.75" x14ac:dyDescent="0.25">
      <c r="A38" s="15">
        <v>22</v>
      </c>
      <c r="B38" s="97" t="s">
        <v>20</v>
      </c>
      <c r="C38" s="101" t="s">
        <v>14</v>
      </c>
      <c r="D38" s="99" t="s">
        <v>176</v>
      </c>
      <c r="E38" s="99" t="s">
        <v>91</v>
      </c>
      <c r="F38" s="99" t="s">
        <v>169</v>
      </c>
      <c r="G38" s="100" t="s">
        <v>74</v>
      </c>
      <c r="H38" s="100" t="s">
        <v>217</v>
      </c>
      <c r="I38" s="51">
        <v>6297</v>
      </c>
      <c r="J38" s="37">
        <f t="shared" si="14"/>
        <v>75564</v>
      </c>
      <c r="K38" s="50">
        <v>250</v>
      </c>
      <c r="L38" s="50">
        <v>0</v>
      </c>
      <c r="M38" s="50">
        <v>0</v>
      </c>
      <c r="N38" s="37">
        <f t="shared" si="15"/>
        <v>3000</v>
      </c>
      <c r="O38" s="50">
        <v>375</v>
      </c>
      <c r="P38" s="37">
        <f t="shared" si="16"/>
        <v>4500</v>
      </c>
      <c r="Q38" s="50">
        <v>0</v>
      </c>
      <c r="R38" s="37">
        <f t="shared" si="17"/>
        <v>0</v>
      </c>
      <c r="S38" s="62">
        <v>1800</v>
      </c>
      <c r="T38" s="56">
        <f t="shared" si="18"/>
        <v>21600</v>
      </c>
      <c r="U38" s="56">
        <f t="shared" si="19"/>
        <v>8722</v>
      </c>
      <c r="V38" s="54">
        <f t="shared" si="20"/>
        <v>8472</v>
      </c>
      <c r="W38" s="54">
        <f>U38-250</f>
        <v>8472</v>
      </c>
      <c r="X38" s="53">
        <v>200</v>
      </c>
      <c r="Y38" s="11"/>
    </row>
    <row r="39" spans="1:25" s="14" customFormat="1" x14ac:dyDescent="0.25">
      <c r="A39" s="15"/>
      <c r="B39" s="97"/>
      <c r="C39" s="101"/>
      <c r="D39" s="99"/>
      <c r="E39" s="99"/>
      <c r="F39" s="99"/>
      <c r="G39" s="100"/>
      <c r="H39" s="100"/>
      <c r="I39" s="103">
        <f>SUM(I37:I38)</f>
        <v>12594</v>
      </c>
      <c r="J39" s="103">
        <f t="shared" ref="J39:X39" si="23">SUM(J37:J38)</f>
        <v>151128</v>
      </c>
      <c r="K39" s="103">
        <f t="shared" si="23"/>
        <v>500</v>
      </c>
      <c r="L39" s="103">
        <f t="shared" si="23"/>
        <v>0</v>
      </c>
      <c r="M39" s="103">
        <f t="shared" si="23"/>
        <v>0</v>
      </c>
      <c r="N39" s="103">
        <f t="shared" si="23"/>
        <v>6000</v>
      </c>
      <c r="O39" s="103">
        <f t="shared" si="23"/>
        <v>750</v>
      </c>
      <c r="P39" s="103">
        <f t="shared" si="23"/>
        <v>9000</v>
      </c>
      <c r="Q39" s="103">
        <f t="shared" si="23"/>
        <v>0</v>
      </c>
      <c r="R39" s="103">
        <f t="shared" si="23"/>
        <v>0</v>
      </c>
      <c r="S39" s="103">
        <f t="shared" si="23"/>
        <v>3600</v>
      </c>
      <c r="T39" s="103">
        <f t="shared" si="23"/>
        <v>43200</v>
      </c>
      <c r="U39" s="103">
        <f t="shared" si="23"/>
        <v>17444</v>
      </c>
      <c r="V39" s="103">
        <f t="shared" si="23"/>
        <v>16944</v>
      </c>
      <c r="W39" s="103">
        <f t="shared" si="23"/>
        <v>16944</v>
      </c>
      <c r="X39" s="103">
        <f t="shared" si="23"/>
        <v>400</v>
      </c>
      <c r="Y39" s="11"/>
    </row>
    <row r="40" spans="1:25" s="14" customFormat="1" ht="24.75" x14ac:dyDescent="0.25">
      <c r="A40" s="15">
        <v>23</v>
      </c>
      <c r="B40" s="97" t="s">
        <v>20</v>
      </c>
      <c r="C40" s="101" t="s">
        <v>14</v>
      </c>
      <c r="D40" s="99" t="s">
        <v>176</v>
      </c>
      <c r="E40" s="99" t="s">
        <v>116</v>
      </c>
      <c r="F40" s="99" t="s">
        <v>171</v>
      </c>
      <c r="G40" s="100" t="s">
        <v>74</v>
      </c>
      <c r="H40" s="100" t="s">
        <v>217</v>
      </c>
      <c r="I40" s="51">
        <v>6297</v>
      </c>
      <c r="J40" s="37">
        <f t="shared" si="14"/>
        <v>75564</v>
      </c>
      <c r="K40" s="50">
        <v>250</v>
      </c>
      <c r="L40" s="50">
        <v>0</v>
      </c>
      <c r="M40" s="50">
        <v>0</v>
      </c>
      <c r="N40" s="37">
        <f t="shared" si="15"/>
        <v>3000</v>
      </c>
      <c r="O40" s="50">
        <v>375</v>
      </c>
      <c r="P40" s="37">
        <f t="shared" si="16"/>
        <v>4500</v>
      </c>
      <c r="Q40" s="50">
        <v>0</v>
      </c>
      <c r="R40" s="37">
        <f t="shared" si="17"/>
        <v>0</v>
      </c>
      <c r="S40" s="62">
        <v>1800</v>
      </c>
      <c r="T40" s="56">
        <f t="shared" si="18"/>
        <v>21600</v>
      </c>
      <c r="U40" s="56">
        <f t="shared" si="19"/>
        <v>8722</v>
      </c>
      <c r="V40" s="54">
        <f t="shared" si="20"/>
        <v>8472</v>
      </c>
      <c r="W40" s="54">
        <f>U40-250</f>
        <v>8472</v>
      </c>
      <c r="X40" s="53">
        <v>200</v>
      </c>
      <c r="Y40" s="11"/>
    </row>
    <row r="41" spans="1:25" s="14" customFormat="1" x14ac:dyDescent="0.25">
      <c r="A41" s="15"/>
      <c r="B41" s="211" t="s">
        <v>224</v>
      </c>
      <c r="C41" s="212"/>
      <c r="D41" s="212"/>
      <c r="E41" s="212"/>
      <c r="F41" s="212"/>
      <c r="G41" s="213"/>
      <c r="H41" s="105"/>
      <c r="I41" s="106"/>
      <c r="J41" s="107"/>
      <c r="K41" s="108"/>
      <c r="L41" s="108"/>
      <c r="M41" s="108"/>
      <c r="N41" s="107"/>
      <c r="O41" s="108"/>
      <c r="P41" s="107"/>
      <c r="Q41" s="108"/>
      <c r="R41" s="107"/>
      <c r="S41" s="109">
        <v>3000</v>
      </c>
      <c r="T41" s="110">
        <f t="shared" si="18"/>
        <v>36000</v>
      </c>
      <c r="U41" s="110"/>
      <c r="V41" s="106"/>
      <c r="W41" s="106"/>
      <c r="X41" s="108"/>
      <c r="Y41" s="11"/>
    </row>
    <row r="42" spans="1:25" s="14" customFormat="1" x14ac:dyDescent="0.25">
      <c r="A42" s="15"/>
      <c r="B42" s="97"/>
      <c r="C42" s="101"/>
      <c r="D42" s="99"/>
      <c r="E42" s="99"/>
      <c r="F42" s="99"/>
      <c r="G42" s="100"/>
      <c r="H42" s="100"/>
      <c r="I42" s="103">
        <f>SUM(I40:I41)</f>
        <v>6297</v>
      </c>
      <c r="J42" s="103">
        <f t="shared" ref="J42:W42" si="24">SUM(J40:J41)</f>
        <v>75564</v>
      </c>
      <c r="K42" s="103">
        <f t="shared" si="24"/>
        <v>250</v>
      </c>
      <c r="L42" s="103">
        <f t="shared" si="24"/>
        <v>0</v>
      </c>
      <c r="M42" s="103">
        <f t="shared" si="24"/>
        <v>0</v>
      </c>
      <c r="N42" s="103">
        <f t="shared" si="24"/>
        <v>3000</v>
      </c>
      <c r="O42" s="103">
        <f t="shared" si="24"/>
        <v>375</v>
      </c>
      <c r="P42" s="103">
        <f t="shared" si="24"/>
        <v>4500</v>
      </c>
      <c r="Q42" s="103">
        <f t="shared" si="24"/>
        <v>0</v>
      </c>
      <c r="R42" s="103">
        <f t="shared" si="24"/>
        <v>0</v>
      </c>
      <c r="S42" s="103">
        <f t="shared" si="24"/>
        <v>4800</v>
      </c>
      <c r="T42" s="103">
        <f t="shared" si="24"/>
        <v>57600</v>
      </c>
      <c r="U42" s="103">
        <f t="shared" si="24"/>
        <v>8722</v>
      </c>
      <c r="V42" s="103">
        <f t="shared" si="24"/>
        <v>8472</v>
      </c>
      <c r="W42" s="103">
        <f t="shared" si="24"/>
        <v>8472</v>
      </c>
      <c r="X42" s="103">
        <f>SUM(X40:X41)</f>
        <v>200</v>
      </c>
      <c r="Y42" s="11"/>
    </row>
    <row r="43" spans="1:25" s="14" customFormat="1" ht="24.75" x14ac:dyDescent="0.25">
      <c r="A43" s="102">
        <v>24</v>
      </c>
      <c r="B43" s="97" t="s">
        <v>20</v>
      </c>
      <c r="C43" s="101" t="s">
        <v>14</v>
      </c>
      <c r="D43" s="99" t="s">
        <v>176</v>
      </c>
      <c r="E43" s="99" t="s">
        <v>116</v>
      </c>
      <c r="F43" s="99" t="s">
        <v>172</v>
      </c>
      <c r="G43" s="100" t="s">
        <v>74</v>
      </c>
      <c r="H43" s="100" t="s">
        <v>217</v>
      </c>
      <c r="I43" s="51">
        <v>6297</v>
      </c>
      <c r="J43" s="37">
        <f t="shared" si="14"/>
        <v>75564</v>
      </c>
      <c r="K43" s="50">
        <v>250</v>
      </c>
      <c r="L43" s="50">
        <v>0</v>
      </c>
      <c r="M43" s="50">
        <v>0</v>
      </c>
      <c r="N43" s="37">
        <f t="shared" si="15"/>
        <v>3000</v>
      </c>
      <c r="O43" s="50">
        <v>375</v>
      </c>
      <c r="P43" s="37">
        <f t="shared" si="16"/>
        <v>4500</v>
      </c>
      <c r="Q43" s="50">
        <v>0</v>
      </c>
      <c r="R43" s="37">
        <f t="shared" si="17"/>
        <v>0</v>
      </c>
      <c r="S43" s="62">
        <v>1800</v>
      </c>
      <c r="T43" s="56">
        <f t="shared" si="18"/>
        <v>21600</v>
      </c>
      <c r="U43" s="56">
        <f t="shared" si="19"/>
        <v>8722</v>
      </c>
      <c r="V43" s="54">
        <f t="shared" si="20"/>
        <v>8472</v>
      </c>
      <c r="W43" s="54">
        <f>U43-250</f>
        <v>8472</v>
      </c>
      <c r="X43" s="53">
        <v>200</v>
      </c>
      <c r="Y43" s="11"/>
    </row>
    <row r="44" spans="1:25" s="14" customFormat="1" x14ac:dyDescent="0.25">
      <c r="A44" s="102"/>
      <c r="B44" s="97"/>
      <c r="C44" s="101"/>
      <c r="D44" s="99"/>
      <c r="E44" s="99"/>
      <c r="F44" s="99"/>
      <c r="G44" s="100"/>
      <c r="H44" s="100"/>
      <c r="I44" s="51">
        <f>SUM(I43)</f>
        <v>6297</v>
      </c>
      <c r="J44" s="111">
        <f t="shared" ref="J44:X44" si="25">SUM(J43)</f>
        <v>75564</v>
      </c>
      <c r="K44" s="111">
        <f t="shared" si="25"/>
        <v>250</v>
      </c>
      <c r="L44" s="111">
        <f t="shared" si="25"/>
        <v>0</v>
      </c>
      <c r="M44" s="111">
        <f t="shared" si="25"/>
        <v>0</v>
      </c>
      <c r="N44" s="111">
        <f t="shared" si="25"/>
        <v>3000</v>
      </c>
      <c r="O44" s="111">
        <f t="shared" si="25"/>
        <v>375</v>
      </c>
      <c r="P44" s="111">
        <f t="shared" si="25"/>
        <v>4500</v>
      </c>
      <c r="Q44" s="111">
        <f t="shared" si="25"/>
        <v>0</v>
      </c>
      <c r="R44" s="111">
        <f t="shared" si="25"/>
        <v>0</v>
      </c>
      <c r="S44" s="111">
        <f t="shared" si="25"/>
        <v>1800</v>
      </c>
      <c r="T44" s="111">
        <f t="shared" si="25"/>
        <v>21600</v>
      </c>
      <c r="U44" s="111">
        <f t="shared" si="25"/>
        <v>8722</v>
      </c>
      <c r="V44" s="111">
        <f t="shared" si="25"/>
        <v>8472</v>
      </c>
      <c r="W44" s="111">
        <f t="shared" si="25"/>
        <v>8472</v>
      </c>
      <c r="X44" s="111">
        <f t="shared" si="25"/>
        <v>200</v>
      </c>
      <c r="Y44" s="11"/>
    </row>
    <row r="45" spans="1:25" s="14" customFormat="1" ht="24.75" x14ac:dyDescent="0.25">
      <c r="A45" s="15">
        <v>25</v>
      </c>
      <c r="B45" s="97" t="s">
        <v>20</v>
      </c>
      <c r="C45" s="101" t="s">
        <v>14</v>
      </c>
      <c r="D45" s="99" t="s">
        <v>176</v>
      </c>
      <c r="E45" s="99" t="s">
        <v>116</v>
      </c>
      <c r="F45" s="99" t="s">
        <v>162</v>
      </c>
      <c r="G45" s="100" t="s">
        <v>74</v>
      </c>
      <c r="H45" s="100" t="s">
        <v>217</v>
      </c>
      <c r="I45" s="51">
        <v>6297</v>
      </c>
      <c r="J45" s="37">
        <f t="shared" si="14"/>
        <v>75564</v>
      </c>
      <c r="K45" s="50">
        <v>250</v>
      </c>
      <c r="L45" s="50">
        <v>0</v>
      </c>
      <c r="M45" s="50">
        <v>0</v>
      </c>
      <c r="N45" s="37">
        <f t="shared" si="15"/>
        <v>3000</v>
      </c>
      <c r="O45" s="50">
        <v>375</v>
      </c>
      <c r="P45" s="37">
        <f t="shared" si="16"/>
        <v>4500</v>
      </c>
      <c r="Q45" s="50">
        <v>0</v>
      </c>
      <c r="R45" s="37">
        <f t="shared" si="17"/>
        <v>0</v>
      </c>
      <c r="S45" s="62">
        <v>1800</v>
      </c>
      <c r="T45" s="56">
        <f t="shared" si="18"/>
        <v>21600</v>
      </c>
      <c r="U45" s="56">
        <f t="shared" si="19"/>
        <v>8722</v>
      </c>
      <c r="V45" s="54">
        <f t="shared" si="20"/>
        <v>8472</v>
      </c>
      <c r="W45" s="54">
        <f>U45-250</f>
        <v>8472</v>
      </c>
      <c r="X45" s="53">
        <v>200</v>
      </c>
      <c r="Y45" s="11"/>
    </row>
    <row r="46" spans="1:25" s="14" customFormat="1" ht="24.75" x14ac:dyDescent="0.25">
      <c r="A46" s="15">
        <v>26</v>
      </c>
      <c r="B46" s="97" t="s">
        <v>20</v>
      </c>
      <c r="C46" s="101" t="s">
        <v>14</v>
      </c>
      <c r="D46" s="99" t="s">
        <v>176</v>
      </c>
      <c r="E46" s="99" t="s">
        <v>91</v>
      </c>
      <c r="F46" s="99" t="s">
        <v>162</v>
      </c>
      <c r="G46" s="100" t="s">
        <v>74</v>
      </c>
      <c r="H46" s="100" t="s">
        <v>217</v>
      </c>
      <c r="I46" s="51">
        <v>6297</v>
      </c>
      <c r="J46" s="37">
        <f t="shared" si="14"/>
        <v>75564</v>
      </c>
      <c r="K46" s="50">
        <v>250</v>
      </c>
      <c r="L46" s="50">
        <v>0</v>
      </c>
      <c r="M46" s="50">
        <v>0</v>
      </c>
      <c r="N46" s="37">
        <f t="shared" si="15"/>
        <v>3000</v>
      </c>
      <c r="O46" s="50">
        <v>375</v>
      </c>
      <c r="P46" s="37">
        <f t="shared" si="16"/>
        <v>4500</v>
      </c>
      <c r="Q46" s="50">
        <v>0</v>
      </c>
      <c r="R46" s="37">
        <f t="shared" si="17"/>
        <v>0</v>
      </c>
      <c r="S46" s="62">
        <v>1800</v>
      </c>
      <c r="T46" s="56">
        <f t="shared" si="18"/>
        <v>21600</v>
      </c>
      <c r="U46" s="56">
        <f t="shared" si="19"/>
        <v>8722</v>
      </c>
      <c r="V46" s="54">
        <f t="shared" si="20"/>
        <v>8472</v>
      </c>
      <c r="W46" s="54">
        <f>U46-250</f>
        <v>8472</v>
      </c>
      <c r="X46" s="53">
        <v>200</v>
      </c>
      <c r="Y46" s="11"/>
    </row>
    <row r="47" spans="1:25" s="14" customFormat="1" x14ac:dyDescent="0.25">
      <c r="A47" s="15"/>
      <c r="B47" s="211" t="s">
        <v>219</v>
      </c>
      <c r="C47" s="212"/>
      <c r="D47" s="212"/>
      <c r="E47" s="212"/>
      <c r="F47" s="212"/>
      <c r="G47" s="213"/>
      <c r="H47" s="105"/>
      <c r="I47" s="106"/>
      <c r="J47" s="107"/>
      <c r="K47" s="108"/>
      <c r="L47" s="108"/>
      <c r="M47" s="108"/>
      <c r="N47" s="107"/>
      <c r="O47" s="108"/>
      <c r="P47" s="107"/>
      <c r="Q47" s="108"/>
      <c r="R47" s="107"/>
      <c r="S47" s="109">
        <v>3000</v>
      </c>
      <c r="T47" s="110">
        <f t="shared" si="18"/>
        <v>36000</v>
      </c>
      <c r="U47" s="110"/>
      <c r="V47" s="106"/>
      <c r="W47" s="106"/>
      <c r="X47" s="108"/>
      <c r="Y47" s="11"/>
    </row>
    <row r="48" spans="1:25" s="14" customFormat="1" x14ac:dyDescent="0.25">
      <c r="A48" s="15"/>
      <c r="B48" s="99"/>
      <c r="C48" s="99"/>
      <c r="D48" s="99"/>
      <c r="E48" s="99"/>
      <c r="F48" s="99"/>
      <c r="G48" s="99"/>
      <c r="H48" s="100"/>
      <c r="I48" s="103">
        <f>SUM(I45:I47)</f>
        <v>12594</v>
      </c>
      <c r="J48" s="103">
        <f>SUM(J45:J47)</f>
        <v>151128</v>
      </c>
      <c r="K48" s="103">
        <f t="shared" ref="K48:X48" si="26">SUM(K45:K47)</f>
        <v>500</v>
      </c>
      <c r="L48" s="103">
        <f t="shared" si="26"/>
        <v>0</v>
      </c>
      <c r="M48" s="103">
        <f t="shared" si="26"/>
        <v>0</v>
      </c>
      <c r="N48" s="103">
        <f t="shared" si="26"/>
        <v>6000</v>
      </c>
      <c r="O48" s="103">
        <f t="shared" si="26"/>
        <v>750</v>
      </c>
      <c r="P48" s="103">
        <f t="shared" si="26"/>
        <v>9000</v>
      </c>
      <c r="Q48" s="103">
        <f t="shared" si="26"/>
        <v>0</v>
      </c>
      <c r="R48" s="103">
        <f t="shared" si="26"/>
        <v>0</v>
      </c>
      <c r="S48" s="103">
        <f t="shared" si="26"/>
        <v>6600</v>
      </c>
      <c r="T48" s="103">
        <f>SUM(T45:T47)</f>
        <v>79200</v>
      </c>
      <c r="U48" s="103">
        <f t="shared" si="26"/>
        <v>17444</v>
      </c>
      <c r="V48" s="103">
        <f t="shared" si="26"/>
        <v>16944</v>
      </c>
      <c r="W48" s="103">
        <f t="shared" si="26"/>
        <v>16944</v>
      </c>
      <c r="X48" s="103">
        <f t="shared" si="26"/>
        <v>400</v>
      </c>
      <c r="Y48" s="11"/>
    </row>
    <row r="49" spans="1:25" s="19" customFormat="1" x14ac:dyDescent="0.25">
      <c r="A49" s="30"/>
      <c r="B49" s="31" t="s">
        <v>78</v>
      </c>
      <c r="C49" s="31"/>
      <c r="D49" s="31"/>
      <c r="E49" s="31"/>
      <c r="F49" s="31"/>
      <c r="G49" s="40"/>
      <c r="H49" s="40"/>
      <c r="I49" s="33">
        <f>I15+I19+I23+I25+I28+I30+I32+I36+I39+I42+I48</f>
        <v>109840</v>
      </c>
      <c r="J49" s="33">
        <f>J15+J19+J23+J25+J28+J30+J32+J36+J39+J42+J48+J43</f>
        <v>1393644</v>
      </c>
      <c r="K49" s="33">
        <f t="shared" ref="K49:X49" si="27">K15+K19+K23+K25+K28+K30+K32+K36+K39+K42+K48+K43</f>
        <v>6500</v>
      </c>
      <c r="L49" s="33">
        <f t="shared" si="27"/>
        <v>14500</v>
      </c>
      <c r="M49" s="33">
        <f t="shared" si="27"/>
        <v>0</v>
      </c>
      <c r="N49" s="33">
        <f t="shared" si="27"/>
        <v>252000</v>
      </c>
      <c r="O49" s="33">
        <f t="shared" si="27"/>
        <v>5625</v>
      </c>
      <c r="P49" s="33">
        <f t="shared" si="27"/>
        <v>67500</v>
      </c>
      <c r="Q49" s="33">
        <f t="shared" si="27"/>
        <v>0</v>
      </c>
      <c r="R49" s="33">
        <f t="shared" si="27"/>
        <v>0</v>
      </c>
      <c r="S49" s="33">
        <f t="shared" si="27"/>
        <v>94500</v>
      </c>
      <c r="T49" s="33">
        <f>T15+T19+T23+T25+T28+T30+T32+T36+T39+T42+T48+T43</f>
        <v>1134000</v>
      </c>
      <c r="U49" s="33">
        <f t="shared" si="27"/>
        <v>184262</v>
      </c>
      <c r="V49" s="33">
        <f t="shared" si="27"/>
        <v>252762</v>
      </c>
      <c r="W49" s="33">
        <f t="shared" si="27"/>
        <v>472302</v>
      </c>
      <c r="X49" s="33">
        <f t="shared" si="27"/>
        <v>5200</v>
      </c>
      <c r="Y49" s="42"/>
    </row>
    <row r="50" spans="1:25" x14ac:dyDescent="0.25">
      <c r="I50" s="64"/>
      <c r="J50" s="215"/>
      <c r="K50" s="215"/>
      <c r="L50" s="215"/>
      <c r="M50" s="215"/>
      <c r="N50" s="215"/>
      <c r="O50" s="215"/>
      <c r="P50" s="215"/>
      <c r="Q50" s="215"/>
      <c r="R50" s="215"/>
      <c r="S50" s="215"/>
      <c r="T50" s="215"/>
      <c r="U50" s="63"/>
      <c r="V50" s="64">
        <v>252762</v>
      </c>
      <c r="W50" s="64">
        <v>472302</v>
      </c>
      <c r="X50" s="64"/>
      <c r="Y50" s="65"/>
    </row>
    <row r="51" spans="1:25" x14ac:dyDescent="0.25">
      <c r="J51" s="64">
        <f>+J49+N49+P49+T49+V49+W49+X49</f>
        <v>3577408</v>
      </c>
      <c r="Q51" s="79"/>
      <c r="R51" s="79"/>
      <c r="S51" s="79"/>
      <c r="T51" s="79"/>
      <c r="U51" s="63"/>
      <c r="V51" s="64">
        <f>V50-V49</f>
        <v>0</v>
      </c>
      <c r="W51" s="64">
        <f>W50-W49</f>
        <v>0</v>
      </c>
      <c r="X51" s="64"/>
      <c r="Y51" s="65"/>
    </row>
    <row r="52" spans="1:25" x14ac:dyDescent="0.25">
      <c r="I52" s="64"/>
      <c r="J52" s="64">
        <v>5866750</v>
      </c>
    </row>
    <row r="53" spans="1:25" x14ac:dyDescent="0.25">
      <c r="J53" s="64">
        <f>+J51+J52</f>
        <v>9444158</v>
      </c>
    </row>
    <row r="54" spans="1:25" x14ac:dyDescent="0.25">
      <c r="J54" s="64">
        <v>9444158</v>
      </c>
    </row>
    <row r="55" spans="1:25" x14ac:dyDescent="0.15">
      <c r="F55" s="69"/>
      <c r="J55" s="64">
        <f>J54-J53</f>
        <v>0</v>
      </c>
    </row>
    <row r="56" spans="1:25" x14ac:dyDescent="0.15">
      <c r="F56" s="69"/>
      <c r="J56" s="64"/>
    </row>
    <row r="58" spans="1:25" x14ac:dyDescent="0.25">
      <c r="W58" s="32">
        <f>153790+77930</f>
        <v>231720</v>
      </c>
    </row>
    <row r="64" spans="1:25" s="19" customFormat="1" x14ac:dyDescent="0.25">
      <c r="G64" s="41"/>
      <c r="H64" s="41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57"/>
      <c r="V64" s="35"/>
      <c r="W64" s="35"/>
      <c r="X64" s="35"/>
    </row>
    <row r="65" spans="7:24" s="19" customFormat="1" x14ac:dyDescent="0.25">
      <c r="G65" s="41"/>
      <c r="H65" s="41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57"/>
      <c r="V65" s="35"/>
      <c r="W65" s="35"/>
      <c r="X65" s="35"/>
    </row>
    <row r="66" spans="7:24" s="19" customFormat="1" x14ac:dyDescent="0.25">
      <c r="G66" s="41"/>
      <c r="H66" s="41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57"/>
      <c r="V66" s="35"/>
      <c r="W66" s="35"/>
      <c r="X66" s="35"/>
    </row>
    <row r="67" spans="7:24" s="19" customFormat="1" x14ac:dyDescent="0.25">
      <c r="G67" s="41"/>
      <c r="H67" s="41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57"/>
      <c r="V67" s="35"/>
      <c r="W67" s="35"/>
      <c r="X67" s="35"/>
    </row>
    <row r="68" spans="7:24" s="19" customFormat="1" x14ac:dyDescent="0.25">
      <c r="G68" s="41"/>
      <c r="H68" s="41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57"/>
      <c r="V68" s="35"/>
      <c r="W68" s="35"/>
      <c r="X68" s="35"/>
    </row>
    <row r="69" spans="7:24" s="19" customFormat="1" x14ac:dyDescent="0.25">
      <c r="G69" s="41"/>
      <c r="H69" s="41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57"/>
      <c r="V69" s="35"/>
      <c r="W69" s="35"/>
      <c r="X69" s="35"/>
    </row>
    <row r="70" spans="7:24" s="19" customFormat="1" x14ac:dyDescent="0.25">
      <c r="G70" s="41"/>
      <c r="H70" s="41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57"/>
      <c r="V70" s="35"/>
      <c r="W70" s="35"/>
      <c r="X70" s="35"/>
    </row>
    <row r="71" spans="7:24" s="19" customFormat="1" x14ac:dyDescent="0.25">
      <c r="G71" s="41"/>
      <c r="H71" s="41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57"/>
      <c r="V71" s="35"/>
      <c r="W71" s="35"/>
      <c r="X71" s="35"/>
    </row>
    <row r="72" spans="7:24" s="19" customFormat="1" x14ac:dyDescent="0.25">
      <c r="G72" s="41"/>
      <c r="H72" s="41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57"/>
      <c r="V72" s="35"/>
      <c r="W72" s="35"/>
      <c r="X72" s="35"/>
    </row>
    <row r="73" spans="7:24" s="19" customFormat="1" x14ac:dyDescent="0.25">
      <c r="G73" s="41"/>
      <c r="H73" s="41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57"/>
      <c r="V73" s="35"/>
      <c r="W73" s="35"/>
      <c r="X73" s="35"/>
    </row>
    <row r="74" spans="7:24" s="19" customFormat="1" x14ac:dyDescent="0.25">
      <c r="G74" s="41"/>
      <c r="H74" s="41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57"/>
      <c r="V74" s="35"/>
      <c r="W74" s="35"/>
      <c r="X74" s="35"/>
    </row>
    <row r="75" spans="7:24" s="19" customFormat="1" x14ac:dyDescent="0.25">
      <c r="G75" s="41"/>
      <c r="H75" s="41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57"/>
      <c r="V75" s="35"/>
      <c r="W75" s="35"/>
      <c r="X75" s="35"/>
    </row>
    <row r="76" spans="7:24" s="19" customFormat="1" x14ac:dyDescent="0.25">
      <c r="G76" s="41"/>
      <c r="H76" s="41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57"/>
      <c r="V76" s="35"/>
      <c r="W76" s="35"/>
      <c r="X76" s="35"/>
    </row>
    <row r="77" spans="7:24" s="19" customFormat="1" x14ac:dyDescent="0.25">
      <c r="G77" s="41"/>
      <c r="H77" s="41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57"/>
      <c r="V77" s="35"/>
      <c r="W77" s="35"/>
      <c r="X77" s="35"/>
    </row>
    <row r="78" spans="7:24" s="19" customFormat="1" x14ac:dyDescent="0.25">
      <c r="G78" s="41"/>
      <c r="H78" s="41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57"/>
      <c r="V78" s="35"/>
      <c r="W78" s="35"/>
      <c r="X78" s="35"/>
    </row>
    <row r="79" spans="7:24" s="19" customFormat="1" x14ac:dyDescent="0.25">
      <c r="G79" s="41"/>
      <c r="H79" s="41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57"/>
      <c r="V79" s="35"/>
      <c r="W79" s="35"/>
      <c r="X79" s="35"/>
    </row>
    <row r="80" spans="7:24" s="19" customFormat="1" x14ac:dyDescent="0.25">
      <c r="G80" s="41"/>
      <c r="H80" s="41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57"/>
      <c r="V80" s="35"/>
      <c r="W80" s="35"/>
      <c r="X80" s="35"/>
    </row>
    <row r="81" spans="7:24" s="19" customFormat="1" x14ac:dyDescent="0.25">
      <c r="G81" s="41"/>
      <c r="H81" s="41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57"/>
      <c r="V81" s="35"/>
      <c r="W81" s="35"/>
      <c r="X81" s="35"/>
    </row>
    <row r="82" spans="7:24" s="19" customFormat="1" x14ac:dyDescent="0.25">
      <c r="G82" s="41"/>
      <c r="H82" s="41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57"/>
      <c r="V82" s="35"/>
      <c r="W82" s="35"/>
      <c r="X82" s="35"/>
    </row>
    <row r="83" spans="7:24" s="19" customFormat="1" x14ac:dyDescent="0.25">
      <c r="G83" s="41"/>
      <c r="H83" s="41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57"/>
      <c r="V83" s="35"/>
      <c r="W83" s="35"/>
      <c r="X83" s="35"/>
    </row>
    <row r="84" spans="7:24" s="19" customFormat="1" x14ac:dyDescent="0.25">
      <c r="G84" s="41"/>
      <c r="H84" s="41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57"/>
      <c r="V84" s="35"/>
      <c r="W84" s="35"/>
      <c r="X84" s="35"/>
    </row>
    <row r="85" spans="7:24" s="19" customFormat="1" x14ac:dyDescent="0.25">
      <c r="G85" s="41"/>
      <c r="H85" s="41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57"/>
      <c r="V85" s="35"/>
      <c r="W85" s="35"/>
      <c r="X85" s="35"/>
    </row>
    <row r="86" spans="7:24" s="19" customFormat="1" x14ac:dyDescent="0.25">
      <c r="G86" s="41"/>
      <c r="H86" s="41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57"/>
      <c r="V86" s="35"/>
      <c r="W86" s="35"/>
      <c r="X86" s="35"/>
    </row>
    <row r="87" spans="7:24" s="19" customFormat="1" x14ac:dyDescent="0.25">
      <c r="G87" s="41"/>
      <c r="H87" s="41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57"/>
      <c r="V87" s="35"/>
      <c r="W87" s="35"/>
      <c r="X87" s="35"/>
    </row>
    <row r="88" spans="7:24" s="19" customFormat="1" x14ac:dyDescent="0.25">
      <c r="G88" s="41"/>
      <c r="H88" s="41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57"/>
      <c r="V88" s="35"/>
      <c r="W88" s="35"/>
      <c r="X88" s="35"/>
    </row>
    <row r="89" spans="7:24" s="19" customFormat="1" x14ac:dyDescent="0.25">
      <c r="G89" s="41"/>
      <c r="H89" s="41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57"/>
      <c r="V89" s="35"/>
      <c r="W89" s="35"/>
      <c r="X89" s="35"/>
    </row>
    <row r="90" spans="7:24" s="19" customFormat="1" x14ac:dyDescent="0.25">
      <c r="G90" s="41"/>
      <c r="H90" s="41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57"/>
      <c r="V90" s="35"/>
      <c r="W90" s="35"/>
      <c r="X90" s="35"/>
    </row>
    <row r="91" spans="7:24" s="19" customFormat="1" x14ac:dyDescent="0.25">
      <c r="G91" s="41"/>
      <c r="H91" s="41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57"/>
      <c r="V91" s="35"/>
      <c r="W91" s="35"/>
      <c r="X91" s="35"/>
    </row>
    <row r="92" spans="7:24" s="19" customFormat="1" x14ac:dyDescent="0.25">
      <c r="G92" s="41"/>
      <c r="H92" s="41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57"/>
      <c r="V92" s="35"/>
      <c r="W92" s="35"/>
      <c r="X92" s="35"/>
    </row>
    <row r="93" spans="7:24" s="19" customFormat="1" x14ac:dyDescent="0.25">
      <c r="G93" s="41"/>
      <c r="H93" s="41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57"/>
      <c r="V93" s="35"/>
      <c r="W93" s="35"/>
      <c r="X93" s="35"/>
    </row>
    <row r="94" spans="7:24" s="19" customFormat="1" x14ac:dyDescent="0.25">
      <c r="G94" s="41"/>
      <c r="H94" s="41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57"/>
      <c r="V94" s="35"/>
      <c r="W94" s="35"/>
      <c r="X94" s="35"/>
    </row>
    <row r="95" spans="7:24" s="19" customFormat="1" x14ac:dyDescent="0.25">
      <c r="G95" s="41"/>
      <c r="H95" s="41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57"/>
      <c r="V95" s="35"/>
      <c r="W95" s="35"/>
      <c r="X95" s="35"/>
    </row>
    <row r="96" spans="7:24" s="19" customFormat="1" x14ac:dyDescent="0.25">
      <c r="G96" s="41"/>
      <c r="H96" s="41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57"/>
      <c r="V96" s="35"/>
      <c r="W96" s="35"/>
      <c r="X96" s="35"/>
    </row>
    <row r="97" spans="7:24" s="19" customFormat="1" x14ac:dyDescent="0.25">
      <c r="G97" s="41"/>
      <c r="H97" s="41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57"/>
      <c r="V97" s="35"/>
      <c r="W97" s="35"/>
      <c r="X97" s="35"/>
    </row>
    <row r="98" spans="7:24" s="19" customFormat="1" x14ac:dyDescent="0.25">
      <c r="G98" s="41"/>
      <c r="H98" s="41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57"/>
      <c r="V98" s="35"/>
      <c r="W98" s="35"/>
      <c r="X98" s="35"/>
    </row>
    <row r="99" spans="7:24" s="19" customFormat="1" x14ac:dyDescent="0.25">
      <c r="G99" s="41"/>
      <c r="H99" s="41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57"/>
      <c r="V99" s="35"/>
      <c r="W99" s="35"/>
      <c r="X99" s="35"/>
    </row>
    <row r="100" spans="7:24" s="19" customFormat="1" x14ac:dyDescent="0.25">
      <c r="G100" s="41"/>
      <c r="H100" s="41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57"/>
      <c r="V100" s="35"/>
      <c r="W100" s="35"/>
      <c r="X100" s="35"/>
    </row>
    <row r="101" spans="7:24" s="19" customFormat="1" x14ac:dyDescent="0.25">
      <c r="G101" s="41"/>
      <c r="H101" s="41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57"/>
      <c r="V101" s="35"/>
      <c r="W101" s="35"/>
      <c r="X101" s="35"/>
    </row>
    <row r="102" spans="7:24" s="19" customFormat="1" x14ac:dyDescent="0.25">
      <c r="G102" s="41"/>
      <c r="H102" s="41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57"/>
      <c r="V102" s="35"/>
      <c r="W102" s="35"/>
      <c r="X102" s="35"/>
    </row>
    <row r="103" spans="7:24" s="19" customFormat="1" x14ac:dyDescent="0.25">
      <c r="G103" s="41"/>
      <c r="H103" s="41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57"/>
      <c r="V103" s="35"/>
      <c r="W103" s="35"/>
      <c r="X103" s="35"/>
    </row>
    <row r="104" spans="7:24" s="19" customFormat="1" x14ac:dyDescent="0.25">
      <c r="G104" s="41"/>
      <c r="H104" s="41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57"/>
      <c r="V104" s="35"/>
      <c r="W104" s="35"/>
      <c r="X104" s="35"/>
    </row>
    <row r="105" spans="7:24" s="19" customFormat="1" x14ac:dyDescent="0.25">
      <c r="G105" s="41"/>
      <c r="H105" s="41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57"/>
      <c r="V105" s="35"/>
      <c r="W105" s="35"/>
      <c r="X105" s="35"/>
    </row>
    <row r="106" spans="7:24" s="19" customFormat="1" x14ac:dyDescent="0.25">
      <c r="G106" s="41"/>
      <c r="H106" s="41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57"/>
      <c r="V106" s="35"/>
      <c r="W106" s="35"/>
      <c r="X106" s="35"/>
    </row>
    <row r="107" spans="7:24" s="19" customFormat="1" x14ac:dyDescent="0.25">
      <c r="G107" s="41"/>
      <c r="H107" s="41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57"/>
      <c r="V107" s="35"/>
      <c r="W107" s="35"/>
      <c r="X107" s="35"/>
    </row>
    <row r="108" spans="7:24" s="19" customFormat="1" x14ac:dyDescent="0.25">
      <c r="G108" s="41"/>
      <c r="H108" s="41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57"/>
      <c r="V108" s="35"/>
      <c r="W108" s="35"/>
      <c r="X108" s="35"/>
    </row>
    <row r="109" spans="7:24" s="19" customFormat="1" x14ac:dyDescent="0.25">
      <c r="G109" s="41"/>
      <c r="H109" s="41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57"/>
      <c r="V109" s="35"/>
      <c r="W109" s="35"/>
      <c r="X109" s="35"/>
    </row>
    <row r="110" spans="7:24" s="19" customFormat="1" x14ac:dyDescent="0.25">
      <c r="G110" s="41"/>
      <c r="H110" s="41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57"/>
      <c r="V110" s="35"/>
      <c r="W110" s="35"/>
      <c r="X110" s="35"/>
    </row>
    <row r="111" spans="7:24" s="19" customFormat="1" x14ac:dyDescent="0.25">
      <c r="G111" s="41"/>
      <c r="H111" s="41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57"/>
      <c r="V111" s="35"/>
      <c r="W111" s="35"/>
      <c r="X111" s="35"/>
    </row>
    <row r="112" spans="7:24" s="19" customFormat="1" x14ac:dyDescent="0.25">
      <c r="G112" s="41"/>
      <c r="H112" s="41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57"/>
      <c r="V112" s="35"/>
      <c r="W112" s="35"/>
      <c r="X112" s="35"/>
    </row>
    <row r="113" spans="7:24" s="19" customFormat="1" x14ac:dyDescent="0.25">
      <c r="G113" s="41"/>
      <c r="H113" s="41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57"/>
      <c r="V113" s="35"/>
      <c r="W113" s="35"/>
      <c r="X113" s="35"/>
    </row>
    <row r="114" spans="7:24" s="19" customFormat="1" x14ac:dyDescent="0.25">
      <c r="G114" s="41"/>
      <c r="H114" s="41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57"/>
      <c r="V114" s="35"/>
      <c r="W114" s="35"/>
      <c r="X114" s="35"/>
    </row>
    <row r="115" spans="7:24" s="19" customFormat="1" x14ac:dyDescent="0.25">
      <c r="G115" s="41"/>
      <c r="H115" s="41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57"/>
      <c r="V115" s="35"/>
      <c r="W115" s="35"/>
      <c r="X115" s="35"/>
    </row>
    <row r="116" spans="7:24" s="19" customFormat="1" x14ac:dyDescent="0.25">
      <c r="G116" s="41"/>
      <c r="H116" s="41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57"/>
      <c r="V116" s="35"/>
      <c r="W116" s="35"/>
      <c r="X116" s="35"/>
    </row>
    <row r="117" spans="7:24" s="19" customFormat="1" x14ac:dyDescent="0.25">
      <c r="G117" s="41"/>
      <c r="H117" s="41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57"/>
      <c r="V117" s="35"/>
      <c r="W117" s="35"/>
      <c r="X117" s="35"/>
    </row>
    <row r="118" spans="7:24" s="19" customFormat="1" x14ac:dyDescent="0.25">
      <c r="G118" s="41"/>
      <c r="H118" s="41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57"/>
      <c r="V118" s="35"/>
      <c r="W118" s="35"/>
      <c r="X118" s="35"/>
    </row>
    <row r="119" spans="7:24" s="19" customFormat="1" x14ac:dyDescent="0.25">
      <c r="G119" s="41"/>
      <c r="H119" s="41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57"/>
      <c r="V119" s="35"/>
      <c r="W119" s="35"/>
      <c r="X119" s="35"/>
    </row>
    <row r="120" spans="7:24" s="19" customFormat="1" x14ac:dyDescent="0.25">
      <c r="G120" s="41"/>
      <c r="H120" s="41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57"/>
      <c r="V120" s="35"/>
      <c r="W120" s="35"/>
      <c r="X120" s="35"/>
    </row>
    <row r="121" spans="7:24" s="19" customFormat="1" x14ac:dyDescent="0.25">
      <c r="G121" s="41"/>
      <c r="H121" s="41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57"/>
      <c r="V121" s="35"/>
      <c r="W121" s="35"/>
      <c r="X121" s="35"/>
    </row>
    <row r="122" spans="7:24" s="19" customFormat="1" x14ac:dyDescent="0.25">
      <c r="G122" s="41"/>
      <c r="H122" s="41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57"/>
      <c r="V122" s="35"/>
      <c r="W122" s="35"/>
      <c r="X122" s="35"/>
    </row>
    <row r="123" spans="7:24" s="19" customFormat="1" x14ac:dyDescent="0.25">
      <c r="G123" s="41"/>
      <c r="H123" s="41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57"/>
      <c r="V123" s="35"/>
      <c r="W123" s="35"/>
      <c r="X123" s="35"/>
    </row>
    <row r="124" spans="7:24" s="19" customFormat="1" x14ac:dyDescent="0.25">
      <c r="G124" s="41"/>
      <c r="H124" s="41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57"/>
      <c r="V124" s="35"/>
      <c r="W124" s="35"/>
      <c r="X124" s="35"/>
    </row>
    <row r="125" spans="7:24" s="19" customFormat="1" x14ac:dyDescent="0.25">
      <c r="G125" s="41"/>
      <c r="H125" s="41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57"/>
      <c r="V125" s="35"/>
      <c r="W125" s="35"/>
      <c r="X125" s="35"/>
    </row>
    <row r="126" spans="7:24" s="19" customFormat="1" x14ac:dyDescent="0.25">
      <c r="G126" s="41"/>
      <c r="H126" s="41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57"/>
      <c r="V126" s="35"/>
      <c r="W126" s="35"/>
      <c r="X126" s="35"/>
    </row>
    <row r="127" spans="7:24" s="19" customFormat="1" x14ac:dyDescent="0.25">
      <c r="G127" s="41"/>
      <c r="H127" s="41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57"/>
      <c r="V127" s="35"/>
      <c r="W127" s="35"/>
      <c r="X127" s="35"/>
    </row>
    <row r="128" spans="7:24" s="19" customFormat="1" x14ac:dyDescent="0.25">
      <c r="G128" s="41"/>
      <c r="H128" s="41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57"/>
      <c r="V128" s="35"/>
      <c r="W128" s="35"/>
      <c r="X128" s="35"/>
    </row>
    <row r="129" spans="7:24" s="19" customFormat="1" x14ac:dyDescent="0.25">
      <c r="G129" s="41"/>
      <c r="H129" s="41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57"/>
      <c r="V129" s="35"/>
      <c r="W129" s="35"/>
      <c r="X129" s="35"/>
    </row>
    <row r="130" spans="7:24" s="19" customFormat="1" x14ac:dyDescent="0.25">
      <c r="G130" s="41"/>
      <c r="H130" s="41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57"/>
      <c r="V130" s="35"/>
      <c r="W130" s="35"/>
      <c r="X130" s="35"/>
    </row>
    <row r="131" spans="7:24" s="19" customFormat="1" x14ac:dyDescent="0.25">
      <c r="G131" s="41"/>
      <c r="H131" s="41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57"/>
      <c r="V131" s="35"/>
      <c r="W131" s="35"/>
      <c r="X131" s="35"/>
    </row>
    <row r="132" spans="7:24" s="19" customFormat="1" x14ac:dyDescent="0.25">
      <c r="G132" s="41"/>
      <c r="H132" s="41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57"/>
      <c r="V132" s="35"/>
      <c r="W132" s="35"/>
      <c r="X132" s="35"/>
    </row>
    <row r="133" spans="7:24" s="19" customFormat="1" x14ac:dyDescent="0.25">
      <c r="G133" s="41"/>
      <c r="H133" s="41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57"/>
      <c r="V133" s="35"/>
      <c r="W133" s="35"/>
      <c r="X133" s="35"/>
    </row>
    <row r="134" spans="7:24" s="19" customFormat="1" x14ac:dyDescent="0.25">
      <c r="G134" s="41"/>
      <c r="H134" s="41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57"/>
      <c r="V134" s="35"/>
      <c r="W134" s="35"/>
      <c r="X134" s="35"/>
    </row>
    <row r="135" spans="7:24" s="19" customFormat="1" x14ac:dyDescent="0.25">
      <c r="G135" s="41"/>
      <c r="H135" s="41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57"/>
      <c r="V135" s="35"/>
      <c r="W135" s="35"/>
      <c r="X135" s="35"/>
    </row>
    <row r="136" spans="7:24" s="19" customFormat="1" x14ac:dyDescent="0.25">
      <c r="G136" s="41"/>
      <c r="H136" s="41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57"/>
      <c r="V136" s="35"/>
      <c r="W136" s="35"/>
      <c r="X136" s="35"/>
    </row>
    <row r="137" spans="7:24" s="19" customFormat="1" x14ac:dyDescent="0.25">
      <c r="G137" s="41"/>
      <c r="H137" s="41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57"/>
      <c r="V137" s="35"/>
      <c r="W137" s="35"/>
      <c r="X137" s="35"/>
    </row>
    <row r="138" spans="7:24" s="19" customFormat="1" x14ac:dyDescent="0.25">
      <c r="G138" s="41"/>
      <c r="H138" s="41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57"/>
      <c r="V138" s="35"/>
      <c r="W138" s="35"/>
      <c r="X138" s="35"/>
    </row>
    <row r="139" spans="7:24" s="19" customFormat="1" x14ac:dyDescent="0.25">
      <c r="G139" s="41"/>
      <c r="H139" s="41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57"/>
      <c r="V139" s="35"/>
      <c r="W139" s="35"/>
      <c r="X139" s="35"/>
    </row>
    <row r="140" spans="7:24" s="19" customFormat="1" x14ac:dyDescent="0.25">
      <c r="G140" s="41"/>
      <c r="H140" s="41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57"/>
      <c r="V140" s="35"/>
      <c r="W140" s="35"/>
      <c r="X140" s="35"/>
    </row>
    <row r="141" spans="7:24" s="19" customFormat="1" x14ac:dyDescent="0.25">
      <c r="G141" s="41"/>
      <c r="H141" s="41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57"/>
      <c r="V141" s="35"/>
      <c r="W141" s="35"/>
      <c r="X141" s="35"/>
    </row>
    <row r="142" spans="7:24" s="19" customFormat="1" x14ac:dyDescent="0.25">
      <c r="G142" s="41"/>
      <c r="H142" s="41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57"/>
      <c r="V142" s="35"/>
      <c r="W142" s="35"/>
      <c r="X142" s="35"/>
    </row>
    <row r="143" spans="7:24" s="19" customFormat="1" x14ac:dyDescent="0.25">
      <c r="G143" s="41"/>
      <c r="H143" s="41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57"/>
      <c r="V143" s="35"/>
      <c r="W143" s="35"/>
      <c r="X143" s="35"/>
    </row>
    <row r="144" spans="7:24" s="19" customFormat="1" x14ac:dyDescent="0.25">
      <c r="G144" s="41"/>
      <c r="H144" s="41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57"/>
      <c r="V144" s="35"/>
      <c r="W144" s="35"/>
      <c r="X144" s="35"/>
    </row>
    <row r="145" spans="7:24" s="19" customFormat="1" x14ac:dyDescent="0.25">
      <c r="G145" s="41"/>
      <c r="H145" s="41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57"/>
      <c r="V145" s="35"/>
      <c r="W145" s="35"/>
      <c r="X145" s="35"/>
    </row>
    <row r="146" spans="7:24" s="19" customFormat="1" x14ac:dyDescent="0.25">
      <c r="G146" s="41"/>
      <c r="H146" s="41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57"/>
      <c r="V146" s="35"/>
      <c r="W146" s="35"/>
      <c r="X146" s="35"/>
    </row>
    <row r="147" spans="7:24" s="19" customFormat="1" x14ac:dyDescent="0.25">
      <c r="G147" s="41"/>
      <c r="H147" s="41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57"/>
      <c r="V147" s="35"/>
      <c r="W147" s="35"/>
      <c r="X147" s="35"/>
    </row>
    <row r="148" spans="7:24" s="19" customFormat="1" x14ac:dyDescent="0.25">
      <c r="G148" s="41"/>
      <c r="H148" s="41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57"/>
      <c r="V148" s="35"/>
      <c r="W148" s="35"/>
      <c r="X148" s="35"/>
    </row>
    <row r="149" spans="7:24" s="19" customFormat="1" x14ac:dyDescent="0.25">
      <c r="G149" s="41"/>
      <c r="H149" s="41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57"/>
      <c r="V149" s="35"/>
      <c r="W149" s="35"/>
      <c r="X149" s="35"/>
    </row>
    <row r="150" spans="7:24" s="19" customFormat="1" x14ac:dyDescent="0.25">
      <c r="G150" s="41"/>
      <c r="H150" s="41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57"/>
      <c r="V150" s="35"/>
      <c r="W150" s="35"/>
      <c r="X150" s="35"/>
    </row>
    <row r="151" spans="7:24" s="19" customFormat="1" x14ac:dyDescent="0.25">
      <c r="G151" s="41"/>
      <c r="H151" s="41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57"/>
      <c r="V151" s="35"/>
      <c r="W151" s="35"/>
      <c r="X151" s="35"/>
    </row>
    <row r="152" spans="7:24" s="19" customFormat="1" x14ac:dyDescent="0.25">
      <c r="G152" s="41"/>
      <c r="H152" s="41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57"/>
      <c r="V152" s="35"/>
      <c r="W152" s="35"/>
      <c r="X152" s="35"/>
    </row>
    <row r="153" spans="7:24" s="19" customFormat="1" x14ac:dyDescent="0.25">
      <c r="G153" s="41"/>
      <c r="H153" s="41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57"/>
      <c r="V153" s="35"/>
      <c r="W153" s="35"/>
      <c r="X153" s="35"/>
    </row>
    <row r="154" spans="7:24" s="19" customFormat="1" x14ac:dyDescent="0.25">
      <c r="G154" s="41"/>
      <c r="H154" s="41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57"/>
      <c r="V154" s="35"/>
      <c r="W154" s="35"/>
      <c r="X154" s="35"/>
    </row>
    <row r="155" spans="7:24" s="19" customFormat="1" x14ac:dyDescent="0.25">
      <c r="G155" s="41"/>
      <c r="H155" s="41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57"/>
      <c r="V155" s="35"/>
      <c r="W155" s="35"/>
      <c r="X155" s="35"/>
    </row>
    <row r="156" spans="7:24" s="19" customFormat="1" x14ac:dyDescent="0.25">
      <c r="G156" s="41"/>
      <c r="H156" s="41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57"/>
      <c r="V156" s="35"/>
      <c r="W156" s="35"/>
      <c r="X156" s="35"/>
    </row>
    <row r="157" spans="7:24" s="19" customFormat="1" x14ac:dyDescent="0.25">
      <c r="G157" s="41"/>
      <c r="H157" s="41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57"/>
      <c r="V157" s="35"/>
      <c r="W157" s="35"/>
      <c r="X157" s="35"/>
    </row>
    <row r="158" spans="7:24" s="19" customFormat="1" x14ac:dyDescent="0.25">
      <c r="G158" s="41"/>
      <c r="H158" s="41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57"/>
      <c r="V158" s="35"/>
      <c r="W158" s="35"/>
      <c r="X158" s="35"/>
    </row>
    <row r="159" spans="7:24" s="19" customFormat="1" x14ac:dyDescent="0.25">
      <c r="G159" s="41"/>
      <c r="H159" s="41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57"/>
      <c r="V159" s="35"/>
      <c r="W159" s="35"/>
      <c r="X159" s="35"/>
    </row>
    <row r="160" spans="7:24" s="19" customFormat="1" x14ac:dyDescent="0.25">
      <c r="G160" s="41"/>
      <c r="H160" s="41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57"/>
      <c r="V160" s="35"/>
      <c r="W160" s="35"/>
      <c r="X160" s="35"/>
    </row>
    <row r="161" spans="7:24" s="19" customFormat="1" x14ac:dyDescent="0.25">
      <c r="G161" s="41"/>
      <c r="H161" s="41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57"/>
      <c r="V161" s="35"/>
      <c r="W161" s="35"/>
      <c r="X161" s="35"/>
    </row>
    <row r="162" spans="7:24" s="19" customFormat="1" x14ac:dyDescent="0.25">
      <c r="G162" s="41"/>
      <c r="H162" s="41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57"/>
      <c r="V162" s="35"/>
      <c r="W162" s="35"/>
      <c r="X162" s="35"/>
    </row>
    <row r="163" spans="7:24" s="19" customFormat="1" x14ac:dyDescent="0.25">
      <c r="G163" s="41"/>
      <c r="H163" s="41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57"/>
      <c r="V163" s="35"/>
      <c r="W163" s="35"/>
      <c r="X163" s="35"/>
    </row>
    <row r="164" spans="7:24" s="19" customFormat="1" x14ac:dyDescent="0.25">
      <c r="G164" s="41"/>
      <c r="H164" s="41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57"/>
      <c r="V164" s="35"/>
      <c r="W164" s="35"/>
      <c r="X164" s="35"/>
    </row>
    <row r="165" spans="7:24" s="19" customFormat="1" x14ac:dyDescent="0.25">
      <c r="G165" s="41"/>
      <c r="H165" s="41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57"/>
      <c r="V165" s="35"/>
      <c r="W165" s="35"/>
      <c r="X165" s="35"/>
    </row>
    <row r="166" spans="7:24" s="19" customFormat="1" x14ac:dyDescent="0.25">
      <c r="G166" s="41"/>
      <c r="H166" s="41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57"/>
      <c r="V166" s="35"/>
      <c r="W166" s="35"/>
      <c r="X166" s="35"/>
    </row>
    <row r="167" spans="7:24" s="19" customFormat="1" x14ac:dyDescent="0.25">
      <c r="G167" s="41"/>
      <c r="H167" s="41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57"/>
      <c r="V167" s="35"/>
      <c r="W167" s="35"/>
      <c r="X167" s="35"/>
    </row>
    <row r="168" spans="7:24" s="19" customFormat="1" x14ac:dyDescent="0.25">
      <c r="G168" s="41"/>
      <c r="H168" s="41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57"/>
      <c r="V168" s="35"/>
      <c r="W168" s="35"/>
      <c r="X168" s="35"/>
    </row>
    <row r="169" spans="7:24" s="19" customFormat="1" x14ac:dyDescent="0.25">
      <c r="G169" s="41"/>
      <c r="H169" s="41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57"/>
      <c r="V169" s="35"/>
      <c r="W169" s="35"/>
      <c r="X169" s="35"/>
    </row>
    <row r="170" spans="7:24" s="19" customFormat="1" x14ac:dyDescent="0.25">
      <c r="G170" s="41"/>
      <c r="H170" s="41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57"/>
      <c r="V170" s="35"/>
      <c r="W170" s="35"/>
      <c r="X170" s="35"/>
    </row>
    <row r="171" spans="7:24" s="19" customFormat="1" x14ac:dyDescent="0.25">
      <c r="G171" s="41"/>
      <c r="H171" s="41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57"/>
      <c r="V171" s="35"/>
      <c r="W171" s="35"/>
      <c r="X171" s="35"/>
    </row>
    <row r="172" spans="7:24" s="19" customFormat="1" x14ac:dyDescent="0.25">
      <c r="G172" s="41"/>
      <c r="H172" s="41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57"/>
      <c r="V172" s="35"/>
      <c r="W172" s="35"/>
      <c r="X172" s="35"/>
    </row>
    <row r="173" spans="7:24" s="19" customFormat="1" x14ac:dyDescent="0.25">
      <c r="G173" s="41"/>
      <c r="H173" s="41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57"/>
      <c r="V173" s="35"/>
      <c r="W173" s="35"/>
      <c r="X173" s="35"/>
    </row>
    <row r="174" spans="7:24" s="19" customFormat="1" x14ac:dyDescent="0.25">
      <c r="G174" s="41"/>
      <c r="H174" s="41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57"/>
      <c r="V174" s="35"/>
      <c r="W174" s="35"/>
      <c r="X174" s="35"/>
    </row>
    <row r="175" spans="7:24" s="19" customFormat="1" x14ac:dyDescent="0.25">
      <c r="G175" s="41"/>
      <c r="H175" s="41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57"/>
      <c r="V175" s="35"/>
      <c r="W175" s="35"/>
      <c r="X175" s="35"/>
    </row>
    <row r="176" spans="7:24" s="19" customFormat="1" x14ac:dyDescent="0.25">
      <c r="G176" s="41"/>
      <c r="H176" s="41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57"/>
      <c r="V176" s="35"/>
      <c r="W176" s="35"/>
      <c r="X176" s="35"/>
    </row>
    <row r="177" spans="7:24" s="19" customFormat="1" x14ac:dyDescent="0.25">
      <c r="G177" s="41"/>
      <c r="H177" s="41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57"/>
      <c r="V177" s="35"/>
      <c r="W177" s="35"/>
      <c r="X177" s="35"/>
    </row>
    <row r="178" spans="7:24" s="19" customFormat="1" x14ac:dyDescent="0.25">
      <c r="G178" s="41"/>
      <c r="H178" s="41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57"/>
      <c r="V178" s="35"/>
      <c r="W178" s="35"/>
      <c r="X178" s="35"/>
    </row>
    <row r="179" spans="7:24" s="19" customFormat="1" x14ac:dyDescent="0.25">
      <c r="G179" s="41"/>
      <c r="H179" s="41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57"/>
      <c r="V179" s="35"/>
      <c r="W179" s="35"/>
      <c r="X179" s="35"/>
    </row>
    <row r="180" spans="7:24" s="19" customFormat="1" x14ac:dyDescent="0.25">
      <c r="G180" s="41"/>
      <c r="H180" s="41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57"/>
      <c r="V180" s="35"/>
      <c r="W180" s="35"/>
      <c r="X180" s="35"/>
    </row>
    <row r="181" spans="7:24" s="19" customFormat="1" x14ac:dyDescent="0.25">
      <c r="G181" s="41"/>
      <c r="H181" s="41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57"/>
      <c r="V181" s="35"/>
      <c r="W181" s="35"/>
      <c r="X181" s="35"/>
    </row>
    <row r="182" spans="7:24" s="19" customFormat="1" x14ac:dyDescent="0.25">
      <c r="G182" s="41"/>
      <c r="H182" s="41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57"/>
      <c r="V182" s="35"/>
      <c r="W182" s="35"/>
      <c r="X182" s="35"/>
    </row>
    <row r="183" spans="7:24" s="19" customFormat="1" x14ac:dyDescent="0.25">
      <c r="G183" s="41"/>
      <c r="H183" s="41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57"/>
      <c r="V183" s="35"/>
      <c r="W183" s="35"/>
      <c r="X183" s="35"/>
    </row>
    <row r="184" spans="7:24" s="19" customFormat="1" x14ac:dyDescent="0.25">
      <c r="G184" s="41"/>
      <c r="H184" s="41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57"/>
      <c r="V184" s="35"/>
      <c r="W184" s="35"/>
      <c r="X184" s="35"/>
    </row>
    <row r="185" spans="7:24" s="19" customFormat="1" x14ac:dyDescent="0.25">
      <c r="G185" s="41"/>
      <c r="H185" s="41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57"/>
      <c r="V185" s="35"/>
      <c r="W185" s="35"/>
      <c r="X185" s="35"/>
    </row>
    <row r="186" spans="7:24" s="19" customFormat="1" x14ac:dyDescent="0.25">
      <c r="G186" s="41"/>
      <c r="H186" s="41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57"/>
      <c r="V186" s="35"/>
      <c r="W186" s="35"/>
      <c r="X186" s="35"/>
    </row>
    <row r="187" spans="7:24" s="19" customFormat="1" x14ac:dyDescent="0.25">
      <c r="G187" s="41"/>
      <c r="H187" s="41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57"/>
      <c r="V187" s="35"/>
      <c r="W187" s="35"/>
      <c r="X187" s="35"/>
    </row>
    <row r="188" spans="7:24" s="19" customFormat="1" x14ac:dyDescent="0.25">
      <c r="G188" s="41"/>
      <c r="H188" s="41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57"/>
      <c r="V188" s="35"/>
      <c r="W188" s="35"/>
      <c r="X188" s="35"/>
    </row>
    <row r="189" spans="7:24" s="19" customFormat="1" x14ac:dyDescent="0.25">
      <c r="G189" s="41"/>
      <c r="H189" s="41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57"/>
      <c r="V189" s="35"/>
      <c r="W189" s="35"/>
      <c r="X189" s="35"/>
    </row>
    <row r="190" spans="7:24" s="19" customFormat="1" x14ac:dyDescent="0.25">
      <c r="G190" s="41"/>
      <c r="H190" s="41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57"/>
      <c r="V190" s="35"/>
      <c r="W190" s="35"/>
      <c r="X190" s="35"/>
    </row>
    <row r="191" spans="7:24" s="19" customFormat="1" x14ac:dyDescent="0.25">
      <c r="G191" s="41"/>
      <c r="H191" s="41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57"/>
      <c r="V191" s="35"/>
      <c r="W191" s="35"/>
      <c r="X191" s="35"/>
    </row>
    <row r="192" spans="7:24" s="19" customFormat="1" x14ac:dyDescent="0.25">
      <c r="G192" s="41"/>
      <c r="H192" s="41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57"/>
      <c r="V192" s="35"/>
      <c r="W192" s="35"/>
      <c r="X192" s="35"/>
    </row>
    <row r="193" spans="7:24" s="19" customFormat="1" x14ac:dyDescent="0.25">
      <c r="G193" s="41"/>
      <c r="H193" s="41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57"/>
      <c r="V193" s="35"/>
      <c r="W193" s="35"/>
      <c r="X193" s="35"/>
    </row>
    <row r="194" spans="7:24" s="19" customFormat="1" x14ac:dyDescent="0.25">
      <c r="G194" s="41"/>
      <c r="H194" s="41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57"/>
      <c r="V194" s="35"/>
      <c r="W194" s="35"/>
      <c r="X194" s="35"/>
    </row>
    <row r="195" spans="7:24" s="19" customFormat="1" x14ac:dyDescent="0.25">
      <c r="G195" s="41"/>
      <c r="H195" s="41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57"/>
      <c r="V195" s="35"/>
      <c r="W195" s="35"/>
      <c r="X195" s="35"/>
    </row>
    <row r="196" spans="7:24" s="19" customFormat="1" x14ac:dyDescent="0.25">
      <c r="G196" s="41"/>
      <c r="H196" s="41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57"/>
      <c r="V196" s="35"/>
      <c r="W196" s="35"/>
      <c r="X196" s="35"/>
    </row>
    <row r="197" spans="7:24" s="19" customFormat="1" x14ac:dyDescent="0.25">
      <c r="G197" s="41"/>
      <c r="H197" s="41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57"/>
      <c r="V197" s="35"/>
      <c r="W197" s="35"/>
      <c r="X197" s="35"/>
    </row>
    <row r="198" spans="7:24" s="19" customFormat="1" x14ac:dyDescent="0.25">
      <c r="G198" s="41"/>
      <c r="H198" s="41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57"/>
      <c r="V198" s="35"/>
      <c r="W198" s="35"/>
      <c r="X198" s="35"/>
    </row>
    <row r="199" spans="7:24" s="19" customFormat="1" x14ac:dyDescent="0.25">
      <c r="G199" s="41"/>
      <c r="H199" s="41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57"/>
      <c r="V199" s="35"/>
      <c r="W199" s="35"/>
      <c r="X199" s="35"/>
    </row>
    <row r="200" spans="7:24" s="19" customFormat="1" x14ac:dyDescent="0.25">
      <c r="G200" s="41"/>
      <c r="H200" s="41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57"/>
      <c r="V200" s="35"/>
      <c r="W200" s="35"/>
      <c r="X200" s="35"/>
    </row>
    <row r="201" spans="7:24" s="19" customFormat="1" x14ac:dyDescent="0.25">
      <c r="G201" s="41"/>
      <c r="H201" s="41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57"/>
      <c r="V201" s="35"/>
      <c r="W201" s="35"/>
      <c r="X201" s="35"/>
    </row>
    <row r="202" spans="7:24" s="19" customFormat="1" x14ac:dyDescent="0.25">
      <c r="G202" s="41"/>
      <c r="H202" s="41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57"/>
      <c r="V202" s="35"/>
      <c r="W202" s="35"/>
      <c r="X202" s="35"/>
    </row>
    <row r="203" spans="7:24" s="19" customFormat="1" x14ac:dyDescent="0.25">
      <c r="G203" s="41"/>
      <c r="H203" s="41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57"/>
      <c r="V203" s="35"/>
      <c r="W203" s="35"/>
      <c r="X203" s="35"/>
    </row>
    <row r="204" spans="7:24" s="19" customFormat="1" x14ac:dyDescent="0.25">
      <c r="G204" s="41"/>
      <c r="H204" s="41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57"/>
      <c r="V204" s="35"/>
      <c r="W204" s="35"/>
      <c r="X204" s="35"/>
    </row>
    <row r="205" spans="7:24" s="19" customFormat="1" x14ac:dyDescent="0.25">
      <c r="G205" s="41"/>
      <c r="H205" s="41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57"/>
      <c r="V205" s="35"/>
      <c r="W205" s="35"/>
      <c r="X205" s="35"/>
    </row>
    <row r="206" spans="7:24" s="19" customFormat="1" x14ac:dyDescent="0.25">
      <c r="G206" s="41"/>
      <c r="H206" s="41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57"/>
      <c r="V206" s="35"/>
      <c r="W206" s="35"/>
      <c r="X206" s="35"/>
    </row>
    <row r="207" spans="7:24" s="19" customFormat="1" x14ac:dyDescent="0.25">
      <c r="G207" s="41"/>
      <c r="H207" s="41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57"/>
      <c r="V207" s="35"/>
      <c r="W207" s="35"/>
      <c r="X207" s="35"/>
    </row>
    <row r="208" spans="7:24" s="19" customFormat="1" x14ac:dyDescent="0.25">
      <c r="G208" s="41"/>
      <c r="H208" s="41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57"/>
      <c r="V208" s="35"/>
      <c r="W208" s="35"/>
      <c r="X208" s="35"/>
    </row>
    <row r="209" spans="7:24" s="19" customFormat="1" x14ac:dyDescent="0.25">
      <c r="G209" s="41"/>
      <c r="H209" s="41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57"/>
      <c r="V209" s="35"/>
      <c r="W209" s="35"/>
      <c r="X209" s="35"/>
    </row>
    <row r="210" spans="7:24" s="19" customFormat="1" x14ac:dyDescent="0.25">
      <c r="G210" s="41"/>
      <c r="H210" s="41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57"/>
      <c r="V210" s="35"/>
      <c r="W210" s="35"/>
      <c r="X210" s="35"/>
    </row>
    <row r="211" spans="7:24" s="19" customFormat="1" x14ac:dyDescent="0.25">
      <c r="G211" s="41"/>
      <c r="H211" s="41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57"/>
      <c r="V211" s="35"/>
      <c r="W211" s="35"/>
      <c r="X211" s="35"/>
    </row>
    <row r="212" spans="7:24" s="19" customFormat="1" x14ac:dyDescent="0.25">
      <c r="G212" s="41"/>
      <c r="H212" s="41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57"/>
      <c r="V212" s="35"/>
      <c r="W212" s="35"/>
      <c r="X212" s="35"/>
    </row>
    <row r="213" spans="7:24" s="19" customFormat="1" x14ac:dyDescent="0.25">
      <c r="G213" s="41"/>
      <c r="H213" s="41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57"/>
      <c r="V213" s="35"/>
      <c r="W213" s="35"/>
      <c r="X213" s="35"/>
    </row>
    <row r="214" spans="7:24" s="19" customFormat="1" x14ac:dyDescent="0.25">
      <c r="G214" s="41"/>
      <c r="H214" s="41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57"/>
      <c r="V214" s="35"/>
      <c r="W214" s="35"/>
      <c r="X214" s="35"/>
    </row>
    <row r="215" spans="7:24" s="19" customFormat="1" x14ac:dyDescent="0.25">
      <c r="G215" s="41"/>
      <c r="H215" s="41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57"/>
      <c r="V215" s="35"/>
      <c r="W215" s="35"/>
      <c r="X215" s="35"/>
    </row>
    <row r="216" spans="7:24" s="19" customFormat="1" x14ac:dyDescent="0.25">
      <c r="G216" s="41"/>
      <c r="H216" s="41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57"/>
      <c r="V216" s="35"/>
      <c r="W216" s="35"/>
      <c r="X216" s="35"/>
    </row>
    <row r="217" spans="7:24" s="19" customFormat="1" x14ac:dyDescent="0.25">
      <c r="G217" s="41"/>
      <c r="H217" s="41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57"/>
      <c r="V217" s="35"/>
      <c r="W217" s="35"/>
      <c r="X217" s="35"/>
    </row>
    <row r="218" spans="7:24" s="19" customFormat="1" x14ac:dyDescent="0.25">
      <c r="G218" s="41"/>
      <c r="H218" s="41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57"/>
      <c r="V218" s="35"/>
      <c r="W218" s="35"/>
      <c r="X218" s="35"/>
    </row>
    <row r="219" spans="7:24" s="19" customFormat="1" x14ac:dyDescent="0.25">
      <c r="G219" s="41"/>
      <c r="H219" s="41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57"/>
      <c r="V219" s="35"/>
      <c r="W219" s="35"/>
      <c r="X219" s="35"/>
    </row>
    <row r="220" spans="7:24" s="19" customFormat="1" x14ac:dyDescent="0.25">
      <c r="G220" s="41"/>
      <c r="H220" s="41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57"/>
      <c r="V220" s="35"/>
      <c r="W220" s="35"/>
      <c r="X220" s="35"/>
    </row>
    <row r="221" spans="7:24" s="19" customFormat="1" x14ac:dyDescent="0.25">
      <c r="G221" s="41"/>
      <c r="H221" s="41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57"/>
      <c r="V221" s="35"/>
      <c r="W221" s="35"/>
      <c r="X221" s="35"/>
    </row>
    <row r="222" spans="7:24" s="19" customFormat="1" x14ac:dyDescent="0.25">
      <c r="G222" s="41"/>
      <c r="H222" s="41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57"/>
      <c r="V222" s="35"/>
      <c r="W222" s="35"/>
      <c r="X222" s="35"/>
    </row>
    <row r="223" spans="7:24" s="19" customFormat="1" x14ac:dyDescent="0.25">
      <c r="G223" s="41"/>
      <c r="H223" s="41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57"/>
      <c r="V223" s="35"/>
      <c r="W223" s="35"/>
      <c r="X223" s="35"/>
    </row>
    <row r="224" spans="7:24" s="19" customFormat="1" x14ac:dyDescent="0.25">
      <c r="G224" s="41"/>
      <c r="H224" s="41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57"/>
      <c r="V224" s="35"/>
      <c r="W224" s="35"/>
      <c r="X224" s="35"/>
    </row>
    <row r="225" spans="7:24" s="19" customFormat="1" x14ac:dyDescent="0.25">
      <c r="G225" s="41"/>
      <c r="H225" s="41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57"/>
      <c r="V225" s="35"/>
      <c r="W225" s="35"/>
      <c r="X225" s="35"/>
    </row>
    <row r="226" spans="7:24" s="19" customFormat="1" x14ac:dyDescent="0.25">
      <c r="G226" s="41"/>
      <c r="H226" s="41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57"/>
      <c r="V226" s="35"/>
      <c r="W226" s="35"/>
      <c r="X226" s="35"/>
    </row>
    <row r="227" spans="7:24" s="19" customFormat="1" x14ac:dyDescent="0.25">
      <c r="G227" s="41"/>
      <c r="H227" s="41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57"/>
      <c r="V227" s="35"/>
      <c r="W227" s="35"/>
      <c r="X227" s="35"/>
    </row>
    <row r="228" spans="7:24" s="19" customFormat="1" x14ac:dyDescent="0.25">
      <c r="G228" s="41"/>
      <c r="H228" s="41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57"/>
      <c r="V228" s="35"/>
      <c r="W228" s="35"/>
      <c r="X228" s="35"/>
    </row>
    <row r="229" spans="7:24" s="19" customFormat="1" x14ac:dyDescent="0.25">
      <c r="G229" s="41"/>
      <c r="H229" s="41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57"/>
      <c r="V229" s="35"/>
      <c r="W229" s="35"/>
      <c r="X229" s="35"/>
    </row>
    <row r="230" spans="7:24" s="19" customFormat="1" x14ac:dyDescent="0.25">
      <c r="G230" s="41"/>
      <c r="H230" s="41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57"/>
      <c r="V230" s="35"/>
      <c r="W230" s="35"/>
      <c r="X230" s="35"/>
    </row>
    <row r="231" spans="7:24" s="19" customFormat="1" x14ac:dyDescent="0.25">
      <c r="G231" s="41"/>
      <c r="H231" s="41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57"/>
      <c r="V231" s="35"/>
      <c r="W231" s="35"/>
      <c r="X231" s="35"/>
    </row>
    <row r="232" spans="7:24" s="19" customFormat="1" x14ac:dyDescent="0.25">
      <c r="G232" s="41"/>
      <c r="H232" s="41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57"/>
      <c r="V232" s="35"/>
      <c r="W232" s="35"/>
      <c r="X232" s="35"/>
    </row>
    <row r="233" spans="7:24" s="19" customFormat="1" x14ac:dyDescent="0.25">
      <c r="G233" s="41"/>
      <c r="H233" s="41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57"/>
      <c r="V233" s="35"/>
      <c r="W233" s="35"/>
      <c r="X233" s="35"/>
    </row>
    <row r="234" spans="7:24" s="19" customFormat="1" x14ac:dyDescent="0.25">
      <c r="G234" s="41"/>
      <c r="H234" s="41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57"/>
      <c r="V234" s="35"/>
      <c r="W234" s="35"/>
      <c r="X234" s="35"/>
    </row>
    <row r="235" spans="7:24" s="19" customFormat="1" x14ac:dyDescent="0.25">
      <c r="G235" s="41"/>
      <c r="H235" s="41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57"/>
      <c r="V235" s="35"/>
      <c r="W235" s="35"/>
      <c r="X235" s="35"/>
    </row>
    <row r="236" spans="7:24" s="19" customFormat="1" x14ac:dyDescent="0.25">
      <c r="G236" s="41"/>
      <c r="H236" s="41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57"/>
      <c r="V236" s="35"/>
      <c r="W236" s="35"/>
      <c r="X236" s="35"/>
    </row>
    <row r="237" spans="7:24" s="19" customFormat="1" x14ac:dyDescent="0.25">
      <c r="G237" s="41"/>
      <c r="H237" s="41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57"/>
      <c r="V237" s="35"/>
      <c r="W237" s="35"/>
      <c r="X237" s="35"/>
    </row>
    <row r="238" spans="7:24" s="19" customFormat="1" x14ac:dyDescent="0.25">
      <c r="G238" s="41"/>
      <c r="H238" s="41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57"/>
      <c r="V238" s="35"/>
      <c r="W238" s="35"/>
      <c r="X238" s="35"/>
    </row>
    <row r="239" spans="7:24" s="19" customFormat="1" x14ac:dyDescent="0.25">
      <c r="G239" s="41"/>
      <c r="H239" s="41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57"/>
      <c r="V239" s="35"/>
      <c r="W239" s="35"/>
      <c r="X239" s="35"/>
    </row>
    <row r="240" spans="7:24" s="19" customFormat="1" x14ac:dyDescent="0.25">
      <c r="G240" s="41"/>
      <c r="H240" s="41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57"/>
      <c r="V240" s="35"/>
      <c r="W240" s="35"/>
      <c r="X240" s="35"/>
    </row>
    <row r="241" spans="7:24" s="19" customFormat="1" x14ac:dyDescent="0.25">
      <c r="G241" s="41"/>
      <c r="H241" s="41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57"/>
      <c r="V241" s="35"/>
      <c r="W241" s="35"/>
      <c r="X241" s="35"/>
    </row>
    <row r="242" spans="7:24" s="19" customFormat="1" x14ac:dyDescent="0.25">
      <c r="G242" s="41"/>
      <c r="H242" s="41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57"/>
      <c r="V242" s="35"/>
      <c r="W242" s="35"/>
      <c r="X242" s="35"/>
    </row>
    <row r="243" spans="7:24" s="19" customFormat="1" x14ac:dyDescent="0.25">
      <c r="G243" s="41"/>
      <c r="H243" s="41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57"/>
      <c r="V243" s="35"/>
      <c r="W243" s="35"/>
      <c r="X243" s="35"/>
    </row>
    <row r="244" spans="7:24" s="19" customFormat="1" x14ac:dyDescent="0.25">
      <c r="G244" s="41"/>
      <c r="H244" s="41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57"/>
      <c r="V244" s="35"/>
      <c r="W244" s="35"/>
      <c r="X244" s="35"/>
    </row>
    <row r="245" spans="7:24" s="19" customFormat="1" x14ac:dyDescent="0.25">
      <c r="G245" s="41"/>
      <c r="H245" s="41"/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35"/>
      <c r="U245" s="57"/>
      <c r="V245" s="35"/>
      <c r="W245" s="35"/>
      <c r="X245" s="35"/>
    </row>
    <row r="246" spans="7:24" s="19" customFormat="1" x14ac:dyDescent="0.25">
      <c r="G246" s="41"/>
      <c r="H246" s="41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57"/>
      <c r="V246" s="35"/>
      <c r="W246" s="35"/>
      <c r="X246" s="35"/>
    </row>
    <row r="247" spans="7:24" s="19" customFormat="1" x14ac:dyDescent="0.25">
      <c r="G247" s="41"/>
      <c r="H247" s="41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57"/>
      <c r="V247" s="35"/>
      <c r="W247" s="35"/>
      <c r="X247" s="35"/>
    </row>
    <row r="248" spans="7:24" s="19" customFormat="1" x14ac:dyDescent="0.25">
      <c r="G248" s="41"/>
      <c r="H248" s="41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57"/>
      <c r="V248" s="35"/>
      <c r="W248" s="35"/>
      <c r="X248" s="35"/>
    </row>
    <row r="249" spans="7:24" s="19" customFormat="1" x14ac:dyDescent="0.25">
      <c r="G249" s="41"/>
      <c r="H249" s="41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57"/>
      <c r="V249" s="35"/>
      <c r="W249" s="35"/>
      <c r="X249" s="35"/>
    </row>
    <row r="250" spans="7:24" s="19" customFormat="1" x14ac:dyDescent="0.25">
      <c r="G250" s="41"/>
      <c r="H250" s="41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57"/>
      <c r="V250" s="35"/>
      <c r="W250" s="35"/>
      <c r="X250" s="35"/>
    </row>
    <row r="251" spans="7:24" s="19" customFormat="1" x14ac:dyDescent="0.25">
      <c r="G251" s="41"/>
      <c r="H251" s="41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57"/>
      <c r="V251" s="35"/>
      <c r="W251" s="35"/>
      <c r="X251" s="35"/>
    </row>
    <row r="252" spans="7:24" s="19" customFormat="1" x14ac:dyDescent="0.25">
      <c r="G252" s="41"/>
      <c r="H252" s="41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5"/>
      <c r="U252" s="57"/>
      <c r="V252" s="35"/>
      <c r="W252" s="35"/>
      <c r="X252" s="35"/>
    </row>
    <row r="253" spans="7:24" s="19" customFormat="1" x14ac:dyDescent="0.25">
      <c r="G253" s="41"/>
      <c r="H253" s="41"/>
      <c r="I253" s="35"/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35"/>
      <c r="U253" s="57"/>
      <c r="V253" s="35"/>
      <c r="W253" s="35"/>
      <c r="X253" s="35"/>
    </row>
    <row r="254" spans="7:24" s="19" customFormat="1" x14ac:dyDescent="0.25">
      <c r="G254" s="41"/>
      <c r="H254" s="41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57"/>
      <c r="V254" s="35"/>
      <c r="W254" s="35"/>
      <c r="X254" s="35"/>
    </row>
    <row r="255" spans="7:24" s="19" customFormat="1" x14ac:dyDescent="0.25">
      <c r="G255" s="41"/>
      <c r="H255" s="41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57"/>
      <c r="V255" s="35"/>
      <c r="W255" s="35"/>
      <c r="X255" s="35"/>
    </row>
    <row r="256" spans="7:24" s="19" customFormat="1" x14ac:dyDescent="0.25">
      <c r="G256" s="41"/>
      <c r="H256" s="41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57"/>
      <c r="V256" s="35"/>
      <c r="W256" s="35"/>
      <c r="X256" s="35"/>
    </row>
    <row r="257" spans="7:24" s="19" customFormat="1" x14ac:dyDescent="0.25">
      <c r="G257" s="41"/>
      <c r="H257" s="41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57"/>
      <c r="V257" s="35"/>
      <c r="W257" s="35"/>
      <c r="X257" s="35"/>
    </row>
    <row r="258" spans="7:24" s="19" customFormat="1" x14ac:dyDescent="0.25">
      <c r="G258" s="41"/>
      <c r="H258" s="41"/>
      <c r="I258" s="35"/>
      <c r="J258" s="35"/>
      <c r="K258" s="35"/>
      <c r="L258" s="35"/>
      <c r="M258" s="35"/>
      <c r="N258" s="35"/>
      <c r="O258" s="35"/>
      <c r="P258" s="35"/>
      <c r="Q258" s="35"/>
      <c r="R258" s="35"/>
      <c r="S258" s="35"/>
      <c r="T258" s="35"/>
      <c r="U258" s="57"/>
      <c r="V258" s="35"/>
      <c r="W258" s="35"/>
      <c r="X258" s="35"/>
    </row>
  </sheetData>
  <mergeCells count="34">
    <mergeCell ref="A1:S1"/>
    <mergeCell ref="A2:A3"/>
    <mergeCell ref="B2:B3"/>
    <mergeCell ref="C2:C3"/>
    <mergeCell ref="D2:D3"/>
    <mergeCell ref="E2:E3"/>
    <mergeCell ref="F2:F3"/>
    <mergeCell ref="G2:G3"/>
    <mergeCell ref="I2:I3"/>
    <mergeCell ref="J2:J3"/>
    <mergeCell ref="J50:T50"/>
    <mergeCell ref="H2:H3"/>
    <mergeCell ref="B14:G14"/>
    <mergeCell ref="B18:G18"/>
    <mergeCell ref="B22:G22"/>
    <mergeCell ref="B27:G27"/>
    <mergeCell ref="B35:G35"/>
    <mergeCell ref="Q2:Q3"/>
    <mergeCell ref="R2:R3"/>
    <mergeCell ref="S2:S3"/>
    <mergeCell ref="T2:T3"/>
    <mergeCell ref="K2:K3"/>
    <mergeCell ref="L2:L3"/>
    <mergeCell ref="M2:M3"/>
    <mergeCell ref="N2:N3"/>
    <mergeCell ref="O2:O3"/>
    <mergeCell ref="B41:G41"/>
    <mergeCell ref="B47:G47"/>
    <mergeCell ref="W2:W3"/>
    <mergeCell ref="X2:X3"/>
    <mergeCell ref="Y2:Y3"/>
    <mergeCell ref="U2:U3"/>
    <mergeCell ref="V2:V3"/>
    <mergeCell ref="P2:P3"/>
  </mergeCells>
  <printOptions horizontalCentered="1"/>
  <pageMargins left="1.0629921259842521" right="0.11811023622047245" top="0.74803149606299213" bottom="0.74803149606299213" header="0.31496062992125984" footer="0.31496062992125984"/>
  <pageSetup scale="8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1"/>
  <sheetViews>
    <sheetView zoomScale="98" zoomScaleNormal="98" workbookViewId="0">
      <pane ySplit="2130" topLeftCell="A13" activePane="bottomLeft"/>
      <selection activeCell="N27" sqref="N27"/>
      <selection pane="bottomLeft" sqref="A1:N1"/>
    </sheetView>
  </sheetViews>
  <sheetFormatPr baseColWidth="10" defaultColWidth="10.85546875" defaultRowHeight="15" x14ac:dyDescent="0.25"/>
  <cols>
    <col min="1" max="1" width="6.7109375" style="16" customWidth="1"/>
    <col min="2" max="2" width="27.85546875" style="16" customWidth="1"/>
    <col min="3" max="4" width="17.140625" style="16" customWidth="1"/>
    <col min="5" max="5" width="16" style="16" customWidth="1"/>
    <col min="6" max="6" width="15.42578125" style="16" customWidth="1"/>
    <col min="7" max="7" width="13" style="38" customWidth="1"/>
    <col min="8" max="8" width="13.7109375" style="32" customWidth="1"/>
    <col min="9" max="9" width="9.7109375" style="32" customWidth="1"/>
    <col min="10" max="10" width="9.140625" style="32" customWidth="1"/>
    <col min="11" max="11" width="10" style="32" customWidth="1"/>
    <col min="12" max="12" width="8" style="32" customWidth="1"/>
    <col min="13" max="13" width="8.5703125" style="32" customWidth="1"/>
    <col min="14" max="14" width="14.140625" style="32" customWidth="1"/>
    <col min="15" max="15" width="14.140625" style="55" customWidth="1"/>
    <col min="16" max="16" width="11.85546875" style="32" hidden="1" customWidth="1"/>
    <col min="17" max="17" width="12.85546875" style="32" hidden="1" customWidth="1"/>
    <col min="18" max="18" width="10.5703125" style="32" hidden="1" customWidth="1"/>
    <col min="19" max="19" width="13.85546875" style="16" customWidth="1"/>
    <col min="20" max="16384" width="10.85546875" style="16"/>
  </cols>
  <sheetData>
    <row r="1" spans="1:19" ht="21" x14ac:dyDescent="0.25">
      <c r="A1" s="196" t="s">
        <v>186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</row>
    <row r="2" spans="1:19" s="38" customFormat="1" ht="15" customHeight="1" x14ac:dyDescent="0.25">
      <c r="A2" s="197" t="s">
        <v>0</v>
      </c>
      <c r="B2" s="197" t="s">
        <v>1</v>
      </c>
      <c r="C2" s="199" t="s">
        <v>10</v>
      </c>
      <c r="D2" s="199" t="s">
        <v>117</v>
      </c>
      <c r="E2" s="197" t="s">
        <v>2</v>
      </c>
      <c r="F2" s="197" t="s">
        <v>3</v>
      </c>
      <c r="G2" s="201" t="s">
        <v>73</v>
      </c>
      <c r="H2" s="203" t="s">
        <v>125</v>
      </c>
      <c r="I2" s="204" t="s">
        <v>126</v>
      </c>
      <c r="J2" s="205" t="s">
        <v>127</v>
      </c>
      <c r="K2" s="205" t="s">
        <v>128</v>
      </c>
      <c r="L2" s="205" t="s">
        <v>129</v>
      </c>
      <c r="M2" s="203" t="s">
        <v>130</v>
      </c>
      <c r="N2" s="203" t="s">
        <v>131</v>
      </c>
      <c r="O2" s="210" t="s">
        <v>190</v>
      </c>
      <c r="P2" s="206" t="s">
        <v>132</v>
      </c>
      <c r="Q2" s="206" t="s">
        <v>134</v>
      </c>
      <c r="R2" s="206" t="s">
        <v>133</v>
      </c>
      <c r="S2" s="208" t="s">
        <v>4</v>
      </c>
    </row>
    <row r="3" spans="1:19" s="38" customFormat="1" ht="58.5" customHeight="1" x14ac:dyDescent="0.25">
      <c r="A3" s="198"/>
      <c r="B3" s="198"/>
      <c r="C3" s="200"/>
      <c r="D3" s="200"/>
      <c r="E3" s="198"/>
      <c r="F3" s="198"/>
      <c r="G3" s="202"/>
      <c r="H3" s="203"/>
      <c r="I3" s="204"/>
      <c r="J3" s="205"/>
      <c r="K3" s="205"/>
      <c r="L3" s="205"/>
      <c r="M3" s="203"/>
      <c r="N3" s="203"/>
      <c r="O3" s="210"/>
      <c r="P3" s="207"/>
      <c r="Q3" s="207"/>
      <c r="R3" s="207"/>
      <c r="S3" s="209"/>
    </row>
    <row r="4" spans="1:19" s="19" customFormat="1" ht="24" x14ac:dyDescent="0.25">
      <c r="A4" s="58">
        <v>1</v>
      </c>
      <c r="B4" s="89" t="s">
        <v>9</v>
      </c>
      <c r="C4" s="17" t="s">
        <v>7</v>
      </c>
      <c r="D4" s="17" t="s">
        <v>118</v>
      </c>
      <c r="E4" s="17" t="s">
        <v>5</v>
      </c>
      <c r="F4" s="18" t="s">
        <v>95</v>
      </c>
      <c r="G4" s="13" t="s">
        <v>74</v>
      </c>
      <c r="H4" s="50">
        <v>12000</v>
      </c>
      <c r="I4" s="37">
        <v>250</v>
      </c>
      <c r="J4" s="37">
        <v>0</v>
      </c>
      <c r="K4" s="37">
        <v>3000</v>
      </c>
      <c r="L4" s="37">
        <v>0</v>
      </c>
      <c r="M4" s="50">
        <v>0</v>
      </c>
      <c r="N4" s="62">
        <v>6000</v>
      </c>
      <c r="O4" s="56">
        <f t="shared" ref="O4:O28" si="0">SUM(H4:N4)</f>
        <v>21250</v>
      </c>
      <c r="P4" s="53">
        <f>O4-250</f>
        <v>21000</v>
      </c>
      <c r="Q4" s="53">
        <f>O4-250</f>
        <v>21000</v>
      </c>
      <c r="R4" s="53">
        <v>200</v>
      </c>
      <c r="S4" s="18"/>
    </row>
    <row r="5" spans="1:19" s="19" customFormat="1" ht="24" x14ac:dyDescent="0.25">
      <c r="A5" s="58">
        <v>2</v>
      </c>
      <c r="B5" s="89" t="s">
        <v>137</v>
      </c>
      <c r="C5" s="17" t="s">
        <v>8</v>
      </c>
      <c r="D5" s="17" t="s">
        <v>119</v>
      </c>
      <c r="E5" s="20" t="s">
        <v>11</v>
      </c>
      <c r="F5" s="18" t="s">
        <v>95</v>
      </c>
      <c r="G5" s="13" t="s">
        <v>74</v>
      </c>
      <c r="H5" s="50">
        <v>7387</v>
      </c>
      <c r="I5" s="37">
        <v>250</v>
      </c>
      <c r="J5" s="37">
        <v>375</v>
      </c>
      <c r="K5" s="37">
        <v>3000</v>
      </c>
      <c r="L5" s="37">
        <v>0</v>
      </c>
      <c r="M5" s="50">
        <v>0</v>
      </c>
      <c r="N5" s="62">
        <v>5000</v>
      </c>
      <c r="O5" s="56">
        <f t="shared" si="0"/>
        <v>16012</v>
      </c>
      <c r="P5" s="53">
        <f>O5-250</f>
        <v>15762</v>
      </c>
      <c r="Q5" s="53">
        <f>O5-250</f>
        <v>15762</v>
      </c>
      <c r="R5" s="53">
        <v>200</v>
      </c>
      <c r="S5" s="20"/>
    </row>
    <row r="6" spans="1:19" s="19" customFormat="1" x14ac:dyDescent="0.2">
      <c r="A6" s="15">
        <v>3</v>
      </c>
      <c r="B6" s="1" t="s">
        <v>96</v>
      </c>
      <c r="C6" s="21" t="s">
        <v>12</v>
      </c>
      <c r="D6" s="21" t="s">
        <v>119</v>
      </c>
      <c r="E6" s="20" t="s">
        <v>15</v>
      </c>
      <c r="F6" s="20" t="s">
        <v>16</v>
      </c>
      <c r="G6" s="13" t="s">
        <v>74</v>
      </c>
      <c r="H6" s="50">
        <v>6925</v>
      </c>
      <c r="I6" s="37">
        <v>250</v>
      </c>
      <c r="J6" s="37">
        <v>375</v>
      </c>
      <c r="K6" s="37">
        <v>0</v>
      </c>
      <c r="L6" s="37">
        <v>0</v>
      </c>
      <c r="M6" s="50">
        <v>1575</v>
      </c>
      <c r="N6" s="50">
        <v>3000</v>
      </c>
      <c r="O6" s="56">
        <f t="shared" si="0"/>
        <v>12125</v>
      </c>
      <c r="P6" s="53">
        <f t="shared" ref="P6:P52" si="1">O6-250</f>
        <v>11875</v>
      </c>
      <c r="Q6" s="53">
        <f t="shared" ref="Q6:Q65" si="2">O6-250</f>
        <v>11875</v>
      </c>
      <c r="R6" s="53">
        <v>200</v>
      </c>
      <c r="S6" s="20"/>
    </row>
    <row r="7" spans="1:19" s="19" customFormat="1" ht="36" x14ac:dyDescent="0.2">
      <c r="A7" s="15">
        <v>4</v>
      </c>
      <c r="B7" s="1" t="s">
        <v>13</v>
      </c>
      <c r="C7" s="21" t="s">
        <v>14</v>
      </c>
      <c r="D7" s="21" t="s">
        <v>120</v>
      </c>
      <c r="E7" s="20" t="s">
        <v>17</v>
      </c>
      <c r="F7" s="20" t="s">
        <v>16</v>
      </c>
      <c r="G7" s="13" t="s">
        <v>74</v>
      </c>
      <c r="H7" s="50">
        <v>6297</v>
      </c>
      <c r="I7" s="37">
        <v>250</v>
      </c>
      <c r="J7" s="37">
        <v>375</v>
      </c>
      <c r="K7" s="37">
        <v>0</v>
      </c>
      <c r="L7" s="37">
        <v>0</v>
      </c>
      <c r="M7" s="37">
        <v>0</v>
      </c>
      <c r="N7" s="50">
        <v>1800</v>
      </c>
      <c r="O7" s="56">
        <f t="shared" si="0"/>
        <v>8722</v>
      </c>
      <c r="P7" s="53">
        <f t="shared" si="1"/>
        <v>8472</v>
      </c>
      <c r="Q7" s="53">
        <f t="shared" si="2"/>
        <v>8472</v>
      </c>
      <c r="R7" s="53">
        <v>200</v>
      </c>
      <c r="S7" s="20"/>
    </row>
    <row r="8" spans="1:19" s="19" customFormat="1" ht="36" x14ac:dyDescent="0.25">
      <c r="A8" s="58">
        <v>5</v>
      </c>
      <c r="B8" s="90" t="s">
        <v>138</v>
      </c>
      <c r="C8" s="21" t="s">
        <v>14</v>
      </c>
      <c r="D8" s="21" t="s">
        <v>120</v>
      </c>
      <c r="E8" s="18" t="s">
        <v>135</v>
      </c>
      <c r="F8" s="20" t="s">
        <v>24</v>
      </c>
      <c r="G8" s="13" t="s">
        <v>74</v>
      </c>
      <c r="H8" s="50">
        <v>6297</v>
      </c>
      <c r="I8" s="37">
        <v>250</v>
      </c>
      <c r="J8" s="37">
        <v>375</v>
      </c>
      <c r="K8" s="37">
        <v>0</v>
      </c>
      <c r="L8" s="37">
        <v>0</v>
      </c>
      <c r="M8" s="37">
        <v>0</v>
      </c>
      <c r="N8" s="43">
        <v>0</v>
      </c>
      <c r="O8" s="56">
        <f t="shared" si="0"/>
        <v>6922</v>
      </c>
      <c r="P8" s="53">
        <f t="shared" si="1"/>
        <v>6672</v>
      </c>
      <c r="Q8" s="53">
        <f t="shared" si="2"/>
        <v>6672</v>
      </c>
      <c r="R8" s="53">
        <v>200</v>
      </c>
      <c r="S8" s="20"/>
    </row>
    <row r="9" spans="1:19" s="19" customFormat="1" ht="36" x14ac:dyDescent="0.25">
      <c r="A9" s="58">
        <v>6</v>
      </c>
      <c r="B9" s="1" t="s">
        <v>18</v>
      </c>
      <c r="C9" s="21" t="s">
        <v>19</v>
      </c>
      <c r="D9" s="21" t="s">
        <v>175</v>
      </c>
      <c r="E9" s="18" t="s">
        <v>136</v>
      </c>
      <c r="F9" s="20" t="s">
        <v>24</v>
      </c>
      <c r="G9" s="13" t="s">
        <v>74</v>
      </c>
      <c r="H9" s="50">
        <v>3525</v>
      </c>
      <c r="I9" s="37">
        <v>250</v>
      </c>
      <c r="J9" s="37">
        <v>375</v>
      </c>
      <c r="K9" s="37">
        <v>0</v>
      </c>
      <c r="L9" s="37">
        <v>0</v>
      </c>
      <c r="M9" s="37">
        <v>0</v>
      </c>
      <c r="N9" s="37">
        <v>1800</v>
      </c>
      <c r="O9" s="56">
        <f t="shared" si="0"/>
        <v>5950</v>
      </c>
      <c r="P9" s="53">
        <f t="shared" si="1"/>
        <v>5700</v>
      </c>
      <c r="Q9" s="53">
        <f t="shared" si="2"/>
        <v>5700</v>
      </c>
      <c r="R9" s="53">
        <v>200</v>
      </c>
      <c r="S9" s="20"/>
    </row>
    <row r="10" spans="1:19" s="19" customFormat="1" ht="24" x14ac:dyDescent="0.2">
      <c r="A10" s="15">
        <v>7</v>
      </c>
      <c r="B10" s="90" t="s">
        <v>139</v>
      </c>
      <c r="C10" s="21" t="s">
        <v>19</v>
      </c>
      <c r="D10" s="21" t="s">
        <v>175</v>
      </c>
      <c r="E10" s="18" t="s">
        <v>187</v>
      </c>
      <c r="F10" s="20" t="s">
        <v>24</v>
      </c>
      <c r="G10" s="13" t="s">
        <v>74</v>
      </c>
      <c r="H10" s="50">
        <v>3525</v>
      </c>
      <c r="I10" s="37">
        <v>250</v>
      </c>
      <c r="J10" s="37">
        <v>0</v>
      </c>
      <c r="K10" s="37">
        <v>0</v>
      </c>
      <c r="L10" s="37">
        <v>0</v>
      </c>
      <c r="M10" s="37">
        <v>0</v>
      </c>
      <c r="N10" s="43">
        <v>0</v>
      </c>
      <c r="O10" s="56">
        <f t="shared" si="0"/>
        <v>3775</v>
      </c>
      <c r="P10" s="53">
        <f t="shared" si="1"/>
        <v>3525</v>
      </c>
      <c r="Q10" s="53">
        <f t="shared" si="2"/>
        <v>3525</v>
      </c>
      <c r="R10" s="53">
        <v>200</v>
      </c>
      <c r="S10" s="20"/>
    </row>
    <row r="11" spans="1:19" s="19" customFormat="1" ht="24" x14ac:dyDescent="0.2">
      <c r="A11" s="15">
        <v>8</v>
      </c>
      <c r="B11" s="91" t="s">
        <v>179</v>
      </c>
      <c r="C11" s="2" t="s">
        <v>38</v>
      </c>
      <c r="D11" s="2" t="s">
        <v>175</v>
      </c>
      <c r="E11" s="2" t="s">
        <v>182</v>
      </c>
      <c r="F11" s="20" t="s">
        <v>24</v>
      </c>
      <c r="G11" s="13" t="s">
        <v>74</v>
      </c>
      <c r="H11" s="50">
        <v>3525</v>
      </c>
      <c r="I11" s="37">
        <v>250</v>
      </c>
      <c r="J11" s="37">
        <v>375</v>
      </c>
      <c r="K11" s="37">
        <v>0</v>
      </c>
      <c r="L11" s="37">
        <v>0</v>
      </c>
      <c r="M11" s="37">
        <v>0</v>
      </c>
      <c r="N11" s="43">
        <v>0</v>
      </c>
      <c r="O11" s="56">
        <f t="shared" si="0"/>
        <v>4150</v>
      </c>
      <c r="P11" s="53">
        <f t="shared" si="1"/>
        <v>3900</v>
      </c>
      <c r="Q11" s="53">
        <f>O11-250</f>
        <v>3900</v>
      </c>
      <c r="R11" s="53">
        <v>200</v>
      </c>
      <c r="S11" s="20"/>
    </row>
    <row r="12" spans="1:19" s="19" customFormat="1" ht="24" customHeight="1" x14ac:dyDescent="0.25">
      <c r="A12" s="58">
        <v>9</v>
      </c>
      <c r="B12" s="90" t="s">
        <v>20</v>
      </c>
      <c r="C12" s="21" t="s">
        <v>19</v>
      </c>
      <c r="D12" s="21" t="s">
        <v>175</v>
      </c>
      <c r="E12" s="18" t="s">
        <v>188</v>
      </c>
      <c r="F12" s="20" t="s">
        <v>24</v>
      </c>
      <c r="G12" s="13" t="s">
        <v>74</v>
      </c>
      <c r="H12" s="50">
        <v>3525</v>
      </c>
      <c r="I12" s="37">
        <v>250</v>
      </c>
      <c r="J12" s="37">
        <v>375</v>
      </c>
      <c r="K12" s="37">
        <v>0</v>
      </c>
      <c r="L12" s="37">
        <v>0</v>
      </c>
      <c r="M12" s="37">
        <v>0</v>
      </c>
      <c r="N12" s="43">
        <v>0</v>
      </c>
      <c r="O12" s="56">
        <f t="shared" si="0"/>
        <v>4150</v>
      </c>
      <c r="P12" s="53">
        <f t="shared" si="1"/>
        <v>3900</v>
      </c>
      <c r="Q12" s="53">
        <f t="shared" si="2"/>
        <v>3900</v>
      </c>
      <c r="R12" s="53">
        <v>200</v>
      </c>
      <c r="S12" s="20"/>
    </row>
    <row r="13" spans="1:19" s="19" customFormat="1" ht="24" x14ac:dyDescent="0.25">
      <c r="A13" s="58">
        <v>10</v>
      </c>
      <c r="B13" s="2" t="s">
        <v>21</v>
      </c>
      <c r="C13" s="22" t="s">
        <v>22</v>
      </c>
      <c r="D13" s="22" t="s">
        <v>93</v>
      </c>
      <c r="E13" s="20" t="s">
        <v>23</v>
      </c>
      <c r="F13" s="20" t="s">
        <v>24</v>
      </c>
      <c r="G13" s="13" t="s">
        <v>74</v>
      </c>
      <c r="H13" s="50">
        <v>1682</v>
      </c>
      <c r="I13" s="37">
        <v>250</v>
      </c>
      <c r="J13" s="37">
        <v>0</v>
      </c>
      <c r="K13" s="37">
        <v>0</v>
      </c>
      <c r="L13" s="37">
        <v>35</v>
      </c>
      <c r="M13" s="37">
        <v>0</v>
      </c>
      <c r="N13" s="37">
        <v>500</v>
      </c>
      <c r="O13" s="56">
        <f t="shared" si="0"/>
        <v>2467</v>
      </c>
      <c r="P13" s="53">
        <f t="shared" si="1"/>
        <v>2217</v>
      </c>
      <c r="Q13" s="53">
        <f t="shared" si="2"/>
        <v>2217</v>
      </c>
      <c r="R13" s="53">
        <v>200</v>
      </c>
      <c r="S13" s="20"/>
    </row>
    <row r="14" spans="1:19" s="19" customFormat="1" x14ac:dyDescent="0.2">
      <c r="A14" s="15">
        <v>11</v>
      </c>
      <c r="B14" s="2" t="s">
        <v>97</v>
      </c>
      <c r="C14" s="22" t="s">
        <v>12</v>
      </c>
      <c r="D14" s="22" t="s">
        <v>119</v>
      </c>
      <c r="E14" s="20" t="s">
        <v>6</v>
      </c>
      <c r="F14" s="18" t="s">
        <v>98</v>
      </c>
      <c r="G14" s="13" t="s">
        <v>74</v>
      </c>
      <c r="H14" s="50">
        <v>6925</v>
      </c>
      <c r="I14" s="37">
        <v>250</v>
      </c>
      <c r="J14" s="37">
        <v>375</v>
      </c>
      <c r="K14" s="37">
        <v>0</v>
      </c>
      <c r="L14" s="37">
        <v>0</v>
      </c>
      <c r="M14" s="37">
        <v>0</v>
      </c>
      <c r="N14" s="37">
        <v>3000</v>
      </c>
      <c r="O14" s="34">
        <f t="shared" si="0"/>
        <v>10550</v>
      </c>
      <c r="P14" s="53">
        <f t="shared" si="1"/>
        <v>10300</v>
      </c>
      <c r="Q14" s="53">
        <f t="shared" si="2"/>
        <v>10300</v>
      </c>
      <c r="R14" s="53">
        <v>200</v>
      </c>
      <c r="S14" s="20"/>
    </row>
    <row r="15" spans="1:19" s="19" customFormat="1" ht="24" x14ac:dyDescent="0.2">
      <c r="A15" s="15">
        <v>12</v>
      </c>
      <c r="B15" s="2" t="s">
        <v>25</v>
      </c>
      <c r="C15" s="22" t="s">
        <v>26</v>
      </c>
      <c r="D15" s="22" t="s">
        <v>121</v>
      </c>
      <c r="E15" s="20" t="s">
        <v>23</v>
      </c>
      <c r="F15" s="18" t="s">
        <v>98</v>
      </c>
      <c r="G15" s="13" t="s">
        <v>74</v>
      </c>
      <c r="H15" s="50">
        <v>2441</v>
      </c>
      <c r="I15" s="37">
        <v>250</v>
      </c>
      <c r="J15" s="37">
        <v>0</v>
      </c>
      <c r="K15" s="37">
        <v>0</v>
      </c>
      <c r="L15" s="37">
        <v>0</v>
      </c>
      <c r="M15" s="37">
        <v>0</v>
      </c>
      <c r="N15" s="37">
        <v>1000</v>
      </c>
      <c r="O15" s="68">
        <f t="shared" si="0"/>
        <v>3691</v>
      </c>
      <c r="P15" s="53">
        <f t="shared" si="1"/>
        <v>3441</v>
      </c>
      <c r="Q15" s="53">
        <f t="shared" si="2"/>
        <v>3441</v>
      </c>
      <c r="R15" s="53">
        <v>200</v>
      </c>
      <c r="S15" s="20"/>
    </row>
    <row r="16" spans="1:19" s="19" customFormat="1" ht="45" customHeight="1" x14ac:dyDescent="0.25">
      <c r="A16" s="58">
        <v>13</v>
      </c>
      <c r="B16" s="2" t="s">
        <v>99</v>
      </c>
      <c r="C16" s="22" t="s">
        <v>14</v>
      </c>
      <c r="D16" s="22" t="s">
        <v>120</v>
      </c>
      <c r="E16" s="20" t="s">
        <v>80</v>
      </c>
      <c r="F16" s="18" t="s">
        <v>98</v>
      </c>
      <c r="G16" s="13" t="s">
        <v>74</v>
      </c>
      <c r="H16" s="50">
        <v>6297</v>
      </c>
      <c r="I16" s="37">
        <v>250</v>
      </c>
      <c r="J16" s="37">
        <v>375</v>
      </c>
      <c r="K16" s="37">
        <v>0</v>
      </c>
      <c r="L16" s="37">
        <v>0</v>
      </c>
      <c r="M16" s="37">
        <v>0</v>
      </c>
      <c r="N16" s="37">
        <v>1800</v>
      </c>
      <c r="O16" s="66">
        <f t="shared" si="0"/>
        <v>8722</v>
      </c>
      <c r="P16" s="53">
        <f t="shared" si="1"/>
        <v>8472</v>
      </c>
      <c r="Q16" s="53">
        <f t="shared" si="2"/>
        <v>8472</v>
      </c>
      <c r="R16" s="53">
        <v>200</v>
      </c>
      <c r="S16" s="20"/>
    </row>
    <row r="17" spans="1:19" s="19" customFormat="1" x14ac:dyDescent="0.25">
      <c r="A17" s="58">
        <v>14</v>
      </c>
      <c r="B17" s="2" t="s">
        <v>100</v>
      </c>
      <c r="C17" s="22" t="s">
        <v>12</v>
      </c>
      <c r="D17" s="22" t="s">
        <v>119</v>
      </c>
      <c r="E17" s="20" t="s">
        <v>6</v>
      </c>
      <c r="F17" s="20" t="s">
        <v>27</v>
      </c>
      <c r="G17" s="13" t="s">
        <v>74</v>
      </c>
      <c r="H17" s="50">
        <v>6925</v>
      </c>
      <c r="I17" s="37">
        <v>250</v>
      </c>
      <c r="J17" s="37">
        <v>375</v>
      </c>
      <c r="K17" s="37">
        <v>0</v>
      </c>
      <c r="L17" s="37">
        <v>0</v>
      </c>
      <c r="M17" s="37">
        <v>0</v>
      </c>
      <c r="N17" s="37">
        <v>3000</v>
      </c>
      <c r="O17" s="70">
        <f t="shared" si="0"/>
        <v>10550</v>
      </c>
      <c r="P17" s="53">
        <f t="shared" si="1"/>
        <v>10300</v>
      </c>
      <c r="Q17" s="53">
        <f t="shared" si="2"/>
        <v>10300</v>
      </c>
      <c r="R17" s="53">
        <v>200</v>
      </c>
      <c r="S17" s="20"/>
    </row>
    <row r="18" spans="1:19" s="19" customFormat="1" ht="36" x14ac:dyDescent="0.2">
      <c r="A18" s="15">
        <v>15</v>
      </c>
      <c r="B18" s="2" t="s">
        <v>28</v>
      </c>
      <c r="C18" s="22" t="s">
        <v>14</v>
      </c>
      <c r="D18" s="22" t="s">
        <v>120</v>
      </c>
      <c r="E18" s="20" t="s">
        <v>80</v>
      </c>
      <c r="F18" s="20" t="s">
        <v>101</v>
      </c>
      <c r="G18" s="13" t="s">
        <v>74</v>
      </c>
      <c r="H18" s="50">
        <v>6297</v>
      </c>
      <c r="I18" s="37">
        <v>250</v>
      </c>
      <c r="J18" s="37">
        <v>375</v>
      </c>
      <c r="K18" s="37">
        <v>0</v>
      </c>
      <c r="L18" s="37">
        <v>0</v>
      </c>
      <c r="M18" s="37">
        <v>0</v>
      </c>
      <c r="N18" s="37">
        <v>1800</v>
      </c>
      <c r="O18" s="67">
        <f t="shared" si="0"/>
        <v>8722</v>
      </c>
      <c r="P18" s="53">
        <f t="shared" si="1"/>
        <v>8472</v>
      </c>
      <c r="Q18" s="53">
        <f t="shared" si="2"/>
        <v>8472</v>
      </c>
      <c r="R18" s="53">
        <v>200</v>
      </c>
      <c r="S18" s="20"/>
    </row>
    <row r="19" spans="1:19" s="19" customFormat="1" ht="36" x14ac:dyDescent="0.2">
      <c r="A19" s="15">
        <v>16</v>
      </c>
      <c r="B19" s="88" t="s">
        <v>140</v>
      </c>
      <c r="C19" s="22" t="s">
        <v>14</v>
      </c>
      <c r="D19" s="22" t="s">
        <v>120</v>
      </c>
      <c r="E19" s="20" t="s">
        <v>80</v>
      </c>
      <c r="F19" s="20" t="s">
        <v>102</v>
      </c>
      <c r="G19" s="13" t="s">
        <v>74</v>
      </c>
      <c r="H19" s="50">
        <v>6297</v>
      </c>
      <c r="I19" s="37">
        <v>250</v>
      </c>
      <c r="J19" s="37">
        <v>0</v>
      </c>
      <c r="K19" s="37">
        <v>0</v>
      </c>
      <c r="L19" s="37">
        <v>0</v>
      </c>
      <c r="M19" s="37">
        <v>0</v>
      </c>
      <c r="N19" s="43">
        <v>0</v>
      </c>
      <c r="O19" s="56">
        <f t="shared" si="0"/>
        <v>6547</v>
      </c>
      <c r="P19" s="53">
        <f t="shared" si="1"/>
        <v>6297</v>
      </c>
      <c r="Q19" s="53">
        <f t="shared" si="2"/>
        <v>6297</v>
      </c>
      <c r="R19" s="53">
        <v>200</v>
      </c>
      <c r="S19" s="20"/>
    </row>
    <row r="20" spans="1:19" s="19" customFormat="1" ht="36" x14ac:dyDescent="0.25">
      <c r="A20" s="58">
        <v>17</v>
      </c>
      <c r="B20" s="88" t="s">
        <v>141</v>
      </c>
      <c r="C20" s="22" t="s">
        <v>29</v>
      </c>
      <c r="D20" s="22" t="s">
        <v>120</v>
      </c>
      <c r="E20" s="20" t="s">
        <v>80</v>
      </c>
      <c r="F20" s="18" t="s">
        <v>103</v>
      </c>
      <c r="G20" s="13" t="s">
        <v>74</v>
      </c>
      <c r="H20" s="50">
        <v>5835</v>
      </c>
      <c r="I20" s="37">
        <v>250</v>
      </c>
      <c r="J20" s="37">
        <v>375</v>
      </c>
      <c r="K20" s="37">
        <v>0</v>
      </c>
      <c r="L20" s="37">
        <v>0</v>
      </c>
      <c r="M20" s="37">
        <v>0</v>
      </c>
      <c r="N20" s="43">
        <v>0</v>
      </c>
      <c r="O20" s="74">
        <f t="shared" si="0"/>
        <v>6460</v>
      </c>
      <c r="P20" s="53">
        <f t="shared" si="1"/>
        <v>6210</v>
      </c>
      <c r="Q20" s="53">
        <f t="shared" si="2"/>
        <v>6210</v>
      </c>
      <c r="R20" s="53">
        <v>200</v>
      </c>
      <c r="S20" s="20"/>
    </row>
    <row r="21" spans="1:19" s="19" customFormat="1" ht="36" x14ac:dyDescent="0.25">
      <c r="A21" s="58">
        <v>18</v>
      </c>
      <c r="B21" s="88" t="s">
        <v>142</v>
      </c>
      <c r="C21" s="22" t="s">
        <v>14</v>
      </c>
      <c r="D21" s="22" t="s">
        <v>120</v>
      </c>
      <c r="E21" s="20" t="s">
        <v>80</v>
      </c>
      <c r="F21" s="18" t="s">
        <v>104</v>
      </c>
      <c r="G21" s="13" t="s">
        <v>74</v>
      </c>
      <c r="H21" s="50">
        <v>6297</v>
      </c>
      <c r="I21" s="37">
        <v>250</v>
      </c>
      <c r="J21" s="37">
        <v>0</v>
      </c>
      <c r="K21" s="37">
        <v>0</v>
      </c>
      <c r="L21" s="37">
        <v>0</v>
      </c>
      <c r="M21" s="37">
        <v>0</v>
      </c>
      <c r="N21" s="43">
        <v>0</v>
      </c>
      <c r="O21" s="71">
        <f t="shared" si="0"/>
        <v>6547</v>
      </c>
      <c r="P21" s="53">
        <f t="shared" si="1"/>
        <v>6297</v>
      </c>
      <c r="Q21" s="53">
        <f t="shared" si="2"/>
        <v>6297</v>
      </c>
      <c r="R21" s="53">
        <v>200</v>
      </c>
      <c r="S21" s="20"/>
    </row>
    <row r="22" spans="1:19" s="19" customFormat="1" ht="45" customHeight="1" x14ac:dyDescent="0.2">
      <c r="A22" s="15">
        <v>19</v>
      </c>
      <c r="B22" s="88" t="s">
        <v>143</v>
      </c>
      <c r="C22" s="22" t="s">
        <v>29</v>
      </c>
      <c r="D22" s="22" t="s">
        <v>120</v>
      </c>
      <c r="E22" s="20" t="s">
        <v>80</v>
      </c>
      <c r="F22" s="20" t="s">
        <v>105</v>
      </c>
      <c r="G22" s="13" t="s">
        <v>74</v>
      </c>
      <c r="H22" s="50">
        <v>5835</v>
      </c>
      <c r="I22" s="37">
        <v>250</v>
      </c>
      <c r="J22" s="37">
        <v>0</v>
      </c>
      <c r="K22" s="37">
        <v>0</v>
      </c>
      <c r="L22" s="37">
        <v>0</v>
      </c>
      <c r="M22" s="37">
        <v>0</v>
      </c>
      <c r="N22" s="43">
        <v>0</v>
      </c>
      <c r="O22" s="56">
        <f t="shared" si="0"/>
        <v>6085</v>
      </c>
      <c r="P22" s="53">
        <f t="shared" si="1"/>
        <v>5835</v>
      </c>
      <c r="Q22" s="53">
        <f t="shared" si="2"/>
        <v>5835</v>
      </c>
      <c r="R22" s="53">
        <v>200</v>
      </c>
      <c r="S22" s="20"/>
    </row>
    <row r="23" spans="1:19" s="19" customFormat="1" ht="43.5" customHeight="1" x14ac:dyDescent="0.2">
      <c r="A23" s="15">
        <v>20</v>
      </c>
      <c r="B23" s="92" t="s">
        <v>20</v>
      </c>
      <c r="C23" s="22" t="s">
        <v>29</v>
      </c>
      <c r="D23" s="22" t="s">
        <v>120</v>
      </c>
      <c r="E23" s="20" t="s">
        <v>164</v>
      </c>
      <c r="F23" s="20" t="s">
        <v>185</v>
      </c>
      <c r="G23" s="13" t="s">
        <v>74</v>
      </c>
      <c r="H23" s="50">
        <v>5835</v>
      </c>
      <c r="I23" s="37">
        <v>250</v>
      </c>
      <c r="J23" s="37">
        <v>375</v>
      </c>
      <c r="K23" s="37">
        <v>0</v>
      </c>
      <c r="L23" s="37">
        <v>0</v>
      </c>
      <c r="M23" s="37">
        <v>0</v>
      </c>
      <c r="N23" s="43">
        <v>0</v>
      </c>
      <c r="O23" s="76">
        <f t="shared" si="0"/>
        <v>6460</v>
      </c>
      <c r="P23" s="53">
        <f t="shared" si="1"/>
        <v>6210</v>
      </c>
      <c r="Q23" s="53">
        <f t="shared" si="2"/>
        <v>6210</v>
      </c>
      <c r="R23" s="53">
        <v>200</v>
      </c>
      <c r="S23" s="20"/>
    </row>
    <row r="24" spans="1:19" s="19" customFormat="1" ht="43.5" customHeight="1" x14ac:dyDescent="0.25">
      <c r="A24" s="58">
        <v>21</v>
      </c>
      <c r="B24" s="88" t="s">
        <v>144</v>
      </c>
      <c r="C24" s="22" t="s">
        <v>14</v>
      </c>
      <c r="D24" s="22" t="s">
        <v>120</v>
      </c>
      <c r="E24" s="20" t="s">
        <v>80</v>
      </c>
      <c r="F24" s="20" t="s">
        <v>30</v>
      </c>
      <c r="G24" s="13" t="s">
        <v>74</v>
      </c>
      <c r="H24" s="50">
        <v>6297</v>
      </c>
      <c r="I24" s="37">
        <v>250</v>
      </c>
      <c r="J24" s="37">
        <v>0</v>
      </c>
      <c r="K24" s="37">
        <v>0</v>
      </c>
      <c r="L24" s="37">
        <v>0</v>
      </c>
      <c r="M24" s="37">
        <v>0</v>
      </c>
      <c r="N24" s="43">
        <v>0</v>
      </c>
      <c r="O24" s="56">
        <f t="shared" si="0"/>
        <v>6547</v>
      </c>
      <c r="P24" s="53">
        <f t="shared" si="1"/>
        <v>6297</v>
      </c>
      <c r="Q24" s="53">
        <f t="shared" si="2"/>
        <v>6297</v>
      </c>
      <c r="R24" s="53">
        <v>200</v>
      </c>
      <c r="S24" s="20"/>
    </row>
    <row r="25" spans="1:19" s="19" customFormat="1" x14ac:dyDescent="0.25">
      <c r="A25" s="58">
        <v>22</v>
      </c>
      <c r="B25" s="88" t="s">
        <v>180</v>
      </c>
      <c r="C25" s="2" t="s">
        <v>12</v>
      </c>
      <c r="D25" s="23" t="s">
        <v>118</v>
      </c>
      <c r="E25" s="23" t="s">
        <v>15</v>
      </c>
      <c r="F25" s="20" t="s">
        <v>39</v>
      </c>
      <c r="G25" s="13" t="s">
        <v>74</v>
      </c>
      <c r="H25" s="50">
        <v>6925</v>
      </c>
      <c r="I25" s="37">
        <v>250</v>
      </c>
      <c r="J25" s="37">
        <v>0</v>
      </c>
      <c r="K25" s="37">
        <v>0</v>
      </c>
      <c r="L25" s="37">
        <v>0</v>
      </c>
      <c r="M25" s="37">
        <v>1575</v>
      </c>
      <c r="N25" s="43">
        <v>5000</v>
      </c>
      <c r="O25" s="56">
        <f t="shared" si="0"/>
        <v>13750</v>
      </c>
      <c r="P25" s="53">
        <f t="shared" si="1"/>
        <v>13500</v>
      </c>
      <c r="Q25" s="53">
        <f t="shared" si="2"/>
        <v>13500</v>
      </c>
      <c r="R25" s="53">
        <v>200</v>
      </c>
      <c r="S25" s="20"/>
    </row>
    <row r="26" spans="1:19" s="19" customFormat="1" x14ac:dyDescent="0.25">
      <c r="A26" s="58"/>
      <c r="B26" s="88"/>
      <c r="C26" s="2"/>
      <c r="D26" s="23"/>
      <c r="E26" s="23"/>
      <c r="F26" s="20"/>
      <c r="G26" s="13"/>
      <c r="H26" s="50"/>
      <c r="I26" s="37"/>
      <c r="J26" s="37"/>
      <c r="K26" s="37"/>
      <c r="L26" s="37"/>
      <c r="M26" s="37"/>
      <c r="N26" s="43"/>
      <c r="O26" s="56"/>
      <c r="P26" s="53"/>
      <c r="Q26" s="53"/>
      <c r="R26" s="53"/>
      <c r="S26" s="20"/>
    </row>
    <row r="27" spans="1:19" s="19" customFormat="1" ht="36" x14ac:dyDescent="0.2">
      <c r="A27" s="15">
        <v>23</v>
      </c>
      <c r="B27" s="93" t="s">
        <v>20</v>
      </c>
      <c r="C27" s="2" t="s">
        <v>14</v>
      </c>
      <c r="D27" s="2" t="s">
        <v>120</v>
      </c>
      <c r="E27" s="2" t="s">
        <v>83</v>
      </c>
      <c r="F27" s="20" t="s">
        <v>39</v>
      </c>
      <c r="G27" s="13" t="s">
        <v>74</v>
      </c>
      <c r="H27" s="50">
        <v>6925</v>
      </c>
      <c r="I27" s="37">
        <v>250</v>
      </c>
      <c r="J27" s="37">
        <v>375</v>
      </c>
      <c r="K27" s="37">
        <v>0</v>
      </c>
      <c r="L27" s="37">
        <v>0</v>
      </c>
      <c r="M27" s="37">
        <v>0</v>
      </c>
      <c r="N27" s="43">
        <v>2000</v>
      </c>
      <c r="O27" s="56">
        <f t="shared" si="0"/>
        <v>9550</v>
      </c>
      <c r="P27" s="53">
        <f t="shared" si="1"/>
        <v>9300</v>
      </c>
      <c r="Q27" s="53">
        <f>O27-250</f>
        <v>9300</v>
      </c>
      <c r="R27" s="53">
        <v>200</v>
      </c>
      <c r="S27" s="20"/>
    </row>
    <row r="28" spans="1:19" s="19" customFormat="1" ht="36" x14ac:dyDescent="0.2">
      <c r="A28" s="15">
        <v>24</v>
      </c>
      <c r="B28" s="3" t="s">
        <v>31</v>
      </c>
      <c r="C28" s="2" t="s">
        <v>29</v>
      </c>
      <c r="D28" s="24" t="s">
        <v>120</v>
      </c>
      <c r="E28" s="25" t="s">
        <v>81</v>
      </c>
      <c r="F28" s="20" t="s">
        <v>39</v>
      </c>
      <c r="G28" s="13" t="s">
        <v>74</v>
      </c>
      <c r="H28" s="50">
        <v>5835</v>
      </c>
      <c r="I28" s="37">
        <v>250</v>
      </c>
      <c r="J28" s="37">
        <v>375</v>
      </c>
      <c r="K28" s="37">
        <v>0</v>
      </c>
      <c r="L28" s="37">
        <v>0</v>
      </c>
      <c r="M28" s="37">
        <v>0</v>
      </c>
      <c r="N28" s="37">
        <v>2000</v>
      </c>
      <c r="O28" s="56">
        <f t="shared" si="0"/>
        <v>8460</v>
      </c>
      <c r="P28" s="53">
        <f t="shared" si="1"/>
        <v>8210</v>
      </c>
      <c r="Q28" s="53">
        <f t="shared" si="2"/>
        <v>8210</v>
      </c>
      <c r="R28" s="53">
        <v>200</v>
      </c>
      <c r="S28" s="20"/>
    </row>
    <row r="29" spans="1:19" s="19" customFormat="1" ht="42" customHeight="1" x14ac:dyDescent="0.25">
      <c r="A29" s="58">
        <v>25</v>
      </c>
      <c r="B29" s="1" t="s">
        <v>32</v>
      </c>
      <c r="C29" s="1" t="s">
        <v>29</v>
      </c>
      <c r="D29" s="1" t="s">
        <v>120</v>
      </c>
      <c r="E29" s="20" t="s">
        <v>80</v>
      </c>
      <c r="F29" s="20" t="s">
        <v>39</v>
      </c>
      <c r="G29" s="13" t="s">
        <v>74</v>
      </c>
      <c r="H29" s="50">
        <v>5835</v>
      </c>
      <c r="I29" s="37">
        <v>250</v>
      </c>
      <c r="J29" s="37">
        <v>375</v>
      </c>
      <c r="K29" s="37">
        <v>0</v>
      </c>
      <c r="L29" s="37">
        <v>0</v>
      </c>
      <c r="M29" s="37">
        <v>0</v>
      </c>
      <c r="N29" s="37">
        <v>2000</v>
      </c>
      <c r="O29" s="56">
        <f t="shared" ref="O29:O65" si="3">SUM(H29:N29)</f>
        <v>8460</v>
      </c>
      <c r="P29" s="53">
        <f t="shared" si="1"/>
        <v>8210</v>
      </c>
      <c r="Q29" s="53">
        <f t="shared" si="2"/>
        <v>8210</v>
      </c>
      <c r="R29" s="53">
        <v>200</v>
      </c>
      <c r="S29" s="20"/>
    </row>
    <row r="30" spans="1:19" s="19" customFormat="1" ht="36" x14ac:dyDescent="0.25">
      <c r="A30" s="58">
        <v>26</v>
      </c>
      <c r="B30" s="91" t="s">
        <v>173</v>
      </c>
      <c r="C30" s="2" t="s">
        <v>29</v>
      </c>
      <c r="D30" s="2" t="s">
        <v>120</v>
      </c>
      <c r="E30" s="2" t="s">
        <v>85</v>
      </c>
      <c r="F30" s="20" t="s">
        <v>39</v>
      </c>
      <c r="G30" s="13" t="s">
        <v>74</v>
      </c>
      <c r="H30" s="50">
        <v>5835</v>
      </c>
      <c r="I30" s="37">
        <v>250</v>
      </c>
      <c r="J30" s="37">
        <v>0</v>
      </c>
      <c r="K30" s="37">
        <v>0</v>
      </c>
      <c r="L30" s="37">
        <v>0</v>
      </c>
      <c r="M30" s="37">
        <v>0</v>
      </c>
      <c r="N30" s="43">
        <v>2000</v>
      </c>
      <c r="O30" s="56">
        <f t="shared" si="3"/>
        <v>8085</v>
      </c>
      <c r="P30" s="53">
        <f t="shared" si="1"/>
        <v>7835</v>
      </c>
      <c r="Q30" s="53">
        <f>O30-250</f>
        <v>7835</v>
      </c>
      <c r="R30" s="53">
        <v>200</v>
      </c>
      <c r="S30" s="112"/>
    </row>
    <row r="31" spans="1:19" s="19" customFormat="1" ht="24" x14ac:dyDescent="0.2">
      <c r="A31" s="15">
        <v>27</v>
      </c>
      <c r="B31" s="91" t="s">
        <v>181</v>
      </c>
      <c r="C31" s="1" t="s">
        <v>19</v>
      </c>
      <c r="D31" s="1" t="s">
        <v>175</v>
      </c>
      <c r="E31" s="23" t="s">
        <v>225</v>
      </c>
      <c r="F31" s="20" t="s">
        <v>39</v>
      </c>
      <c r="G31" s="13" t="s">
        <v>74</v>
      </c>
      <c r="H31" s="50">
        <v>3525</v>
      </c>
      <c r="I31" s="37">
        <v>250</v>
      </c>
      <c r="J31" s="37">
        <v>0</v>
      </c>
      <c r="K31" s="37">
        <v>0</v>
      </c>
      <c r="L31" s="37">
        <v>0</v>
      </c>
      <c r="M31" s="37">
        <v>1500</v>
      </c>
      <c r="N31" s="43">
        <v>1800</v>
      </c>
      <c r="O31" s="56">
        <f t="shared" si="3"/>
        <v>7075</v>
      </c>
      <c r="P31" s="53">
        <f t="shared" si="1"/>
        <v>6825</v>
      </c>
      <c r="Q31" s="53">
        <f t="shared" si="2"/>
        <v>6825</v>
      </c>
      <c r="R31" s="53">
        <v>200</v>
      </c>
      <c r="S31" s="112"/>
    </row>
    <row r="32" spans="1:19" s="19" customFormat="1" ht="25.5" customHeight="1" x14ac:dyDescent="0.2">
      <c r="A32" s="15">
        <v>28</v>
      </c>
      <c r="B32" s="94" t="s">
        <v>183</v>
      </c>
      <c r="C32" s="3" t="s">
        <v>33</v>
      </c>
      <c r="D32" s="3" t="s">
        <v>175</v>
      </c>
      <c r="E32" s="23" t="s">
        <v>106</v>
      </c>
      <c r="F32" s="20" t="s">
        <v>39</v>
      </c>
      <c r="G32" s="13" t="s">
        <v>74</v>
      </c>
      <c r="H32" s="50">
        <v>3295</v>
      </c>
      <c r="I32" s="37">
        <v>250</v>
      </c>
      <c r="J32" s="37">
        <v>0</v>
      </c>
      <c r="K32" s="37">
        <v>1000</v>
      </c>
      <c r="L32" s="37">
        <v>0</v>
      </c>
      <c r="M32" s="37">
        <v>0</v>
      </c>
      <c r="N32" s="43"/>
      <c r="O32" s="56">
        <f t="shared" si="3"/>
        <v>4545</v>
      </c>
      <c r="P32" s="53">
        <f t="shared" si="1"/>
        <v>4295</v>
      </c>
      <c r="Q32" s="53">
        <f t="shared" si="2"/>
        <v>4295</v>
      </c>
      <c r="R32" s="53">
        <v>200</v>
      </c>
      <c r="S32" s="20"/>
    </row>
    <row r="33" spans="1:19" s="19" customFormat="1" ht="24" x14ac:dyDescent="0.25">
      <c r="A33" s="58">
        <v>29</v>
      </c>
      <c r="B33" s="93" t="s">
        <v>20</v>
      </c>
      <c r="C33" s="2" t="s">
        <v>37</v>
      </c>
      <c r="D33" s="2" t="s">
        <v>93</v>
      </c>
      <c r="E33" s="2" t="s">
        <v>84</v>
      </c>
      <c r="F33" s="20" t="s">
        <v>39</v>
      </c>
      <c r="G33" s="13" t="s">
        <v>74</v>
      </c>
      <c r="H33" s="50">
        <v>1381</v>
      </c>
      <c r="I33" s="37">
        <v>250</v>
      </c>
      <c r="J33" s="37">
        <v>0</v>
      </c>
      <c r="K33" s="37">
        <v>500</v>
      </c>
      <c r="L33" s="37">
        <v>0</v>
      </c>
      <c r="M33" s="37">
        <v>0</v>
      </c>
      <c r="N33" s="43">
        <v>0</v>
      </c>
      <c r="O33" s="56">
        <f t="shared" si="3"/>
        <v>2131</v>
      </c>
      <c r="P33" s="53">
        <f t="shared" si="1"/>
        <v>1881</v>
      </c>
      <c r="Q33" s="53">
        <f>O33-250</f>
        <v>1881</v>
      </c>
      <c r="R33" s="53">
        <v>200</v>
      </c>
      <c r="S33" s="20"/>
    </row>
    <row r="34" spans="1:19" s="19" customFormat="1" ht="24" x14ac:dyDescent="0.25">
      <c r="A34" s="58">
        <v>30</v>
      </c>
      <c r="B34" s="3" t="s">
        <v>34</v>
      </c>
      <c r="C34" s="3" t="s">
        <v>35</v>
      </c>
      <c r="D34" s="3" t="s">
        <v>123</v>
      </c>
      <c r="E34" s="2" t="s">
        <v>82</v>
      </c>
      <c r="F34" s="20" t="s">
        <v>39</v>
      </c>
      <c r="G34" s="13" t="s">
        <v>74</v>
      </c>
      <c r="H34" s="50">
        <v>1105</v>
      </c>
      <c r="I34" s="37">
        <v>250</v>
      </c>
      <c r="J34" s="37">
        <v>0</v>
      </c>
      <c r="K34" s="37">
        <v>450</v>
      </c>
      <c r="L34" s="37">
        <v>0</v>
      </c>
      <c r="M34" s="37">
        <v>0</v>
      </c>
      <c r="N34" s="37">
        <v>400</v>
      </c>
      <c r="O34" s="56">
        <f t="shared" si="3"/>
        <v>2205</v>
      </c>
      <c r="P34" s="53">
        <f t="shared" si="1"/>
        <v>1955</v>
      </c>
      <c r="Q34" s="53">
        <f t="shared" si="2"/>
        <v>1955</v>
      </c>
      <c r="R34" s="53">
        <v>200</v>
      </c>
      <c r="S34" s="20"/>
    </row>
    <row r="35" spans="1:19" s="19" customFormat="1" ht="24" x14ac:dyDescent="0.2">
      <c r="A35" s="15">
        <v>31</v>
      </c>
      <c r="B35" s="3" t="s">
        <v>36</v>
      </c>
      <c r="C35" s="3" t="s">
        <v>35</v>
      </c>
      <c r="D35" s="3" t="s">
        <v>123</v>
      </c>
      <c r="E35" s="2" t="s">
        <v>107</v>
      </c>
      <c r="F35" s="20" t="s">
        <v>39</v>
      </c>
      <c r="G35" s="13" t="s">
        <v>74</v>
      </c>
      <c r="H35" s="50">
        <v>1105</v>
      </c>
      <c r="I35" s="37">
        <v>250</v>
      </c>
      <c r="J35" s="37">
        <v>0</v>
      </c>
      <c r="K35" s="37">
        <v>450</v>
      </c>
      <c r="L35" s="37">
        <v>0</v>
      </c>
      <c r="M35" s="37">
        <v>0</v>
      </c>
      <c r="N35" s="37">
        <v>400</v>
      </c>
      <c r="O35" s="56">
        <f t="shared" si="3"/>
        <v>2205</v>
      </c>
      <c r="P35" s="53">
        <f t="shared" si="1"/>
        <v>1955</v>
      </c>
      <c r="Q35" s="53">
        <f t="shared" si="2"/>
        <v>1955</v>
      </c>
      <c r="R35" s="53">
        <v>200</v>
      </c>
      <c r="S35" s="20"/>
    </row>
    <row r="36" spans="1:19" s="19" customFormat="1" ht="24" x14ac:dyDescent="0.2">
      <c r="A36" s="15">
        <v>32</v>
      </c>
      <c r="B36" s="95" t="s">
        <v>20</v>
      </c>
      <c r="C36" s="5" t="s">
        <v>26</v>
      </c>
      <c r="D36" s="5" t="s">
        <v>121</v>
      </c>
      <c r="E36" s="20" t="s">
        <v>23</v>
      </c>
      <c r="F36" s="20" t="s">
        <v>39</v>
      </c>
      <c r="G36" s="13" t="s">
        <v>75</v>
      </c>
      <c r="H36" s="50">
        <v>2441</v>
      </c>
      <c r="I36" s="37">
        <v>250</v>
      </c>
      <c r="J36" s="37">
        <v>0</v>
      </c>
      <c r="K36" s="37">
        <v>0</v>
      </c>
      <c r="L36" s="37">
        <v>0</v>
      </c>
      <c r="M36" s="37">
        <v>1000</v>
      </c>
      <c r="N36" s="43">
        <v>0</v>
      </c>
      <c r="O36" s="56">
        <f t="shared" si="3"/>
        <v>3691</v>
      </c>
      <c r="P36" s="53">
        <f t="shared" si="1"/>
        <v>3441</v>
      </c>
      <c r="Q36" s="53">
        <f t="shared" si="2"/>
        <v>3441</v>
      </c>
      <c r="R36" s="53">
        <v>200</v>
      </c>
      <c r="S36" s="20"/>
    </row>
    <row r="37" spans="1:19" s="19" customFormat="1" ht="24" x14ac:dyDescent="0.25">
      <c r="A37" s="58">
        <v>33</v>
      </c>
      <c r="B37" s="6" t="s">
        <v>76</v>
      </c>
      <c r="C37" s="7" t="s">
        <v>77</v>
      </c>
      <c r="D37" s="7" t="s">
        <v>124</v>
      </c>
      <c r="E37" s="18" t="s">
        <v>86</v>
      </c>
      <c r="F37" s="20" t="s">
        <v>39</v>
      </c>
      <c r="G37" s="13" t="s">
        <v>75</v>
      </c>
      <c r="H37" s="50">
        <v>1460</v>
      </c>
      <c r="I37" s="37">
        <v>250</v>
      </c>
      <c r="J37" s="37">
        <v>0</v>
      </c>
      <c r="K37" s="37">
        <v>600</v>
      </c>
      <c r="L37" s="37">
        <v>35</v>
      </c>
      <c r="M37" s="37">
        <v>0</v>
      </c>
      <c r="N37" s="37">
        <v>600</v>
      </c>
      <c r="O37" s="56">
        <f t="shared" si="3"/>
        <v>2945</v>
      </c>
      <c r="P37" s="53">
        <f t="shared" si="1"/>
        <v>2695</v>
      </c>
      <c r="Q37" s="53">
        <f t="shared" si="2"/>
        <v>2695</v>
      </c>
      <c r="R37" s="53">
        <v>200</v>
      </c>
      <c r="S37" s="20"/>
    </row>
    <row r="38" spans="1:19" s="19" customFormat="1" ht="24" x14ac:dyDescent="0.25">
      <c r="A38" s="58">
        <v>34</v>
      </c>
      <c r="B38" s="91" t="s">
        <v>184</v>
      </c>
      <c r="C38" s="5" t="s">
        <v>26</v>
      </c>
      <c r="D38" s="5" t="s">
        <v>121</v>
      </c>
      <c r="E38" s="18" t="s">
        <v>87</v>
      </c>
      <c r="F38" s="20" t="s">
        <v>39</v>
      </c>
      <c r="G38" s="13" t="s">
        <v>75</v>
      </c>
      <c r="H38" s="50">
        <v>2441</v>
      </c>
      <c r="I38" s="37">
        <v>250</v>
      </c>
      <c r="J38" s="37">
        <v>0</v>
      </c>
      <c r="K38" s="37">
        <v>0</v>
      </c>
      <c r="L38" s="37">
        <v>0</v>
      </c>
      <c r="M38" s="37">
        <v>1000</v>
      </c>
      <c r="N38" s="43">
        <v>0</v>
      </c>
      <c r="O38" s="56">
        <f t="shared" si="3"/>
        <v>3691</v>
      </c>
      <c r="P38" s="53">
        <f t="shared" si="1"/>
        <v>3441</v>
      </c>
      <c r="Q38" s="53">
        <f>O38-250</f>
        <v>3441</v>
      </c>
      <c r="R38" s="53">
        <v>200</v>
      </c>
      <c r="S38" s="20"/>
    </row>
    <row r="39" spans="1:19" s="19" customFormat="1" ht="24" x14ac:dyDescent="0.2">
      <c r="A39" s="15">
        <v>35</v>
      </c>
      <c r="B39" s="8" t="s">
        <v>40</v>
      </c>
      <c r="C39" s="26" t="s">
        <v>41</v>
      </c>
      <c r="D39" s="26" t="s">
        <v>119</v>
      </c>
      <c r="E39" s="20" t="s">
        <v>79</v>
      </c>
      <c r="F39" s="20" t="s">
        <v>42</v>
      </c>
      <c r="G39" s="13" t="s">
        <v>74</v>
      </c>
      <c r="H39" s="50">
        <v>7000</v>
      </c>
      <c r="I39" s="37">
        <v>250</v>
      </c>
      <c r="J39" s="37">
        <v>0</v>
      </c>
      <c r="K39" s="37">
        <v>0</v>
      </c>
      <c r="L39" s="37">
        <v>0</v>
      </c>
      <c r="M39" s="37">
        <v>0</v>
      </c>
      <c r="N39" s="43">
        <v>0</v>
      </c>
      <c r="O39" s="77">
        <f t="shared" si="3"/>
        <v>7250</v>
      </c>
      <c r="P39" s="53">
        <f t="shared" si="1"/>
        <v>7000</v>
      </c>
      <c r="Q39" s="53">
        <f t="shared" si="2"/>
        <v>7000</v>
      </c>
      <c r="R39" s="53">
        <v>200</v>
      </c>
      <c r="S39" s="20"/>
    </row>
    <row r="40" spans="1:19" s="19" customFormat="1" x14ac:dyDescent="0.2">
      <c r="A40" s="15">
        <v>36</v>
      </c>
      <c r="B40" s="2" t="s">
        <v>43</v>
      </c>
      <c r="C40" s="22" t="s">
        <v>41</v>
      </c>
      <c r="D40" s="22" t="s">
        <v>122</v>
      </c>
      <c r="E40" s="20" t="s">
        <v>79</v>
      </c>
      <c r="F40" s="20" t="s">
        <v>94</v>
      </c>
      <c r="G40" s="13" t="s">
        <v>74</v>
      </c>
      <c r="H40" s="50">
        <v>7000</v>
      </c>
      <c r="I40" s="37">
        <v>250</v>
      </c>
      <c r="J40" s="37">
        <v>375</v>
      </c>
      <c r="K40" s="37">
        <v>0</v>
      </c>
      <c r="L40" s="37">
        <v>0</v>
      </c>
      <c r="M40" s="37">
        <v>0</v>
      </c>
      <c r="N40" s="37">
        <v>3000</v>
      </c>
      <c r="O40" s="77">
        <f t="shared" si="3"/>
        <v>10625</v>
      </c>
      <c r="P40" s="53">
        <f t="shared" si="1"/>
        <v>10375</v>
      </c>
      <c r="Q40" s="53">
        <f t="shared" si="2"/>
        <v>10375</v>
      </c>
      <c r="R40" s="53">
        <v>200</v>
      </c>
      <c r="S40" s="20"/>
    </row>
    <row r="41" spans="1:19" s="19" customFormat="1" ht="36" x14ac:dyDescent="0.25">
      <c r="A41" s="58">
        <v>37</v>
      </c>
      <c r="B41" s="2" t="s">
        <v>44</v>
      </c>
      <c r="C41" s="22" t="s">
        <v>14</v>
      </c>
      <c r="D41" s="22" t="s">
        <v>120</v>
      </c>
      <c r="E41" s="18" t="s">
        <v>89</v>
      </c>
      <c r="F41" s="20" t="s">
        <v>47</v>
      </c>
      <c r="G41" s="13" t="s">
        <v>74</v>
      </c>
      <c r="H41" s="50">
        <v>6297</v>
      </c>
      <c r="I41" s="37">
        <v>250</v>
      </c>
      <c r="J41" s="37">
        <v>375</v>
      </c>
      <c r="K41" s="37">
        <v>0</v>
      </c>
      <c r="L41" s="37">
        <v>0</v>
      </c>
      <c r="M41" s="37">
        <v>0</v>
      </c>
      <c r="N41" s="37">
        <v>1800</v>
      </c>
      <c r="O41" s="34">
        <f t="shared" si="3"/>
        <v>8722</v>
      </c>
      <c r="P41" s="53">
        <f t="shared" si="1"/>
        <v>8472</v>
      </c>
      <c r="Q41" s="53">
        <f t="shared" si="2"/>
        <v>8472</v>
      </c>
      <c r="R41" s="53">
        <v>200</v>
      </c>
      <c r="S41" s="20"/>
    </row>
    <row r="42" spans="1:19" s="19" customFormat="1" ht="36" x14ac:dyDescent="0.25">
      <c r="A42" s="58">
        <v>38</v>
      </c>
      <c r="B42" s="2" t="s">
        <v>108</v>
      </c>
      <c r="C42" s="22" t="s">
        <v>14</v>
      </c>
      <c r="D42" s="22" t="s">
        <v>120</v>
      </c>
      <c r="E42" s="18" t="s">
        <v>88</v>
      </c>
      <c r="F42" s="20" t="s">
        <v>94</v>
      </c>
      <c r="G42" s="13" t="s">
        <v>74</v>
      </c>
      <c r="H42" s="50">
        <v>6297</v>
      </c>
      <c r="I42" s="37">
        <v>250</v>
      </c>
      <c r="J42" s="37">
        <v>375</v>
      </c>
      <c r="K42" s="37">
        <v>0</v>
      </c>
      <c r="L42" s="37">
        <v>0</v>
      </c>
      <c r="M42" s="37">
        <v>0</v>
      </c>
      <c r="N42" s="37">
        <v>1800</v>
      </c>
      <c r="O42" s="70">
        <f t="shared" si="3"/>
        <v>8722</v>
      </c>
      <c r="P42" s="53">
        <f t="shared" si="1"/>
        <v>8472</v>
      </c>
      <c r="Q42" s="53">
        <f t="shared" si="2"/>
        <v>8472</v>
      </c>
      <c r="R42" s="53">
        <v>200</v>
      </c>
      <c r="S42" s="20"/>
    </row>
    <row r="43" spans="1:19" s="19" customFormat="1" ht="24" x14ac:dyDescent="0.2">
      <c r="A43" s="15">
        <v>39</v>
      </c>
      <c r="B43" s="2" t="s">
        <v>109</v>
      </c>
      <c r="C43" s="22" t="s">
        <v>45</v>
      </c>
      <c r="D43" s="22" t="s">
        <v>121</v>
      </c>
      <c r="E43" s="20" t="s">
        <v>110</v>
      </c>
      <c r="F43" s="20" t="s">
        <v>94</v>
      </c>
      <c r="G43" s="13" t="s">
        <v>74</v>
      </c>
      <c r="H43" s="50">
        <v>2281</v>
      </c>
      <c r="I43" s="37">
        <v>250</v>
      </c>
      <c r="J43" s="37">
        <v>0</v>
      </c>
      <c r="K43" s="37">
        <v>0</v>
      </c>
      <c r="L43" s="37">
        <v>0</v>
      </c>
      <c r="M43" s="37">
        <v>0</v>
      </c>
      <c r="N43" s="37">
        <v>1000</v>
      </c>
      <c r="O43" s="68">
        <f t="shared" si="3"/>
        <v>3531</v>
      </c>
      <c r="P43" s="53">
        <f t="shared" si="1"/>
        <v>3281</v>
      </c>
      <c r="Q43" s="53">
        <f t="shared" si="2"/>
        <v>3281</v>
      </c>
      <c r="R43" s="53">
        <v>200</v>
      </c>
      <c r="S43" s="20"/>
    </row>
    <row r="44" spans="1:19" s="19" customFormat="1" ht="24" x14ac:dyDescent="0.2">
      <c r="A44" s="15">
        <v>40</v>
      </c>
      <c r="B44" s="2" t="s">
        <v>46</v>
      </c>
      <c r="C44" s="22" t="s">
        <v>45</v>
      </c>
      <c r="D44" s="22" t="s">
        <v>121</v>
      </c>
      <c r="E44" s="20" t="s">
        <v>90</v>
      </c>
      <c r="F44" s="20" t="s">
        <v>94</v>
      </c>
      <c r="G44" s="13" t="s">
        <v>74</v>
      </c>
      <c r="H44" s="50">
        <v>2281</v>
      </c>
      <c r="I44" s="37">
        <v>250</v>
      </c>
      <c r="J44" s="37">
        <v>0</v>
      </c>
      <c r="K44" s="37">
        <v>0</v>
      </c>
      <c r="L44" s="37">
        <v>0</v>
      </c>
      <c r="M44" s="37">
        <v>0</v>
      </c>
      <c r="N44" s="37">
        <v>1000</v>
      </c>
      <c r="O44" s="72">
        <f t="shared" si="3"/>
        <v>3531</v>
      </c>
      <c r="P44" s="53">
        <f t="shared" si="1"/>
        <v>3281</v>
      </c>
      <c r="Q44" s="53">
        <f t="shared" si="2"/>
        <v>3281</v>
      </c>
      <c r="R44" s="53">
        <v>200</v>
      </c>
      <c r="S44" s="20"/>
    </row>
    <row r="45" spans="1:19" s="19" customFormat="1" x14ac:dyDescent="0.25">
      <c r="A45" s="58">
        <v>41</v>
      </c>
      <c r="B45" s="6" t="s">
        <v>111</v>
      </c>
      <c r="C45" s="22" t="s">
        <v>41</v>
      </c>
      <c r="D45" s="22" t="s">
        <v>119</v>
      </c>
      <c r="E45" s="20" t="s">
        <v>79</v>
      </c>
      <c r="F45" s="20" t="s">
        <v>52</v>
      </c>
      <c r="G45" s="13" t="s">
        <v>74</v>
      </c>
      <c r="H45" s="50">
        <v>7000</v>
      </c>
      <c r="I45" s="37">
        <v>250</v>
      </c>
      <c r="J45" s="37">
        <v>375</v>
      </c>
      <c r="K45" s="37">
        <v>0</v>
      </c>
      <c r="L45" s="37">
        <v>0</v>
      </c>
      <c r="M45" s="37">
        <v>0</v>
      </c>
      <c r="N45" s="37">
        <v>3000</v>
      </c>
      <c r="O45" s="77">
        <f t="shared" si="3"/>
        <v>10625</v>
      </c>
      <c r="P45" s="53">
        <f t="shared" si="1"/>
        <v>10375</v>
      </c>
      <c r="Q45" s="53">
        <f t="shared" si="2"/>
        <v>10375</v>
      </c>
      <c r="R45" s="53">
        <v>200</v>
      </c>
      <c r="S45" s="20"/>
    </row>
    <row r="46" spans="1:19" s="19" customFormat="1" ht="40.5" customHeight="1" x14ac:dyDescent="0.25">
      <c r="A46" s="58">
        <v>42</v>
      </c>
      <c r="B46" s="2" t="s">
        <v>48</v>
      </c>
      <c r="C46" s="22" t="s">
        <v>14</v>
      </c>
      <c r="D46" s="22" t="s">
        <v>120</v>
      </c>
      <c r="E46" s="18" t="s">
        <v>91</v>
      </c>
      <c r="F46" s="20" t="s">
        <v>52</v>
      </c>
      <c r="G46" s="13" t="s">
        <v>74</v>
      </c>
      <c r="H46" s="50">
        <v>6297</v>
      </c>
      <c r="I46" s="37">
        <v>250</v>
      </c>
      <c r="J46" s="37">
        <v>375</v>
      </c>
      <c r="K46" s="37">
        <v>0</v>
      </c>
      <c r="L46" s="37">
        <v>0</v>
      </c>
      <c r="M46" s="37">
        <v>0</v>
      </c>
      <c r="N46" s="37">
        <v>1800</v>
      </c>
      <c r="O46" s="70">
        <f t="shared" si="3"/>
        <v>8722</v>
      </c>
      <c r="P46" s="53">
        <f t="shared" si="1"/>
        <v>8472</v>
      </c>
      <c r="Q46" s="53">
        <f t="shared" si="2"/>
        <v>8472</v>
      </c>
      <c r="R46" s="53">
        <v>200</v>
      </c>
      <c r="S46" s="20"/>
    </row>
    <row r="47" spans="1:19" s="19" customFormat="1" ht="24" x14ac:dyDescent="0.2">
      <c r="A47" s="15">
        <v>43</v>
      </c>
      <c r="B47" s="2" t="s">
        <v>49</v>
      </c>
      <c r="C47" s="22" t="s">
        <v>45</v>
      </c>
      <c r="D47" s="22" t="s">
        <v>121</v>
      </c>
      <c r="E47" s="20" t="s">
        <v>112</v>
      </c>
      <c r="F47" s="20" t="s">
        <v>52</v>
      </c>
      <c r="G47" s="13" t="s">
        <v>74</v>
      </c>
      <c r="H47" s="50">
        <v>2281</v>
      </c>
      <c r="I47" s="37">
        <v>250</v>
      </c>
      <c r="J47" s="37">
        <v>0</v>
      </c>
      <c r="K47" s="37">
        <v>0</v>
      </c>
      <c r="L47" s="37">
        <v>0</v>
      </c>
      <c r="M47" s="37">
        <v>0</v>
      </c>
      <c r="N47" s="37">
        <v>1000</v>
      </c>
      <c r="O47" s="68">
        <f t="shared" si="3"/>
        <v>3531</v>
      </c>
      <c r="P47" s="53">
        <f t="shared" si="1"/>
        <v>3281</v>
      </c>
      <c r="Q47" s="53">
        <f t="shared" si="2"/>
        <v>3281</v>
      </c>
      <c r="R47" s="53">
        <v>200</v>
      </c>
      <c r="S47" s="20"/>
    </row>
    <row r="48" spans="1:19" s="19" customFormat="1" ht="36" x14ac:dyDescent="0.2">
      <c r="A48" s="15">
        <v>44</v>
      </c>
      <c r="B48" s="2" t="s">
        <v>50</v>
      </c>
      <c r="C48" s="22" t="s">
        <v>14</v>
      </c>
      <c r="D48" s="22" t="s">
        <v>120</v>
      </c>
      <c r="E48" s="18" t="s">
        <v>89</v>
      </c>
      <c r="F48" s="20" t="s">
        <v>52</v>
      </c>
      <c r="G48" s="13" t="s">
        <v>74</v>
      </c>
      <c r="H48" s="50">
        <v>6297</v>
      </c>
      <c r="I48" s="37">
        <v>250</v>
      </c>
      <c r="J48" s="37">
        <v>375</v>
      </c>
      <c r="K48" s="37">
        <v>0</v>
      </c>
      <c r="L48" s="37">
        <v>0</v>
      </c>
      <c r="M48" s="37">
        <v>0</v>
      </c>
      <c r="N48" s="43">
        <v>0</v>
      </c>
      <c r="O48" s="34">
        <f t="shared" si="3"/>
        <v>6922</v>
      </c>
      <c r="P48" s="53">
        <f t="shared" si="1"/>
        <v>6672</v>
      </c>
      <c r="Q48" s="53">
        <f t="shared" si="2"/>
        <v>6672</v>
      </c>
      <c r="R48" s="53">
        <v>200</v>
      </c>
      <c r="S48" s="20"/>
    </row>
    <row r="49" spans="1:19" s="19" customFormat="1" ht="24" x14ac:dyDescent="0.25">
      <c r="A49" s="58">
        <v>45</v>
      </c>
      <c r="B49" s="2" t="s">
        <v>51</v>
      </c>
      <c r="C49" s="22" t="s">
        <v>45</v>
      </c>
      <c r="D49" s="22" t="s">
        <v>121</v>
      </c>
      <c r="E49" s="20" t="s">
        <v>90</v>
      </c>
      <c r="F49" s="20" t="s">
        <v>52</v>
      </c>
      <c r="G49" s="13" t="s">
        <v>74</v>
      </c>
      <c r="H49" s="50">
        <v>2281</v>
      </c>
      <c r="I49" s="37">
        <v>250</v>
      </c>
      <c r="J49" s="37">
        <v>0</v>
      </c>
      <c r="K49" s="37">
        <v>0</v>
      </c>
      <c r="L49" s="37">
        <v>0</v>
      </c>
      <c r="M49" s="37">
        <v>0</v>
      </c>
      <c r="N49" s="37">
        <v>1000</v>
      </c>
      <c r="O49" s="72">
        <f t="shared" si="3"/>
        <v>3531</v>
      </c>
      <c r="P49" s="53">
        <f t="shared" si="1"/>
        <v>3281</v>
      </c>
      <c r="Q49" s="53">
        <f t="shared" si="2"/>
        <v>3281</v>
      </c>
      <c r="R49" s="53">
        <v>200</v>
      </c>
      <c r="S49" s="20"/>
    </row>
    <row r="50" spans="1:19" s="19" customFormat="1" ht="15" customHeight="1" x14ac:dyDescent="0.25">
      <c r="A50" s="58">
        <v>46</v>
      </c>
      <c r="B50" s="2" t="s">
        <v>53</v>
      </c>
      <c r="C50" s="22" t="s">
        <v>41</v>
      </c>
      <c r="D50" s="22" t="s">
        <v>119</v>
      </c>
      <c r="E50" s="20" t="s">
        <v>79</v>
      </c>
      <c r="F50" s="18" t="s">
        <v>55</v>
      </c>
      <c r="G50" s="13" t="s">
        <v>74</v>
      </c>
      <c r="H50" s="50">
        <v>7000</v>
      </c>
      <c r="I50" s="37">
        <v>250</v>
      </c>
      <c r="J50" s="37">
        <v>0</v>
      </c>
      <c r="K50" s="37">
        <v>0</v>
      </c>
      <c r="L50" s="37">
        <v>0</v>
      </c>
      <c r="M50" s="37">
        <v>0</v>
      </c>
      <c r="N50" s="37">
        <v>3000</v>
      </c>
      <c r="O50" s="77">
        <f t="shared" si="3"/>
        <v>10250</v>
      </c>
      <c r="P50" s="53">
        <f t="shared" si="1"/>
        <v>10000</v>
      </c>
      <c r="Q50" s="53">
        <f t="shared" si="2"/>
        <v>10000</v>
      </c>
      <c r="R50" s="53">
        <v>200</v>
      </c>
      <c r="S50" s="20"/>
    </row>
    <row r="51" spans="1:19" s="19" customFormat="1" ht="36" x14ac:dyDescent="0.2">
      <c r="A51" s="15">
        <v>47</v>
      </c>
      <c r="B51" s="2" t="s">
        <v>54</v>
      </c>
      <c r="C51" s="22" t="s">
        <v>14</v>
      </c>
      <c r="D51" s="22" t="s">
        <v>120</v>
      </c>
      <c r="E51" s="18" t="s">
        <v>113</v>
      </c>
      <c r="F51" s="18" t="s">
        <v>55</v>
      </c>
      <c r="G51" s="13" t="s">
        <v>74</v>
      </c>
      <c r="H51" s="50">
        <v>6297</v>
      </c>
      <c r="I51" s="37">
        <v>250</v>
      </c>
      <c r="J51" s="37">
        <v>375</v>
      </c>
      <c r="K51" s="37">
        <v>0</v>
      </c>
      <c r="L51" s="37">
        <v>0</v>
      </c>
      <c r="M51" s="37">
        <v>0</v>
      </c>
      <c r="N51" s="37">
        <v>1800</v>
      </c>
      <c r="O51" s="34">
        <f t="shared" si="3"/>
        <v>8722</v>
      </c>
      <c r="P51" s="53">
        <f t="shared" si="1"/>
        <v>8472</v>
      </c>
      <c r="Q51" s="53">
        <f t="shared" si="2"/>
        <v>8472</v>
      </c>
      <c r="R51" s="53">
        <v>200</v>
      </c>
      <c r="S51" s="20"/>
    </row>
    <row r="52" spans="1:19" s="19" customFormat="1" ht="43.5" customHeight="1" x14ac:dyDescent="0.2">
      <c r="A52" s="15">
        <v>48</v>
      </c>
      <c r="B52" s="2" t="s">
        <v>114</v>
      </c>
      <c r="C52" s="22" t="s">
        <v>14</v>
      </c>
      <c r="D52" s="22" t="s">
        <v>120</v>
      </c>
      <c r="E52" s="18" t="s">
        <v>91</v>
      </c>
      <c r="F52" s="18" t="s">
        <v>55</v>
      </c>
      <c r="G52" s="13" t="s">
        <v>74</v>
      </c>
      <c r="H52" s="50">
        <v>6297</v>
      </c>
      <c r="I52" s="37">
        <v>250</v>
      </c>
      <c r="J52" s="37">
        <v>375</v>
      </c>
      <c r="K52" s="37">
        <v>0</v>
      </c>
      <c r="L52" s="37">
        <v>0</v>
      </c>
      <c r="M52" s="37">
        <v>0</v>
      </c>
      <c r="N52" s="37">
        <v>1800</v>
      </c>
      <c r="O52" s="70">
        <f t="shared" si="3"/>
        <v>8722</v>
      </c>
      <c r="P52" s="53">
        <f t="shared" si="1"/>
        <v>8472</v>
      </c>
      <c r="Q52" s="53">
        <f t="shared" si="2"/>
        <v>8472</v>
      </c>
      <c r="R52" s="53">
        <v>200</v>
      </c>
      <c r="S52" s="20"/>
    </row>
    <row r="53" spans="1:19" s="19" customFormat="1" ht="24" customHeight="1" x14ac:dyDescent="0.25">
      <c r="A53" s="58">
        <v>49</v>
      </c>
      <c r="B53" s="2" t="s">
        <v>56</v>
      </c>
      <c r="C53" s="22" t="s">
        <v>41</v>
      </c>
      <c r="D53" s="22" t="s">
        <v>119</v>
      </c>
      <c r="E53" s="20" t="s">
        <v>79</v>
      </c>
      <c r="F53" s="20" t="s">
        <v>59</v>
      </c>
      <c r="G53" s="13" t="s">
        <v>74</v>
      </c>
      <c r="H53" s="50">
        <v>7000</v>
      </c>
      <c r="I53" s="37">
        <v>250</v>
      </c>
      <c r="J53" s="37">
        <v>375</v>
      </c>
      <c r="K53" s="37">
        <v>0</v>
      </c>
      <c r="L53" s="37">
        <v>0</v>
      </c>
      <c r="M53" s="37">
        <v>0</v>
      </c>
      <c r="N53" s="37">
        <v>3000</v>
      </c>
      <c r="O53" s="77">
        <f t="shared" si="3"/>
        <v>10625</v>
      </c>
      <c r="P53" s="53">
        <f t="shared" ref="P53:P65" si="4">O53-250</f>
        <v>10375</v>
      </c>
      <c r="Q53" s="53">
        <f t="shared" si="2"/>
        <v>10375</v>
      </c>
      <c r="R53" s="53">
        <v>200</v>
      </c>
      <c r="S53" s="20"/>
    </row>
    <row r="54" spans="1:19" s="19" customFormat="1" ht="36" x14ac:dyDescent="0.25">
      <c r="A54" s="58">
        <v>50</v>
      </c>
      <c r="B54" s="2" t="s">
        <v>57</v>
      </c>
      <c r="C54" s="22" t="s">
        <v>14</v>
      </c>
      <c r="D54" s="22" t="s">
        <v>120</v>
      </c>
      <c r="E54" s="18" t="s">
        <v>89</v>
      </c>
      <c r="F54" s="20" t="s">
        <v>59</v>
      </c>
      <c r="G54" s="13" t="s">
        <v>74</v>
      </c>
      <c r="H54" s="50">
        <v>6297</v>
      </c>
      <c r="I54" s="37">
        <v>250</v>
      </c>
      <c r="J54" s="37">
        <v>375</v>
      </c>
      <c r="K54" s="37">
        <v>0</v>
      </c>
      <c r="L54" s="37">
        <v>0</v>
      </c>
      <c r="M54" s="37">
        <v>0</v>
      </c>
      <c r="N54" s="37">
        <v>1800</v>
      </c>
      <c r="O54" s="34">
        <f t="shared" si="3"/>
        <v>8722</v>
      </c>
      <c r="P54" s="53">
        <f t="shared" si="4"/>
        <v>8472</v>
      </c>
      <c r="Q54" s="53">
        <f t="shared" si="2"/>
        <v>8472</v>
      </c>
      <c r="R54" s="53">
        <v>200</v>
      </c>
      <c r="S54" s="20"/>
    </row>
    <row r="55" spans="1:19" s="19" customFormat="1" ht="36" x14ac:dyDescent="0.2">
      <c r="A55" s="15">
        <v>51</v>
      </c>
      <c r="B55" s="2" t="s">
        <v>58</v>
      </c>
      <c r="C55" s="22" t="s">
        <v>14</v>
      </c>
      <c r="D55" s="22" t="s">
        <v>120</v>
      </c>
      <c r="E55" s="18" t="s">
        <v>91</v>
      </c>
      <c r="F55" s="20" t="s">
        <v>59</v>
      </c>
      <c r="G55" s="13" t="s">
        <v>74</v>
      </c>
      <c r="H55" s="50">
        <v>6297</v>
      </c>
      <c r="I55" s="37">
        <v>250</v>
      </c>
      <c r="J55" s="37">
        <v>375</v>
      </c>
      <c r="K55" s="37">
        <v>0</v>
      </c>
      <c r="L55" s="37">
        <v>0</v>
      </c>
      <c r="M55" s="37">
        <v>0</v>
      </c>
      <c r="N55" s="37">
        <v>1800</v>
      </c>
      <c r="O55" s="70">
        <f t="shared" si="3"/>
        <v>8722</v>
      </c>
      <c r="P55" s="53">
        <f t="shared" si="4"/>
        <v>8472</v>
      </c>
      <c r="Q55" s="53">
        <f t="shared" si="2"/>
        <v>8472</v>
      </c>
      <c r="R55" s="53">
        <v>200</v>
      </c>
      <c r="S55" s="20"/>
    </row>
    <row r="56" spans="1:19" s="19" customFormat="1" x14ac:dyDescent="0.2">
      <c r="A56" s="15">
        <v>52</v>
      </c>
      <c r="B56" s="2" t="s">
        <v>145</v>
      </c>
      <c r="C56" s="22" t="s">
        <v>41</v>
      </c>
      <c r="D56" s="22" t="s">
        <v>119</v>
      </c>
      <c r="E56" s="20" t="s">
        <v>79</v>
      </c>
      <c r="F56" s="20" t="s">
        <v>62</v>
      </c>
      <c r="G56" s="13" t="s">
        <v>74</v>
      </c>
      <c r="H56" s="50">
        <v>7000</v>
      </c>
      <c r="I56" s="37">
        <v>250</v>
      </c>
      <c r="J56" s="37">
        <v>375</v>
      </c>
      <c r="K56" s="37">
        <v>0</v>
      </c>
      <c r="L56" s="37">
        <v>0</v>
      </c>
      <c r="M56" s="37">
        <v>0</v>
      </c>
      <c r="N56" s="43">
        <v>0</v>
      </c>
      <c r="O56" s="77">
        <f t="shared" si="3"/>
        <v>7625</v>
      </c>
      <c r="P56" s="53">
        <f t="shared" si="4"/>
        <v>7375</v>
      </c>
      <c r="Q56" s="53">
        <f t="shared" si="2"/>
        <v>7375</v>
      </c>
      <c r="R56" s="53">
        <v>200</v>
      </c>
      <c r="S56" s="20"/>
    </row>
    <row r="57" spans="1:19" s="19" customFormat="1" ht="36" x14ac:dyDescent="0.25">
      <c r="A57" s="58">
        <v>53</v>
      </c>
      <c r="B57" s="2" t="s">
        <v>60</v>
      </c>
      <c r="C57" s="22" t="s">
        <v>14</v>
      </c>
      <c r="D57" s="22" t="s">
        <v>120</v>
      </c>
      <c r="E57" s="18" t="s">
        <v>89</v>
      </c>
      <c r="F57" s="20" t="s">
        <v>62</v>
      </c>
      <c r="G57" s="13" t="s">
        <v>74</v>
      </c>
      <c r="H57" s="50">
        <v>6297</v>
      </c>
      <c r="I57" s="37">
        <v>250</v>
      </c>
      <c r="J57" s="37">
        <v>375</v>
      </c>
      <c r="K57" s="37">
        <v>0</v>
      </c>
      <c r="L57" s="37">
        <v>0</v>
      </c>
      <c r="M57" s="37">
        <v>0</v>
      </c>
      <c r="N57" s="37">
        <v>1800</v>
      </c>
      <c r="O57" s="34">
        <f t="shared" si="3"/>
        <v>8722</v>
      </c>
      <c r="P57" s="53">
        <f t="shared" si="4"/>
        <v>8472</v>
      </c>
      <c r="Q57" s="53">
        <f t="shared" si="2"/>
        <v>8472</v>
      </c>
      <c r="R57" s="53">
        <v>200</v>
      </c>
      <c r="S57" s="20"/>
    </row>
    <row r="58" spans="1:19" s="19" customFormat="1" ht="44.25" customHeight="1" x14ac:dyDescent="0.25">
      <c r="A58" s="58">
        <v>54</v>
      </c>
      <c r="B58" s="2" t="s">
        <v>61</v>
      </c>
      <c r="C58" s="22" t="s">
        <v>14</v>
      </c>
      <c r="D58" s="22" t="s">
        <v>120</v>
      </c>
      <c r="E58" s="18" t="s">
        <v>92</v>
      </c>
      <c r="F58" s="20" t="s">
        <v>62</v>
      </c>
      <c r="G58" s="13" t="s">
        <v>74</v>
      </c>
      <c r="H58" s="50">
        <v>6297</v>
      </c>
      <c r="I58" s="37">
        <v>250</v>
      </c>
      <c r="J58" s="37">
        <v>375</v>
      </c>
      <c r="K58" s="37">
        <v>0</v>
      </c>
      <c r="L58" s="37">
        <v>0</v>
      </c>
      <c r="M58" s="37">
        <v>0</v>
      </c>
      <c r="N58" s="37">
        <v>1800</v>
      </c>
      <c r="O58" s="70">
        <f t="shared" si="3"/>
        <v>8722</v>
      </c>
      <c r="P58" s="53">
        <f t="shared" si="4"/>
        <v>8472</v>
      </c>
      <c r="Q58" s="53">
        <f t="shared" si="2"/>
        <v>8472</v>
      </c>
      <c r="R58" s="53">
        <v>200</v>
      </c>
      <c r="S58" s="20"/>
    </row>
    <row r="59" spans="1:19" s="19" customFormat="1" ht="24" customHeight="1" x14ac:dyDescent="0.2">
      <c r="A59" s="15">
        <v>55</v>
      </c>
      <c r="B59" s="2" t="s">
        <v>63</v>
      </c>
      <c r="C59" s="27" t="s">
        <v>41</v>
      </c>
      <c r="D59" s="27" t="s">
        <v>119</v>
      </c>
      <c r="E59" s="20" t="s">
        <v>79</v>
      </c>
      <c r="F59" s="20" t="s">
        <v>64</v>
      </c>
      <c r="G59" s="13" t="s">
        <v>74</v>
      </c>
      <c r="H59" s="50">
        <v>7000</v>
      </c>
      <c r="I59" s="37">
        <v>250</v>
      </c>
      <c r="J59" s="37">
        <v>0</v>
      </c>
      <c r="K59" s="37">
        <v>0</v>
      </c>
      <c r="L59" s="37">
        <v>0</v>
      </c>
      <c r="M59" s="37">
        <v>0</v>
      </c>
      <c r="N59" s="43">
        <v>0</v>
      </c>
      <c r="O59" s="77">
        <f t="shared" si="3"/>
        <v>7250</v>
      </c>
      <c r="P59" s="53">
        <f t="shared" si="4"/>
        <v>7000</v>
      </c>
      <c r="Q59" s="53">
        <f t="shared" si="2"/>
        <v>7000</v>
      </c>
      <c r="R59" s="53">
        <v>200</v>
      </c>
      <c r="S59" s="20"/>
    </row>
    <row r="60" spans="1:19" s="19" customFormat="1" x14ac:dyDescent="0.2">
      <c r="A60" s="15">
        <v>56</v>
      </c>
      <c r="B60" s="9" t="s">
        <v>65</v>
      </c>
      <c r="C60" s="28" t="s">
        <v>41</v>
      </c>
      <c r="D60" s="28" t="s">
        <v>119</v>
      </c>
      <c r="E60" s="20" t="s">
        <v>79</v>
      </c>
      <c r="F60" s="20" t="s">
        <v>66</v>
      </c>
      <c r="G60" s="13" t="s">
        <v>74</v>
      </c>
      <c r="H60" s="50">
        <v>7000</v>
      </c>
      <c r="I60" s="37">
        <v>250</v>
      </c>
      <c r="J60" s="37">
        <v>375</v>
      </c>
      <c r="K60" s="37">
        <v>0</v>
      </c>
      <c r="L60" s="37">
        <v>0</v>
      </c>
      <c r="M60" s="37">
        <v>0</v>
      </c>
      <c r="N60" s="37">
        <v>3000</v>
      </c>
      <c r="O60" s="77">
        <f t="shared" si="3"/>
        <v>10625</v>
      </c>
      <c r="P60" s="53">
        <f t="shared" si="4"/>
        <v>10375</v>
      </c>
      <c r="Q60" s="53">
        <f t="shared" si="2"/>
        <v>10375</v>
      </c>
      <c r="R60" s="53">
        <v>200</v>
      </c>
      <c r="S60" s="20"/>
    </row>
    <row r="61" spans="1:19" s="19" customFormat="1" x14ac:dyDescent="0.25">
      <c r="A61" s="58">
        <v>57</v>
      </c>
      <c r="B61" s="2" t="s">
        <v>67</v>
      </c>
      <c r="C61" s="22" t="s">
        <v>41</v>
      </c>
      <c r="D61" s="22" t="s">
        <v>119</v>
      </c>
      <c r="E61" s="20" t="s">
        <v>79</v>
      </c>
      <c r="F61" s="20" t="s">
        <v>68</v>
      </c>
      <c r="G61" s="13" t="s">
        <v>74</v>
      </c>
      <c r="H61" s="50">
        <v>7000</v>
      </c>
      <c r="I61" s="37">
        <v>250</v>
      </c>
      <c r="J61" s="37">
        <v>0</v>
      </c>
      <c r="K61" s="37">
        <v>0</v>
      </c>
      <c r="L61" s="37">
        <v>0</v>
      </c>
      <c r="M61" s="37">
        <v>0</v>
      </c>
      <c r="N61" s="43">
        <v>0</v>
      </c>
      <c r="O61" s="77">
        <f t="shared" si="3"/>
        <v>7250</v>
      </c>
      <c r="P61" s="53">
        <f t="shared" si="4"/>
        <v>7000</v>
      </c>
      <c r="Q61" s="53">
        <f t="shared" si="2"/>
        <v>7000</v>
      </c>
      <c r="R61" s="53">
        <v>200</v>
      </c>
      <c r="S61" s="20"/>
    </row>
    <row r="62" spans="1:19" s="19" customFormat="1" ht="36" x14ac:dyDescent="0.25">
      <c r="A62" s="58">
        <v>58</v>
      </c>
      <c r="B62" s="6" t="s">
        <v>115</v>
      </c>
      <c r="C62" s="22" t="s">
        <v>14</v>
      </c>
      <c r="D62" s="22" t="s">
        <v>120</v>
      </c>
      <c r="E62" s="18" t="s">
        <v>92</v>
      </c>
      <c r="F62" s="20" t="s">
        <v>68</v>
      </c>
      <c r="G62" s="13" t="s">
        <v>74</v>
      </c>
      <c r="H62" s="50">
        <v>6297</v>
      </c>
      <c r="I62" s="37">
        <v>250</v>
      </c>
      <c r="J62" s="37">
        <v>375</v>
      </c>
      <c r="K62" s="37">
        <v>0</v>
      </c>
      <c r="L62" s="37">
        <v>0</v>
      </c>
      <c r="M62" s="37">
        <v>0</v>
      </c>
      <c r="N62" s="37">
        <v>1800</v>
      </c>
      <c r="O62" s="70">
        <f t="shared" si="3"/>
        <v>8722</v>
      </c>
      <c r="P62" s="53">
        <f t="shared" si="4"/>
        <v>8472</v>
      </c>
      <c r="Q62" s="53">
        <f t="shared" si="2"/>
        <v>8472</v>
      </c>
      <c r="R62" s="53">
        <v>200</v>
      </c>
      <c r="S62" s="20"/>
    </row>
    <row r="63" spans="1:19" s="19" customFormat="1" ht="24" x14ac:dyDescent="0.2">
      <c r="A63" s="15">
        <v>59</v>
      </c>
      <c r="B63" s="2" t="s">
        <v>69</v>
      </c>
      <c r="C63" s="29" t="s">
        <v>41</v>
      </c>
      <c r="D63" s="29" t="s">
        <v>119</v>
      </c>
      <c r="E63" s="20" t="s">
        <v>79</v>
      </c>
      <c r="F63" s="20" t="s">
        <v>71</v>
      </c>
      <c r="G63" s="13" t="s">
        <v>74</v>
      </c>
      <c r="H63" s="50">
        <v>7000</v>
      </c>
      <c r="I63" s="37">
        <v>250</v>
      </c>
      <c r="J63" s="37">
        <v>375</v>
      </c>
      <c r="K63" s="37">
        <v>0</v>
      </c>
      <c r="L63" s="37">
        <v>0</v>
      </c>
      <c r="M63" s="37">
        <v>0</v>
      </c>
      <c r="N63" s="37">
        <v>3000</v>
      </c>
      <c r="O63" s="77">
        <f t="shared" si="3"/>
        <v>10625</v>
      </c>
      <c r="P63" s="53">
        <f t="shared" si="4"/>
        <v>10375</v>
      </c>
      <c r="Q63" s="53">
        <f t="shared" si="2"/>
        <v>10375</v>
      </c>
      <c r="R63" s="53">
        <v>200</v>
      </c>
      <c r="S63" s="20"/>
    </row>
    <row r="64" spans="1:19" s="19" customFormat="1" ht="33" customHeight="1" x14ac:dyDescent="0.2">
      <c r="A64" s="15">
        <v>60</v>
      </c>
      <c r="B64" s="4" t="s">
        <v>70</v>
      </c>
      <c r="C64" s="22" t="s">
        <v>14</v>
      </c>
      <c r="D64" s="22" t="s">
        <v>120</v>
      </c>
      <c r="E64" s="18" t="s">
        <v>92</v>
      </c>
      <c r="F64" s="20" t="s">
        <v>71</v>
      </c>
      <c r="G64" s="13" t="s">
        <v>74</v>
      </c>
      <c r="H64" s="50">
        <v>6297</v>
      </c>
      <c r="I64" s="37">
        <v>250</v>
      </c>
      <c r="J64" s="37">
        <v>375</v>
      </c>
      <c r="K64" s="37">
        <v>0</v>
      </c>
      <c r="L64" s="37">
        <v>0</v>
      </c>
      <c r="M64" s="37">
        <v>0</v>
      </c>
      <c r="N64" s="37">
        <v>1800</v>
      </c>
      <c r="O64" s="70">
        <f t="shared" si="3"/>
        <v>8722</v>
      </c>
      <c r="P64" s="53">
        <f t="shared" si="4"/>
        <v>8472</v>
      </c>
      <c r="Q64" s="53">
        <f t="shared" si="2"/>
        <v>8472</v>
      </c>
      <c r="R64" s="53">
        <v>200</v>
      </c>
      <c r="S64" s="20"/>
    </row>
    <row r="65" spans="1:19" s="19" customFormat="1" ht="24" x14ac:dyDescent="0.25">
      <c r="A65" s="58">
        <v>61</v>
      </c>
      <c r="B65" s="10" t="s">
        <v>146</v>
      </c>
      <c r="C65" s="29" t="s">
        <v>41</v>
      </c>
      <c r="D65" s="29" t="s">
        <v>119</v>
      </c>
      <c r="E65" s="20" t="s">
        <v>79</v>
      </c>
      <c r="F65" s="20" t="s">
        <v>72</v>
      </c>
      <c r="G65" s="13" t="s">
        <v>74</v>
      </c>
      <c r="H65" s="50">
        <v>7000</v>
      </c>
      <c r="I65" s="37">
        <v>250</v>
      </c>
      <c r="J65" s="37">
        <v>0</v>
      </c>
      <c r="K65" s="37">
        <v>0</v>
      </c>
      <c r="L65" s="37">
        <v>0</v>
      </c>
      <c r="M65" s="37">
        <v>0</v>
      </c>
      <c r="N65" s="43">
        <v>0</v>
      </c>
      <c r="O65" s="77">
        <f t="shared" si="3"/>
        <v>7250</v>
      </c>
      <c r="P65" s="53">
        <f t="shared" si="4"/>
        <v>7000</v>
      </c>
      <c r="Q65" s="53">
        <f t="shared" si="2"/>
        <v>7000</v>
      </c>
      <c r="R65" s="53">
        <v>200</v>
      </c>
      <c r="S65" s="20"/>
    </row>
    <row r="66" spans="1:19" s="19" customFormat="1" x14ac:dyDescent="0.25">
      <c r="A66" s="30"/>
      <c r="B66" s="31" t="s">
        <v>78</v>
      </c>
      <c r="C66" s="31"/>
      <c r="D66" s="31"/>
      <c r="E66" s="31"/>
      <c r="F66" s="31"/>
      <c r="G66" s="40"/>
      <c r="H66" s="33">
        <f t="shared" ref="H66:R66" si="5">SUM(H4:H65)</f>
        <v>329765</v>
      </c>
      <c r="I66" s="33">
        <f t="shared" si="5"/>
        <v>15250</v>
      </c>
      <c r="J66" s="33">
        <f t="shared" si="5"/>
        <v>12750</v>
      </c>
      <c r="K66" s="33">
        <f t="shared" si="5"/>
        <v>9000</v>
      </c>
      <c r="L66" s="33">
        <f t="shared" si="5"/>
        <v>70</v>
      </c>
      <c r="M66" s="33">
        <f t="shared" si="5"/>
        <v>6650</v>
      </c>
      <c r="N66" s="33">
        <f t="shared" si="5"/>
        <v>86700</v>
      </c>
      <c r="O66" s="33">
        <f t="shared" si="5"/>
        <v>460185</v>
      </c>
      <c r="P66" s="33">
        <f t="shared" si="5"/>
        <v>444935</v>
      </c>
      <c r="Q66" s="33">
        <f t="shared" si="5"/>
        <v>444935</v>
      </c>
      <c r="R66" s="34">
        <f t="shared" si="5"/>
        <v>12200</v>
      </c>
      <c r="S66" s="42"/>
    </row>
    <row r="67" spans="1:19" x14ac:dyDescent="0.25">
      <c r="K67" s="96"/>
      <c r="L67" s="96"/>
      <c r="M67" s="96"/>
      <c r="N67" s="87">
        <f>N66*12</f>
        <v>1040400</v>
      </c>
      <c r="O67" s="63">
        <f>O66*12</f>
        <v>5522220</v>
      </c>
      <c r="P67" s="64">
        <f>P66</f>
        <v>444935</v>
      </c>
      <c r="Q67" s="64">
        <f>Q66</f>
        <v>444935</v>
      </c>
      <c r="R67" s="64">
        <f>R66</f>
        <v>12200</v>
      </c>
      <c r="S67" s="65">
        <f>O67+P67+Q67+R67</f>
        <v>6424290</v>
      </c>
    </row>
    <row r="68" spans="1:19" x14ac:dyDescent="0.25">
      <c r="K68" s="79"/>
      <c r="L68" s="79"/>
      <c r="M68" s="79"/>
      <c r="N68" s="79"/>
      <c r="O68" s="63"/>
      <c r="P68" s="64"/>
      <c r="Q68" s="64"/>
      <c r="R68" s="64"/>
      <c r="S68" s="65"/>
    </row>
    <row r="69" spans="1:19" x14ac:dyDescent="0.25">
      <c r="A69" s="85"/>
      <c r="B69" s="85"/>
      <c r="C69" s="85" t="s">
        <v>191</v>
      </c>
      <c r="D69" s="85" t="s">
        <v>208</v>
      </c>
      <c r="E69" s="85" t="s">
        <v>192</v>
      </c>
      <c r="F69" s="85" t="s">
        <v>193</v>
      </c>
      <c r="G69" s="85" t="s">
        <v>209</v>
      </c>
      <c r="H69" s="85" t="s">
        <v>174</v>
      </c>
    </row>
    <row r="70" spans="1:19" x14ac:dyDescent="0.25">
      <c r="A70" s="80">
        <v>36</v>
      </c>
      <c r="B70" s="80" t="s">
        <v>204</v>
      </c>
      <c r="C70" s="81" t="e">
        <f>O4+#REF!+O5+#REF!+O6+O7+O8+O9+O10+O11+O12+O13+#REF!+O19+#REF!+O22+#REF!+O24+#REF!+O25+O27+O28+O29+O30+O31+O32+O33+O34+O35+#REF!+#REF!+#REF!+#REF!+O36+O37+O38</f>
        <v>#REF!</v>
      </c>
      <c r="D70" s="81" t="e">
        <f t="shared" ref="D70:D82" si="6">C70*12</f>
        <v>#REF!</v>
      </c>
      <c r="E70" s="81" t="e">
        <f>P4+#REF!+P5+#REF!+P6+P7+P8+P9+P10+P11+P12+P13+#REF!+P19+#REF!+P22+#REF!+P24+#REF!+P25+P27+P28+P29+P30+P31+P32+P33+P34+P35+#REF!+#REF!+#REF!+#REF!+P36+P37+P38</f>
        <v>#REF!</v>
      </c>
      <c r="F70" s="81" t="e">
        <f t="shared" ref="F70:F82" si="7">E70</f>
        <v>#REF!</v>
      </c>
      <c r="G70" s="81">
        <f>200*36</f>
        <v>7200</v>
      </c>
      <c r="H70" s="81" t="e">
        <f t="shared" ref="H70:H82" si="8">SUM(D70:G70)</f>
        <v>#REF!</v>
      </c>
      <c r="N70" s="64"/>
    </row>
    <row r="71" spans="1:19" x14ac:dyDescent="0.25">
      <c r="A71" s="80">
        <v>11</v>
      </c>
      <c r="B71" s="80" t="s">
        <v>205</v>
      </c>
      <c r="C71" s="81">
        <f>O39+O40+O45+O50+O53+O56+O59+O60+O61+O63+O65</f>
        <v>100000</v>
      </c>
      <c r="D71" s="81">
        <f t="shared" si="6"/>
        <v>1200000</v>
      </c>
      <c r="E71" s="81">
        <f>P39+P40+P45+P50+P53+P56+P59+P60+P61+P63+P65</f>
        <v>97250</v>
      </c>
      <c r="F71" s="81">
        <f t="shared" si="7"/>
        <v>97250</v>
      </c>
      <c r="G71" s="81">
        <f>200*11</f>
        <v>2200</v>
      </c>
      <c r="H71" s="81">
        <f t="shared" si="8"/>
        <v>1396700</v>
      </c>
    </row>
    <row r="72" spans="1:19" s="32" customFormat="1" x14ac:dyDescent="0.25">
      <c r="A72" s="80">
        <v>12</v>
      </c>
      <c r="B72" s="82" t="s">
        <v>206</v>
      </c>
      <c r="C72" s="81" t="e">
        <f>O14+#REF!+O41+O48+O51+O54+O57+#REF!+#REF!+#REF!+#REF!+#REF!</f>
        <v>#REF!</v>
      </c>
      <c r="D72" s="81" t="e">
        <f t="shared" si="6"/>
        <v>#REF!</v>
      </c>
      <c r="E72" s="81" t="e">
        <f>P14+#REF!+P41+P48+P51+P54+P57+#REF!+#REF!+#REF!+#REF!+#REF!</f>
        <v>#REF!</v>
      </c>
      <c r="F72" s="81" t="e">
        <f t="shared" si="7"/>
        <v>#REF!</v>
      </c>
      <c r="G72" s="81" t="e">
        <f>R14+#REF!+R41+R48+R51+R54+R57+#REF!+#REF!+#REF!+#REF!+#REF!</f>
        <v>#REF!</v>
      </c>
      <c r="H72" s="81" t="e">
        <f t="shared" si="8"/>
        <v>#REF!</v>
      </c>
      <c r="O72" s="55"/>
      <c r="S72" s="16"/>
    </row>
    <row r="73" spans="1:19" s="32" customFormat="1" x14ac:dyDescent="0.25">
      <c r="A73" s="80">
        <v>1</v>
      </c>
      <c r="B73" s="80" t="s">
        <v>194</v>
      </c>
      <c r="C73" s="81">
        <f>O16</f>
        <v>8722</v>
      </c>
      <c r="D73" s="81">
        <f t="shared" si="6"/>
        <v>104664</v>
      </c>
      <c r="E73" s="81">
        <f>P16</f>
        <v>8472</v>
      </c>
      <c r="F73" s="81">
        <f t="shared" si="7"/>
        <v>8472</v>
      </c>
      <c r="G73" s="81">
        <v>200</v>
      </c>
      <c r="H73" s="81">
        <f t="shared" si="8"/>
        <v>121808</v>
      </c>
      <c r="O73" s="55"/>
      <c r="S73" s="16"/>
    </row>
    <row r="74" spans="1:19" s="32" customFormat="1" x14ac:dyDescent="0.25">
      <c r="A74" s="80">
        <v>1</v>
      </c>
      <c r="B74" s="80" t="s">
        <v>195</v>
      </c>
      <c r="C74" s="81" t="e">
        <f>#REF!</f>
        <v>#REF!</v>
      </c>
      <c r="D74" s="81" t="e">
        <f t="shared" si="6"/>
        <v>#REF!</v>
      </c>
      <c r="E74" s="81" t="e">
        <f>#REF!</f>
        <v>#REF!</v>
      </c>
      <c r="F74" s="81" t="e">
        <f t="shared" si="7"/>
        <v>#REF!</v>
      </c>
      <c r="G74" s="81">
        <v>200</v>
      </c>
      <c r="H74" s="81" t="e">
        <f t="shared" si="8"/>
        <v>#REF!</v>
      </c>
      <c r="O74" s="55"/>
      <c r="S74" s="16"/>
    </row>
    <row r="75" spans="1:19" s="32" customFormat="1" x14ac:dyDescent="0.25">
      <c r="A75" s="80">
        <v>3</v>
      </c>
      <c r="B75" s="80" t="s">
        <v>196</v>
      </c>
      <c r="C75" s="81">
        <f>O15+O43+O47</f>
        <v>10753</v>
      </c>
      <c r="D75" s="81">
        <f t="shared" si="6"/>
        <v>129036</v>
      </c>
      <c r="E75" s="81">
        <f>P15+P43+P47</f>
        <v>10003</v>
      </c>
      <c r="F75" s="81">
        <f t="shared" si="7"/>
        <v>10003</v>
      </c>
      <c r="G75" s="81">
        <f>R15+R43+R47</f>
        <v>600</v>
      </c>
      <c r="H75" s="81">
        <f t="shared" si="8"/>
        <v>149642</v>
      </c>
      <c r="O75" s="55"/>
      <c r="S75" s="16"/>
    </row>
    <row r="76" spans="1:19" s="32" customFormat="1" x14ac:dyDescent="0.25">
      <c r="A76" s="80">
        <v>12</v>
      </c>
      <c r="B76" s="80" t="s">
        <v>197</v>
      </c>
      <c r="C76" s="81" t="e">
        <f>O17+#REF!+O42+O46+O52+O55+O58+#REF!+#REF!+O62+O64+#REF!</f>
        <v>#REF!</v>
      </c>
      <c r="D76" s="81" t="e">
        <f t="shared" si="6"/>
        <v>#REF!</v>
      </c>
      <c r="E76" s="81" t="e">
        <f>P17+#REF!+P42+P46+P52+P55+P58+#REF!+#REF!+P62+P64+#REF!</f>
        <v>#REF!</v>
      </c>
      <c r="F76" s="81" t="e">
        <f t="shared" si="7"/>
        <v>#REF!</v>
      </c>
      <c r="G76" s="81" t="e">
        <f>R17+#REF!+R42+R46+R52+R55+R58+#REF!+#REF!+R62+R64+#REF!</f>
        <v>#REF!</v>
      </c>
      <c r="H76" s="81" t="e">
        <f t="shared" si="8"/>
        <v>#REF!</v>
      </c>
      <c r="O76" s="55"/>
      <c r="S76" s="16"/>
    </row>
    <row r="77" spans="1:19" s="32" customFormat="1" x14ac:dyDescent="0.25">
      <c r="A77" s="80">
        <v>2</v>
      </c>
      <c r="B77" s="80" t="s">
        <v>198</v>
      </c>
      <c r="C77" s="81">
        <f>O44+O49</f>
        <v>7062</v>
      </c>
      <c r="D77" s="81">
        <f t="shared" si="6"/>
        <v>84744</v>
      </c>
      <c r="E77" s="81">
        <f>P44+P49</f>
        <v>6562</v>
      </c>
      <c r="F77" s="81">
        <f t="shared" si="7"/>
        <v>6562</v>
      </c>
      <c r="G77" s="81">
        <v>400</v>
      </c>
      <c r="H77" s="81">
        <f t="shared" si="8"/>
        <v>98268</v>
      </c>
      <c r="O77" s="55"/>
      <c r="S77" s="16"/>
    </row>
    <row r="78" spans="1:19" s="32" customFormat="1" x14ac:dyDescent="0.25">
      <c r="A78" s="80">
        <v>5</v>
      </c>
      <c r="B78" s="80" t="s">
        <v>199</v>
      </c>
      <c r="C78" s="81" t="e">
        <f>O18+#REF!+#REF!+#REF!+#REF!</f>
        <v>#REF!</v>
      </c>
      <c r="D78" s="81" t="e">
        <f t="shared" si="6"/>
        <v>#REF!</v>
      </c>
      <c r="E78" s="81" t="e">
        <f>P18+#REF!+#REF!+#REF!+#REF!</f>
        <v>#REF!</v>
      </c>
      <c r="F78" s="81" t="e">
        <f t="shared" si="7"/>
        <v>#REF!</v>
      </c>
      <c r="G78" s="81" t="e">
        <f>R18+#REF!+#REF!+#REF!+#REF!</f>
        <v>#REF!</v>
      </c>
      <c r="H78" s="81" t="e">
        <f t="shared" si="8"/>
        <v>#REF!</v>
      </c>
      <c r="O78" s="55"/>
      <c r="S78" s="16"/>
    </row>
    <row r="79" spans="1:19" s="32" customFormat="1" x14ac:dyDescent="0.25">
      <c r="A79" s="80">
        <v>1</v>
      </c>
      <c r="B79" s="80" t="s">
        <v>200</v>
      </c>
      <c r="C79" s="81">
        <f>O20</f>
        <v>6460</v>
      </c>
      <c r="D79" s="81">
        <f t="shared" si="6"/>
        <v>77520</v>
      </c>
      <c r="E79" s="81">
        <f>P20</f>
        <v>6210</v>
      </c>
      <c r="F79" s="81">
        <f t="shared" si="7"/>
        <v>6210</v>
      </c>
      <c r="G79" s="81">
        <v>200</v>
      </c>
      <c r="H79" s="81">
        <f t="shared" si="8"/>
        <v>90140</v>
      </c>
      <c r="O79" s="55"/>
      <c r="S79" s="16"/>
    </row>
    <row r="80" spans="1:19" s="32" customFormat="1" x14ac:dyDescent="0.25">
      <c r="A80" s="80">
        <v>1</v>
      </c>
      <c r="B80" s="80" t="s">
        <v>201</v>
      </c>
      <c r="C80" s="81" t="e">
        <f>#REF!</f>
        <v>#REF!</v>
      </c>
      <c r="D80" s="81" t="e">
        <f t="shared" si="6"/>
        <v>#REF!</v>
      </c>
      <c r="E80" s="81" t="e">
        <f>#REF!</f>
        <v>#REF!</v>
      </c>
      <c r="F80" s="81" t="e">
        <f t="shared" si="7"/>
        <v>#REF!</v>
      </c>
      <c r="G80" s="81">
        <v>200</v>
      </c>
      <c r="H80" s="81" t="e">
        <f t="shared" si="8"/>
        <v>#REF!</v>
      </c>
      <c r="O80" s="55"/>
      <c r="S80" s="16"/>
    </row>
    <row r="81" spans="1:19" s="32" customFormat="1" x14ac:dyDescent="0.25">
      <c r="A81" s="80">
        <v>1</v>
      </c>
      <c r="B81" s="80" t="s">
        <v>202</v>
      </c>
      <c r="C81" s="81">
        <f>O21</f>
        <v>6547</v>
      </c>
      <c r="D81" s="81">
        <f t="shared" si="6"/>
        <v>78564</v>
      </c>
      <c r="E81" s="81">
        <f>P21</f>
        <v>6297</v>
      </c>
      <c r="F81" s="81">
        <f t="shared" si="7"/>
        <v>6297</v>
      </c>
      <c r="G81" s="81">
        <v>200</v>
      </c>
      <c r="H81" s="81">
        <f t="shared" si="8"/>
        <v>91358</v>
      </c>
      <c r="O81" s="55"/>
      <c r="S81" s="16"/>
    </row>
    <row r="82" spans="1:19" s="32" customFormat="1" x14ac:dyDescent="0.25">
      <c r="A82" s="80">
        <v>1</v>
      </c>
      <c r="B82" s="80" t="s">
        <v>203</v>
      </c>
      <c r="C82" s="81">
        <f>O23</f>
        <v>6460</v>
      </c>
      <c r="D82" s="81">
        <f t="shared" si="6"/>
        <v>77520</v>
      </c>
      <c r="E82" s="81">
        <f>P23</f>
        <v>6210</v>
      </c>
      <c r="F82" s="81">
        <f t="shared" si="7"/>
        <v>6210</v>
      </c>
      <c r="G82" s="81">
        <v>200</v>
      </c>
      <c r="H82" s="81">
        <f t="shared" si="8"/>
        <v>90140</v>
      </c>
      <c r="O82" s="55"/>
      <c r="S82" s="16"/>
    </row>
    <row r="83" spans="1:19" s="32" customFormat="1" x14ac:dyDescent="0.25">
      <c r="A83" s="83">
        <f>SUM(A70:A82)</f>
        <v>87</v>
      </c>
      <c r="B83" s="83" t="s">
        <v>174</v>
      </c>
      <c r="C83" s="84" t="e">
        <f t="shared" ref="C83:H83" si="9">SUM(C70:C82)</f>
        <v>#REF!</v>
      </c>
      <c r="D83" s="84" t="e">
        <f t="shared" si="9"/>
        <v>#REF!</v>
      </c>
      <c r="E83" s="84" t="e">
        <f t="shared" si="9"/>
        <v>#REF!</v>
      </c>
      <c r="F83" s="84" t="e">
        <f t="shared" si="9"/>
        <v>#REF!</v>
      </c>
      <c r="G83" s="84" t="e">
        <f t="shared" si="9"/>
        <v>#REF!</v>
      </c>
      <c r="H83" s="84" t="e">
        <f t="shared" si="9"/>
        <v>#REF!</v>
      </c>
      <c r="O83" s="55"/>
      <c r="S83" s="16"/>
    </row>
    <row r="85" spans="1:19" x14ac:dyDescent="0.25">
      <c r="H85" s="64"/>
    </row>
    <row r="88" spans="1:19" x14ac:dyDescent="0.15">
      <c r="F88" s="69"/>
    </row>
    <row r="89" spans="1:19" x14ac:dyDescent="0.15">
      <c r="F89" s="69"/>
    </row>
    <row r="97" spans="7:18" s="19" customFormat="1" x14ac:dyDescent="0.25">
      <c r="G97" s="41"/>
      <c r="H97" s="35"/>
      <c r="I97" s="35"/>
      <c r="J97" s="35"/>
      <c r="K97" s="35"/>
      <c r="L97" s="35"/>
      <c r="M97" s="35"/>
      <c r="N97" s="35"/>
      <c r="O97" s="57"/>
      <c r="P97" s="35"/>
      <c r="Q97" s="35"/>
      <c r="R97" s="35"/>
    </row>
    <row r="98" spans="7:18" s="19" customFormat="1" x14ac:dyDescent="0.25">
      <c r="G98" s="41"/>
      <c r="H98" s="35"/>
      <c r="I98" s="35"/>
      <c r="J98" s="35"/>
      <c r="K98" s="35"/>
      <c r="L98" s="35"/>
      <c r="M98" s="35"/>
      <c r="N98" s="35"/>
      <c r="O98" s="57"/>
      <c r="P98" s="35"/>
      <c r="Q98" s="35"/>
      <c r="R98" s="35"/>
    </row>
    <row r="99" spans="7:18" s="19" customFormat="1" x14ac:dyDescent="0.25">
      <c r="G99" s="41"/>
      <c r="H99" s="35"/>
      <c r="I99" s="35"/>
      <c r="J99" s="35"/>
      <c r="K99" s="35"/>
      <c r="L99" s="35"/>
      <c r="M99" s="35"/>
      <c r="N99" s="35"/>
      <c r="O99" s="57"/>
      <c r="P99" s="35"/>
      <c r="Q99" s="35"/>
      <c r="R99" s="35"/>
    </row>
    <row r="100" spans="7:18" s="19" customFormat="1" x14ac:dyDescent="0.25">
      <c r="G100" s="41"/>
      <c r="H100" s="35"/>
      <c r="I100" s="35"/>
      <c r="J100" s="35"/>
      <c r="K100" s="35"/>
      <c r="L100" s="35"/>
      <c r="M100" s="35"/>
      <c r="N100" s="35"/>
      <c r="O100" s="57"/>
      <c r="P100" s="35"/>
      <c r="Q100" s="35"/>
      <c r="R100" s="35"/>
    </row>
    <row r="101" spans="7:18" s="19" customFormat="1" x14ac:dyDescent="0.25">
      <c r="G101" s="41"/>
      <c r="H101" s="35"/>
      <c r="I101" s="35"/>
      <c r="J101" s="35"/>
      <c r="K101" s="35"/>
      <c r="L101" s="35"/>
      <c r="M101" s="35"/>
      <c r="N101" s="35"/>
      <c r="O101" s="57"/>
      <c r="P101" s="35"/>
      <c r="Q101" s="35"/>
      <c r="R101" s="35"/>
    </row>
    <row r="102" spans="7:18" s="19" customFormat="1" x14ac:dyDescent="0.25">
      <c r="G102" s="41"/>
      <c r="H102" s="35"/>
      <c r="I102" s="35"/>
      <c r="J102" s="35"/>
      <c r="K102" s="35"/>
      <c r="L102" s="35"/>
      <c r="M102" s="35"/>
      <c r="N102" s="35"/>
      <c r="O102" s="57"/>
      <c r="P102" s="35"/>
      <c r="Q102" s="35"/>
      <c r="R102" s="35"/>
    </row>
    <row r="103" spans="7:18" s="19" customFormat="1" x14ac:dyDescent="0.25">
      <c r="G103" s="41"/>
      <c r="H103" s="35"/>
      <c r="I103" s="35"/>
      <c r="J103" s="35"/>
      <c r="K103" s="35"/>
      <c r="L103" s="35"/>
      <c r="M103" s="35"/>
      <c r="N103" s="35"/>
      <c r="O103" s="57"/>
      <c r="P103" s="35"/>
      <c r="Q103" s="35"/>
      <c r="R103" s="35"/>
    </row>
    <row r="104" spans="7:18" s="19" customFormat="1" x14ac:dyDescent="0.25">
      <c r="G104" s="41"/>
      <c r="H104" s="35"/>
      <c r="I104" s="35"/>
      <c r="J104" s="35"/>
      <c r="K104" s="35"/>
      <c r="L104" s="35"/>
      <c r="M104" s="35"/>
      <c r="N104" s="35"/>
      <c r="O104" s="57"/>
      <c r="P104" s="35"/>
      <c r="Q104" s="35"/>
      <c r="R104" s="35"/>
    </row>
    <row r="105" spans="7:18" s="19" customFormat="1" x14ac:dyDescent="0.25">
      <c r="G105" s="41"/>
      <c r="H105" s="35"/>
      <c r="I105" s="35"/>
      <c r="J105" s="35"/>
      <c r="K105" s="35"/>
      <c r="L105" s="35"/>
      <c r="M105" s="35"/>
      <c r="N105" s="35"/>
      <c r="O105" s="57"/>
      <c r="P105" s="35"/>
      <c r="Q105" s="35"/>
      <c r="R105" s="35"/>
    </row>
    <row r="106" spans="7:18" s="19" customFormat="1" x14ac:dyDescent="0.25">
      <c r="G106" s="41"/>
      <c r="H106" s="35"/>
      <c r="I106" s="35"/>
      <c r="J106" s="35"/>
      <c r="K106" s="35"/>
      <c r="L106" s="35"/>
      <c r="M106" s="35"/>
      <c r="N106" s="35"/>
      <c r="O106" s="57"/>
      <c r="P106" s="35"/>
      <c r="Q106" s="35"/>
      <c r="R106" s="35"/>
    </row>
    <row r="107" spans="7:18" s="19" customFormat="1" x14ac:dyDescent="0.25">
      <c r="G107" s="41"/>
      <c r="H107" s="35"/>
      <c r="I107" s="35"/>
      <c r="J107" s="35"/>
      <c r="K107" s="35"/>
      <c r="L107" s="35"/>
      <c r="M107" s="35"/>
      <c r="N107" s="35"/>
      <c r="O107" s="57"/>
      <c r="P107" s="35"/>
      <c r="Q107" s="35"/>
      <c r="R107" s="35"/>
    </row>
    <row r="108" spans="7:18" s="19" customFormat="1" x14ac:dyDescent="0.25">
      <c r="G108" s="41"/>
      <c r="H108" s="35"/>
      <c r="I108" s="35"/>
      <c r="J108" s="35"/>
      <c r="K108" s="35"/>
      <c r="L108" s="35"/>
      <c r="M108" s="35"/>
      <c r="N108" s="35"/>
      <c r="O108" s="57"/>
      <c r="P108" s="35"/>
      <c r="Q108" s="35"/>
      <c r="R108" s="35"/>
    </row>
    <row r="109" spans="7:18" s="19" customFormat="1" x14ac:dyDescent="0.25">
      <c r="G109" s="41"/>
      <c r="H109" s="35"/>
      <c r="I109" s="35"/>
      <c r="J109" s="35"/>
      <c r="K109" s="35"/>
      <c r="L109" s="35"/>
      <c r="M109" s="35"/>
      <c r="N109" s="35"/>
      <c r="O109" s="57"/>
      <c r="P109" s="35"/>
      <c r="Q109" s="35"/>
      <c r="R109" s="35"/>
    </row>
    <row r="110" spans="7:18" s="19" customFormat="1" x14ac:dyDescent="0.25">
      <c r="G110" s="41"/>
      <c r="H110" s="35"/>
      <c r="I110" s="35"/>
      <c r="J110" s="35"/>
      <c r="K110" s="35"/>
      <c r="L110" s="35"/>
      <c r="M110" s="35"/>
      <c r="N110" s="35"/>
      <c r="O110" s="57"/>
      <c r="P110" s="35"/>
      <c r="Q110" s="35"/>
      <c r="R110" s="35"/>
    </row>
    <row r="111" spans="7:18" s="19" customFormat="1" x14ac:dyDescent="0.25">
      <c r="G111" s="41"/>
      <c r="H111" s="35"/>
      <c r="I111" s="35"/>
      <c r="J111" s="35"/>
      <c r="K111" s="35"/>
      <c r="L111" s="35"/>
      <c r="M111" s="35"/>
      <c r="N111" s="35"/>
      <c r="O111" s="57"/>
      <c r="P111" s="35"/>
      <c r="Q111" s="35"/>
      <c r="R111" s="35"/>
    </row>
    <row r="112" spans="7:18" s="19" customFormat="1" x14ac:dyDescent="0.25">
      <c r="G112" s="41"/>
      <c r="H112" s="35"/>
      <c r="I112" s="35"/>
      <c r="J112" s="35"/>
      <c r="K112" s="35"/>
      <c r="L112" s="35"/>
      <c r="M112" s="35"/>
      <c r="N112" s="35"/>
      <c r="O112" s="57"/>
      <c r="P112" s="35"/>
      <c r="Q112" s="35"/>
      <c r="R112" s="35"/>
    </row>
    <row r="113" spans="7:18" s="19" customFormat="1" x14ac:dyDescent="0.25">
      <c r="G113" s="41"/>
      <c r="H113" s="35"/>
      <c r="I113" s="35"/>
      <c r="J113" s="35"/>
      <c r="K113" s="35"/>
      <c r="L113" s="35"/>
      <c r="M113" s="35"/>
      <c r="N113" s="35"/>
      <c r="O113" s="57"/>
      <c r="P113" s="35"/>
      <c r="Q113" s="35"/>
      <c r="R113" s="35"/>
    </row>
    <row r="114" spans="7:18" s="19" customFormat="1" x14ac:dyDescent="0.25">
      <c r="G114" s="41"/>
      <c r="H114" s="35"/>
      <c r="I114" s="35"/>
      <c r="J114" s="35"/>
      <c r="K114" s="35"/>
      <c r="L114" s="35"/>
      <c r="M114" s="35"/>
      <c r="N114" s="35"/>
      <c r="O114" s="57"/>
      <c r="P114" s="35"/>
      <c r="Q114" s="35"/>
      <c r="R114" s="35"/>
    </row>
    <row r="115" spans="7:18" s="19" customFormat="1" x14ac:dyDescent="0.25">
      <c r="G115" s="41"/>
      <c r="H115" s="35"/>
      <c r="I115" s="35"/>
      <c r="J115" s="35"/>
      <c r="K115" s="35"/>
      <c r="L115" s="35"/>
      <c r="M115" s="35"/>
      <c r="N115" s="35"/>
      <c r="O115" s="57"/>
      <c r="P115" s="35"/>
      <c r="Q115" s="35"/>
      <c r="R115" s="35"/>
    </row>
    <row r="116" spans="7:18" s="19" customFormat="1" x14ac:dyDescent="0.25">
      <c r="G116" s="41"/>
      <c r="H116" s="35"/>
      <c r="I116" s="35"/>
      <c r="J116" s="35"/>
      <c r="K116" s="35"/>
      <c r="L116" s="35"/>
      <c r="M116" s="35"/>
      <c r="N116" s="35"/>
      <c r="O116" s="57"/>
      <c r="P116" s="35"/>
      <c r="Q116" s="35"/>
      <c r="R116" s="35"/>
    </row>
    <row r="117" spans="7:18" s="19" customFormat="1" x14ac:dyDescent="0.25">
      <c r="G117" s="41"/>
      <c r="H117" s="35"/>
      <c r="I117" s="35"/>
      <c r="J117" s="35"/>
      <c r="K117" s="35"/>
      <c r="L117" s="35"/>
      <c r="M117" s="35"/>
      <c r="N117" s="35"/>
      <c r="O117" s="57"/>
      <c r="P117" s="35"/>
      <c r="Q117" s="35"/>
      <c r="R117" s="35"/>
    </row>
    <row r="118" spans="7:18" s="19" customFormat="1" x14ac:dyDescent="0.25">
      <c r="G118" s="41"/>
      <c r="H118" s="35"/>
      <c r="I118" s="35"/>
      <c r="J118" s="35"/>
      <c r="K118" s="35"/>
      <c r="L118" s="35"/>
      <c r="M118" s="35"/>
      <c r="N118" s="35"/>
      <c r="O118" s="57"/>
      <c r="P118" s="35"/>
      <c r="Q118" s="35"/>
      <c r="R118" s="35"/>
    </row>
    <row r="119" spans="7:18" s="19" customFormat="1" x14ac:dyDescent="0.25">
      <c r="G119" s="41"/>
      <c r="H119" s="35"/>
      <c r="I119" s="35"/>
      <c r="J119" s="35"/>
      <c r="K119" s="35"/>
      <c r="L119" s="35"/>
      <c r="M119" s="35"/>
      <c r="N119" s="35"/>
      <c r="O119" s="57"/>
      <c r="P119" s="35"/>
      <c r="Q119" s="35"/>
      <c r="R119" s="35"/>
    </row>
    <row r="120" spans="7:18" s="19" customFormat="1" x14ac:dyDescent="0.25">
      <c r="G120" s="41"/>
      <c r="H120" s="35"/>
      <c r="I120" s="35"/>
      <c r="J120" s="35"/>
      <c r="K120" s="35"/>
      <c r="L120" s="35"/>
      <c r="M120" s="35"/>
      <c r="N120" s="35"/>
      <c r="O120" s="57"/>
      <c r="P120" s="35"/>
      <c r="Q120" s="35"/>
      <c r="R120" s="35"/>
    </row>
    <row r="121" spans="7:18" s="19" customFormat="1" x14ac:dyDescent="0.25">
      <c r="G121" s="41"/>
      <c r="H121" s="35"/>
      <c r="I121" s="35"/>
      <c r="J121" s="35"/>
      <c r="K121" s="35"/>
      <c r="L121" s="35"/>
      <c r="M121" s="35"/>
      <c r="N121" s="35"/>
      <c r="O121" s="57"/>
      <c r="P121" s="35"/>
      <c r="Q121" s="35"/>
      <c r="R121" s="35"/>
    </row>
    <row r="122" spans="7:18" s="19" customFormat="1" x14ac:dyDescent="0.25">
      <c r="G122" s="41"/>
      <c r="H122" s="35"/>
      <c r="I122" s="35"/>
      <c r="J122" s="35"/>
      <c r="K122" s="35"/>
      <c r="L122" s="35"/>
      <c r="M122" s="35"/>
      <c r="N122" s="35"/>
      <c r="O122" s="57"/>
      <c r="P122" s="35"/>
      <c r="Q122" s="35"/>
      <c r="R122" s="35"/>
    </row>
    <row r="123" spans="7:18" s="19" customFormat="1" x14ac:dyDescent="0.25">
      <c r="G123" s="41"/>
      <c r="H123" s="35"/>
      <c r="I123" s="35"/>
      <c r="J123" s="35"/>
      <c r="K123" s="35"/>
      <c r="L123" s="35"/>
      <c r="M123" s="35"/>
      <c r="N123" s="35"/>
      <c r="O123" s="57"/>
      <c r="P123" s="35"/>
      <c r="Q123" s="35"/>
      <c r="R123" s="35"/>
    </row>
    <row r="124" spans="7:18" s="19" customFormat="1" x14ac:dyDescent="0.25">
      <c r="G124" s="41"/>
      <c r="H124" s="35"/>
      <c r="I124" s="35"/>
      <c r="J124" s="35"/>
      <c r="K124" s="35"/>
      <c r="L124" s="35"/>
      <c r="M124" s="35"/>
      <c r="N124" s="35"/>
      <c r="O124" s="57"/>
      <c r="P124" s="35"/>
      <c r="Q124" s="35"/>
      <c r="R124" s="35"/>
    </row>
    <row r="125" spans="7:18" s="19" customFormat="1" x14ac:dyDescent="0.25">
      <c r="G125" s="41"/>
      <c r="H125" s="35"/>
      <c r="I125" s="35"/>
      <c r="J125" s="35"/>
      <c r="K125" s="35"/>
      <c r="L125" s="35"/>
      <c r="M125" s="35"/>
      <c r="N125" s="35"/>
      <c r="O125" s="57"/>
      <c r="P125" s="35"/>
      <c r="Q125" s="35"/>
      <c r="R125" s="35"/>
    </row>
    <row r="126" spans="7:18" s="19" customFormat="1" x14ac:dyDescent="0.25">
      <c r="G126" s="41"/>
      <c r="H126" s="35"/>
      <c r="I126" s="35"/>
      <c r="J126" s="35"/>
      <c r="K126" s="35"/>
      <c r="L126" s="35"/>
      <c r="M126" s="35"/>
      <c r="N126" s="35"/>
      <c r="O126" s="57"/>
      <c r="P126" s="35"/>
      <c r="Q126" s="35"/>
      <c r="R126" s="35"/>
    </row>
    <row r="127" spans="7:18" s="19" customFormat="1" x14ac:dyDescent="0.25">
      <c r="G127" s="41"/>
      <c r="H127" s="35"/>
      <c r="I127" s="35"/>
      <c r="J127" s="35"/>
      <c r="K127" s="35"/>
      <c r="L127" s="35"/>
      <c r="M127" s="35"/>
      <c r="N127" s="35"/>
      <c r="O127" s="57"/>
      <c r="P127" s="35"/>
      <c r="Q127" s="35"/>
      <c r="R127" s="35"/>
    </row>
    <row r="128" spans="7:18" s="19" customFormat="1" x14ac:dyDescent="0.25">
      <c r="G128" s="41"/>
      <c r="H128" s="35"/>
      <c r="I128" s="35"/>
      <c r="J128" s="35"/>
      <c r="K128" s="35"/>
      <c r="L128" s="35"/>
      <c r="M128" s="35"/>
      <c r="N128" s="35"/>
      <c r="O128" s="57"/>
      <c r="P128" s="35"/>
      <c r="Q128" s="35"/>
      <c r="R128" s="35"/>
    </row>
    <row r="129" spans="7:18" s="19" customFormat="1" x14ac:dyDescent="0.25">
      <c r="G129" s="41"/>
      <c r="H129" s="35"/>
      <c r="I129" s="35"/>
      <c r="J129" s="35"/>
      <c r="K129" s="35"/>
      <c r="L129" s="35"/>
      <c r="M129" s="35"/>
      <c r="N129" s="35"/>
      <c r="O129" s="57"/>
      <c r="P129" s="35"/>
      <c r="Q129" s="35"/>
      <c r="R129" s="35"/>
    </row>
    <row r="130" spans="7:18" s="19" customFormat="1" x14ac:dyDescent="0.25">
      <c r="G130" s="41"/>
      <c r="H130" s="35"/>
      <c r="I130" s="35"/>
      <c r="J130" s="35"/>
      <c r="K130" s="35"/>
      <c r="L130" s="35"/>
      <c r="M130" s="35"/>
      <c r="N130" s="35"/>
      <c r="O130" s="57"/>
      <c r="P130" s="35"/>
      <c r="Q130" s="35"/>
      <c r="R130" s="35"/>
    </row>
    <row r="131" spans="7:18" s="19" customFormat="1" x14ac:dyDescent="0.25">
      <c r="G131" s="41"/>
      <c r="H131" s="35"/>
      <c r="I131" s="35"/>
      <c r="J131" s="35"/>
      <c r="K131" s="35"/>
      <c r="L131" s="35"/>
      <c r="M131" s="35"/>
      <c r="N131" s="35"/>
      <c r="O131" s="57"/>
      <c r="P131" s="35"/>
      <c r="Q131" s="35"/>
      <c r="R131" s="35"/>
    </row>
    <row r="132" spans="7:18" s="19" customFormat="1" x14ac:dyDescent="0.25">
      <c r="G132" s="41"/>
      <c r="H132" s="35"/>
      <c r="I132" s="35"/>
      <c r="J132" s="35"/>
      <c r="K132" s="35"/>
      <c r="L132" s="35"/>
      <c r="M132" s="35"/>
      <c r="N132" s="35"/>
      <c r="O132" s="57"/>
      <c r="P132" s="35"/>
      <c r="Q132" s="35"/>
      <c r="R132" s="35"/>
    </row>
    <row r="133" spans="7:18" s="19" customFormat="1" x14ac:dyDescent="0.25">
      <c r="G133" s="41"/>
      <c r="H133" s="35"/>
      <c r="I133" s="35"/>
      <c r="J133" s="35"/>
      <c r="K133" s="35"/>
      <c r="L133" s="35"/>
      <c r="M133" s="35"/>
      <c r="N133" s="35"/>
      <c r="O133" s="57"/>
      <c r="P133" s="35"/>
      <c r="Q133" s="35"/>
      <c r="R133" s="35"/>
    </row>
    <row r="134" spans="7:18" s="19" customFormat="1" x14ac:dyDescent="0.25">
      <c r="G134" s="41"/>
      <c r="H134" s="35"/>
      <c r="I134" s="35"/>
      <c r="J134" s="35"/>
      <c r="K134" s="35"/>
      <c r="L134" s="35"/>
      <c r="M134" s="35"/>
      <c r="N134" s="35"/>
      <c r="O134" s="57"/>
      <c r="P134" s="35"/>
      <c r="Q134" s="35"/>
      <c r="R134" s="35"/>
    </row>
    <row r="135" spans="7:18" s="19" customFormat="1" x14ac:dyDescent="0.25">
      <c r="G135" s="41"/>
      <c r="H135" s="35"/>
      <c r="I135" s="35"/>
      <c r="J135" s="35"/>
      <c r="K135" s="35"/>
      <c r="L135" s="35"/>
      <c r="M135" s="35"/>
      <c r="N135" s="35"/>
      <c r="O135" s="57"/>
      <c r="P135" s="35"/>
      <c r="Q135" s="35"/>
      <c r="R135" s="35"/>
    </row>
    <row r="136" spans="7:18" s="19" customFormat="1" x14ac:dyDescent="0.25">
      <c r="G136" s="41"/>
      <c r="H136" s="35"/>
      <c r="I136" s="35"/>
      <c r="J136" s="35"/>
      <c r="K136" s="35"/>
      <c r="L136" s="35"/>
      <c r="M136" s="35"/>
      <c r="N136" s="35"/>
      <c r="O136" s="57"/>
      <c r="P136" s="35"/>
      <c r="Q136" s="35"/>
      <c r="R136" s="35"/>
    </row>
    <row r="137" spans="7:18" s="19" customFormat="1" x14ac:dyDescent="0.25">
      <c r="G137" s="41"/>
      <c r="H137" s="35"/>
      <c r="I137" s="35"/>
      <c r="J137" s="35"/>
      <c r="K137" s="35"/>
      <c r="L137" s="35"/>
      <c r="M137" s="35"/>
      <c r="N137" s="35"/>
      <c r="O137" s="57"/>
      <c r="P137" s="35"/>
      <c r="Q137" s="35"/>
      <c r="R137" s="35"/>
    </row>
    <row r="138" spans="7:18" s="19" customFormat="1" x14ac:dyDescent="0.25">
      <c r="G138" s="41"/>
      <c r="H138" s="35"/>
      <c r="I138" s="35"/>
      <c r="J138" s="35"/>
      <c r="K138" s="35"/>
      <c r="L138" s="35"/>
      <c r="M138" s="35"/>
      <c r="N138" s="35"/>
      <c r="O138" s="57"/>
      <c r="P138" s="35"/>
      <c r="Q138" s="35"/>
      <c r="R138" s="35"/>
    </row>
    <row r="139" spans="7:18" s="19" customFormat="1" x14ac:dyDescent="0.25">
      <c r="G139" s="41"/>
      <c r="H139" s="35"/>
      <c r="I139" s="35"/>
      <c r="J139" s="35"/>
      <c r="K139" s="35"/>
      <c r="L139" s="35"/>
      <c r="M139" s="35"/>
      <c r="N139" s="35"/>
      <c r="O139" s="57"/>
      <c r="P139" s="35"/>
      <c r="Q139" s="35"/>
      <c r="R139" s="35"/>
    </row>
    <row r="140" spans="7:18" s="19" customFormat="1" x14ac:dyDescent="0.25">
      <c r="G140" s="41"/>
      <c r="H140" s="35"/>
      <c r="I140" s="35"/>
      <c r="J140" s="35"/>
      <c r="K140" s="35"/>
      <c r="L140" s="35"/>
      <c r="M140" s="35"/>
      <c r="N140" s="35"/>
      <c r="O140" s="57"/>
      <c r="P140" s="35"/>
      <c r="Q140" s="35"/>
      <c r="R140" s="35"/>
    </row>
    <row r="141" spans="7:18" s="19" customFormat="1" x14ac:dyDescent="0.25">
      <c r="G141" s="41"/>
      <c r="H141" s="35"/>
      <c r="I141" s="35"/>
      <c r="J141" s="35"/>
      <c r="K141" s="35"/>
      <c r="L141" s="35"/>
      <c r="M141" s="35"/>
      <c r="N141" s="35"/>
      <c r="O141" s="57"/>
      <c r="P141" s="35"/>
      <c r="Q141" s="35"/>
      <c r="R141" s="35"/>
    </row>
    <row r="142" spans="7:18" s="19" customFormat="1" x14ac:dyDescent="0.25">
      <c r="G142" s="41"/>
      <c r="H142" s="35"/>
      <c r="I142" s="35"/>
      <c r="J142" s="35"/>
      <c r="K142" s="35"/>
      <c r="L142" s="35"/>
      <c r="M142" s="35"/>
      <c r="N142" s="35"/>
      <c r="O142" s="57"/>
      <c r="P142" s="35"/>
      <c r="Q142" s="35"/>
      <c r="R142" s="35"/>
    </row>
    <row r="143" spans="7:18" s="19" customFormat="1" x14ac:dyDescent="0.25">
      <c r="G143" s="41"/>
      <c r="H143" s="35"/>
      <c r="I143" s="35"/>
      <c r="J143" s="35"/>
      <c r="K143" s="35"/>
      <c r="L143" s="35"/>
      <c r="M143" s="35"/>
      <c r="N143" s="35"/>
      <c r="O143" s="57"/>
      <c r="P143" s="35"/>
      <c r="Q143" s="35"/>
      <c r="R143" s="35"/>
    </row>
    <row r="144" spans="7:18" s="19" customFormat="1" x14ac:dyDescent="0.25">
      <c r="G144" s="41"/>
      <c r="H144" s="35"/>
      <c r="I144" s="35"/>
      <c r="J144" s="35"/>
      <c r="K144" s="35"/>
      <c r="L144" s="35"/>
      <c r="M144" s="35"/>
      <c r="N144" s="35"/>
      <c r="O144" s="57"/>
      <c r="P144" s="35"/>
      <c r="Q144" s="35"/>
      <c r="R144" s="35"/>
    </row>
    <row r="145" spans="7:18" s="19" customFormat="1" x14ac:dyDescent="0.25">
      <c r="G145" s="41"/>
      <c r="H145" s="35"/>
      <c r="I145" s="35"/>
      <c r="J145" s="35"/>
      <c r="K145" s="35"/>
      <c r="L145" s="35"/>
      <c r="M145" s="35"/>
      <c r="N145" s="35"/>
      <c r="O145" s="57"/>
      <c r="P145" s="35"/>
      <c r="Q145" s="35"/>
      <c r="R145" s="35"/>
    </row>
    <row r="146" spans="7:18" s="19" customFormat="1" x14ac:dyDescent="0.25">
      <c r="G146" s="41"/>
      <c r="H146" s="35"/>
      <c r="I146" s="35"/>
      <c r="J146" s="35"/>
      <c r="K146" s="35"/>
      <c r="L146" s="35"/>
      <c r="M146" s="35"/>
      <c r="N146" s="35"/>
      <c r="O146" s="57"/>
      <c r="P146" s="35"/>
      <c r="Q146" s="35"/>
      <c r="R146" s="35"/>
    </row>
    <row r="147" spans="7:18" s="19" customFormat="1" x14ac:dyDescent="0.25">
      <c r="G147" s="41"/>
      <c r="H147" s="35"/>
      <c r="I147" s="35"/>
      <c r="J147" s="35"/>
      <c r="K147" s="35"/>
      <c r="L147" s="35"/>
      <c r="M147" s="35"/>
      <c r="N147" s="35"/>
      <c r="O147" s="57"/>
      <c r="P147" s="35"/>
      <c r="Q147" s="35"/>
      <c r="R147" s="35"/>
    </row>
    <row r="148" spans="7:18" s="19" customFormat="1" x14ac:dyDescent="0.25">
      <c r="G148" s="41"/>
      <c r="H148" s="35"/>
      <c r="I148" s="35"/>
      <c r="J148" s="35"/>
      <c r="K148" s="35"/>
      <c r="L148" s="35"/>
      <c r="M148" s="35"/>
      <c r="N148" s="35"/>
      <c r="O148" s="57"/>
      <c r="P148" s="35"/>
      <c r="Q148" s="35"/>
      <c r="R148" s="35"/>
    </row>
    <row r="149" spans="7:18" s="19" customFormat="1" x14ac:dyDescent="0.25">
      <c r="G149" s="41"/>
      <c r="H149" s="35"/>
      <c r="I149" s="35"/>
      <c r="J149" s="35"/>
      <c r="K149" s="35"/>
      <c r="L149" s="35"/>
      <c r="M149" s="35"/>
      <c r="N149" s="35"/>
      <c r="O149" s="57"/>
      <c r="P149" s="35"/>
      <c r="Q149" s="35"/>
      <c r="R149" s="35"/>
    </row>
    <row r="150" spans="7:18" s="19" customFormat="1" x14ac:dyDescent="0.25">
      <c r="G150" s="41"/>
      <c r="H150" s="35"/>
      <c r="I150" s="35"/>
      <c r="J150" s="35"/>
      <c r="K150" s="35"/>
      <c r="L150" s="35"/>
      <c r="M150" s="35"/>
      <c r="N150" s="35"/>
      <c r="O150" s="57"/>
      <c r="P150" s="35"/>
      <c r="Q150" s="35"/>
      <c r="R150" s="35"/>
    </row>
    <row r="151" spans="7:18" s="19" customFormat="1" x14ac:dyDescent="0.25">
      <c r="G151" s="41"/>
      <c r="H151" s="35"/>
      <c r="I151" s="35"/>
      <c r="J151" s="35"/>
      <c r="K151" s="35"/>
      <c r="L151" s="35"/>
      <c r="M151" s="35"/>
      <c r="N151" s="35"/>
      <c r="O151" s="57"/>
      <c r="P151" s="35"/>
      <c r="Q151" s="35"/>
      <c r="R151" s="35"/>
    </row>
    <row r="152" spans="7:18" s="19" customFormat="1" x14ac:dyDescent="0.25">
      <c r="G152" s="41"/>
      <c r="H152" s="35"/>
      <c r="I152" s="35"/>
      <c r="J152" s="35"/>
      <c r="K152" s="35"/>
      <c r="L152" s="35"/>
      <c r="M152" s="35"/>
      <c r="N152" s="35"/>
      <c r="O152" s="57"/>
      <c r="P152" s="35"/>
      <c r="Q152" s="35"/>
      <c r="R152" s="35"/>
    </row>
    <row r="153" spans="7:18" s="19" customFormat="1" x14ac:dyDescent="0.25">
      <c r="G153" s="41"/>
      <c r="H153" s="35"/>
      <c r="I153" s="35"/>
      <c r="J153" s="35"/>
      <c r="K153" s="35"/>
      <c r="L153" s="35"/>
      <c r="M153" s="35"/>
      <c r="N153" s="35"/>
      <c r="O153" s="57"/>
      <c r="P153" s="35"/>
      <c r="Q153" s="35"/>
      <c r="R153" s="35"/>
    </row>
    <row r="154" spans="7:18" s="19" customFormat="1" x14ac:dyDescent="0.25">
      <c r="G154" s="41"/>
      <c r="H154" s="35"/>
      <c r="I154" s="35"/>
      <c r="J154" s="35"/>
      <c r="K154" s="35"/>
      <c r="L154" s="35"/>
      <c r="M154" s="35"/>
      <c r="N154" s="35"/>
      <c r="O154" s="57"/>
      <c r="P154" s="35"/>
      <c r="Q154" s="35"/>
      <c r="R154" s="35"/>
    </row>
    <row r="155" spans="7:18" s="19" customFormat="1" x14ac:dyDescent="0.25">
      <c r="G155" s="41"/>
      <c r="H155" s="35"/>
      <c r="I155" s="35"/>
      <c r="J155" s="35"/>
      <c r="K155" s="35"/>
      <c r="L155" s="35"/>
      <c r="M155" s="35"/>
      <c r="N155" s="35"/>
      <c r="O155" s="57"/>
      <c r="P155" s="35"/>
      <c r="Q155" s="35"/>
      <c r="R155" s="35"/>
    </row>
    <row r="156" spans="7:18" s="19" customFormat="1" x14ac:dyDescent="0.25">
      <c r="G156" s="41"/>
      <c r="H156" s="35"/>
      <c r="I156" s="35"/>
      <c r="J156" s="35"/>
      <c r="K156" s="35"/>
      <c r="L156" s="35"/>
      <c r="M156" s="35"/>
      <c r="N156" s="35"/>
      <c r="O156" s="57"/>
      <c r="P156" s="35"/>
      <c r="Q156" s="35"/>
      <c r="R156" s="35"/>
    </row>
    <row r="157" spans="7:18" s="19" customFormat="1" x14ac:dyDescent="0.25">
      <c r="G157" s="41"/>
      <c r="H157" s="35"/>
      <c r="I157" s="35"/>
      <c r="J157" s="35"/>
      <c r="K157" s="35"/>
      <c r="L157" s="35"/>
      <c r="M157" s="35"/>
      <c r="N157" s="35"/>
      <c r="O157" s="57"/>
      <c r="P157" s="35"/>
      <c r="Q157" s="35"/>
      <c r="R157" s="35"/>
    </row>
    <row r="158" spans="7:18" s="19" customFormat="1" x14ac:dyDescent="0.25">
      <c r="G158" s="41"/>
      <c r="H158" s="35"/>
      <c r="I158" s="35"/>
      <c r="J158" s="35"/>
      <c r="K158" s="35"/>
      <c r="L158" s="35"/>
      <c r="M158" s="35"/>
      <c r="N158" s="35"/>
      <c r="O158" s="57"/>
      <c r="P158" s="35"/>
      <c r="Q158" s="35"/>
      <c r="R158" s="35"/>
    </row>
    <row r="159" spans="7:18" s="19" customFormat="1" x14ac:dyDescent="0.25">
      <c r="G159" s="41"/>
      <c r="H159" s="35"/>
      <c r="I159" s="35"/>
      <c r="J159" s="35"/>
      <c r="K159" s="35"/>
      <c r="L159" s="35"/>
      <c r="M159" s="35"/>
      <c r="N159" s="35"/>
      <c r="O159" s="57"/>
      <c r="P159" s="35"/>
      <c r="Q159" s="35"/>
      <c r="R159" s="35"/>
    </row>
    <row r="160" spans="7:18" s="19" customFormat="1" x14ac:dyDescent="0.25">
      <c r="G160" s="41"/>
      <c r="H160" s="35"/>
      <c r="I160" s="35"/>
      <c r="J160" s="35"/>
      <c r="K160" s="35"/>
      <c r="L160" s="35"/>
      <c r="M160" s="35"/>
      <c r="N160" s="35"/>
      <c r="O160" s="57"/>
      <c r="P160" s="35"/>
      <c r="Q160" s="35"/>
      <c r="R160" s="35"/>
    </row>
    <row r="161" spans="7:18" s="19" customFormat="1" x14ac:dyDescent="0.25">
      <c r="G161" s="41"/>
      <c r="H161" s="35"/>
      <c r="I161" s="35"/>
      <c r="J161" s="35"/>
      <c r="K161" s="35"/>
      <c r="L161" s="35"/>
      <c r="M161" s="35"/>
      <c r="N161" s="35"/>
      <c r="O161" s="57"/>
      <c r="P161" s="35"/>
      <c r="Q161" s="35"/>
      <c r="R161" s="35"/>
    </row>
    <row r="162" spans="7:18" s="19" customFormat="1" x14ac:dyDescent="0.25">
      <c r="G162" s="41"/>
      <c r="H162" s="35"/>
      <c r="I162" s="35"/>
      <c r="J162" s="35"/>
      <c r="K162" s="35"/>
      <c r="L162" s="35"/>
      <c r="M162" s="35"/>
      <c r="N162" s="35"/>
      <c r="O162" s="57"/>
      <c r="P162" s="35"/>
      <c r="Q162" s="35"/>
      <c r="R162" s="35"/>
    </row>
    <row r="163" spans="7:18" s="19" customFormat="1" x14ac:dyDescent="0.25">
      <c r="G163" s="41"/>
      <c r="H163" s="35"/>
      <c r="I163" s="35"/>
      <c r="J163" s="35"/>
      <c r="K163" s="35"/>
      <c r="L163" s="35"/>
      <c r="M163" s="35"/>
      <c r="N163" s="35"/>
      <c r="O163" s="57"/>
      <c r="P163" s="35"/>
      <c r="Q163" s="35"/>
      <c r="R163" s="35"/>
    </row>
    <row r="164" spans="7:18" s="19" customFormat="1" x14ac:dyDescent="0.25">
      <c r="G164" s="41"/>
      <c r="H164" s="35"/>
      <c r="I164" s="35"/>
      <c r="J164" s="35"/>
      <c r="K164" s="35"/>
      <c r="L164" s="35"/>
      <c r="M164" s="35"/>
      <c r="N164" s="35"/>
      <c r="O164" s="57"/>
      <c r="P164" s="35"/>
      <c r="Q164" s="35"/>
      <c r="R164" s="35"/>
    </row>
    <row r="165" spans="7:18" s="19" customFormat="1" x14ac:dyDescent="0.25">
      <c r="G165" s="41"/>
      <c r="H165" s="35"/>
      <c r="I165" s="35"/>
      <c r="J165" s="35"/>
      <c r="K165" s="35"/>
      <c r="L165" s="35"/>
      <c r="M165" s="35"/>
      <c r="N165" s="35"/>
      <c r="O165" s="57"/>
      <c r="P165" s="35"/>
      <c r="Q165" s="35"/>
      <c r="R165" s="35"/>
    </row>
    <row r="166" spans="7:18" s="19" customFormat="1" x14ac:dyDescent="0.25">
      <c r="G166" s="41"/>
      <c r="H166" s="35"/>
      <c r="I166" s="35"/>
      <c r="J166" s="35"/>
      <c r="K166" s="35"/>
      <c r="L166" s="35"/>
      <c r="M166" s="35"/>
      <c r="N166" s="35"/>
      <c r="O166" s="57"/>
      <c r="P166" s="35"/>
      <c r="Q166" s="35"/>
      <c r="R166" s="35"/>
    </row>
    <row r="167" spans="7:18" s="19" customFormat="1" x14ac:dyDescent="0.25">
      <c r="G167" s="41"/>
      <c r="H167" s="35"/>
      <c r="I167" s="35"/>
      <c r="J167" s="35"/>
      <c r="K167" s="35"/>
      <c r="L167" s="35"/>
      <c r="M167" s="35"/>
      <c r="N167" s="35"/>
      <c r="O167" s="57"/>
      <c r="P167" s="35"/>
      <c r="Q167" s="35"/>
      <c r="R167" s="35"/>
    </row>
    <row r="168" spans="7:18" s="19" customFormat="1" x14ac:dyDescent="0.25">
      <c r="G168" s="41"/>
      <c r="H168" s="35"/>
      <c r="I168" s="35"/>
      <c r="J168" s="35"/>
      <c r="K168" s="35"/>
      <c r="L168" s="35"/>
      <c r="M168" s="35"/>
      <c r="N168" s="35"/>
      <c r="O168" s="57"/>
      <c r="P168" s="35"/>
      <c r="Q168" s="35"/>
      <c r="R168" s="35"/>
    </row>
    <row r="169" spans="7:18" s="19" customFormat="1" x14ac:dyDescent="0.25">
      <c r="G169" s="41"/>
      <c r="H169" s="35"/>
      <c r="I169" s="35"/>
      <c r="J169" s="35"/>
      <c r="K169" s="35"/>
      <c r="L169" s="35"/>
      <c r="M169" s="35"/>
      <c r="N169" s="35"/>
      <c r="O169" s="57"/>
      <c r="P169" s="35"/>
      <c r="Q169" s="35"/>
      <c r="R169" s="35"/>
    </row>
    <row r="170" spans="7:18" s="19" customFormat="1" x14ac:dyDescent="0.25">
      <c r="G170" s="41"/>
      <c r="H170" s="35"/>
      <c r="I170" s="35"/>
      <c r="J170" s="35"/>
      <c r="K170" s="35"/>
      <c r="L170" s="35"/>
      <c r="M170" s="35"/>
      <c r="N170" s="35"/>
      <c r="O170" s="57"/>
      <c r="P170" s="35"/>
      <c r="Q170" s="35"/>
      <c r="R170" s="35"/>
    </row>
    <row r="171" spans="7:18" s="19" customFormat="1" x14ac:dyDescent="0.25">
      <c r="G171" s="41"/>
      <c r="H171" s="35"/>
      <c r="I171" s="35"/>
      <c r="J171" s="35"/>
      <c r="K171" s="35"/>
      <c r="L171" s="35"/>
      <c r="M171" s="35"/>
      <c r="N171" s="35"/>
      <c r="O171" s="57"/>
      <c r="P171" s="35"/>
      <c r="Q171" s="35"/>
      <c r="R171" s="35"/>
    </row>
    <row r="172" spans="7:18" s="19" customFormat="1" x14ac:dyDescent="0.25">
      <c r="G172" s="41"/>
      <c r="H172" s="35"/>
      <c r="I172" s="35"/>
      <c r="J172" s="35"/>
      <c r="K172" s="35"/>
      <c r="L172" s="35"/>
      <c r="M172" s="35"/>
      <c r="N172" s="35"/>
      <c r="O172" s="57"/>
      <c r="P172" s="35"/>
      <c r="Q172" s="35"/>
      <c r="R172" s="35"/>
    </row>
    <row r="173" spans="7:18" s="19" customFormat="1" x14ac:dyDescent="0.25">
      <c r="G173" s="41"/>
      <c r="H173" s="35"/>
      <c r="I173" s="35"/>
      <c r="J173" s="35"/>
      <c r="K173" s="35"/>
      <c r="L173" s="35"/>
      <c r="M173" s="35"/>
      <c r="N173" s="35"/>
      <c r="O173" s="57"/>
      <c r="P173" s="35"/>
      <c r="Q173" s="35"/>
      <c r="R173" s="35"/>
    </row>
    <row r="174" spans="7:18" s="19" customFormat="1" x14ac:dyDescent="0.25">
      <c r="G174" s="41"/>
      <c r="H174" s="35"/>
      <c r="I174" s="35"/>
      <c r="J174" s="35"/>
      <c r="K174" s="35"/>
      <c r="L174" s="35"/>
      <c r="M174" s="35"/>
      <c r="N174" s="35"/>
      <c r="O174" s="57"/>
      <c r="P174" s="35"/>
      <c r="Q174" s="35"/>
      <c r="R174" s="35"/>
    </row>
    <row r="175" spans="7:18" s="19" customFormat="1" x14ac:dyDescent="0.25">
      <c r="G175" s="41"/>
      <c r="H175" s="35"/>
      <c r="I175" s="35"/>
      <c r="J175" s="35"/>
      <c r="K175" s="35"/>
      <c r="L175" s="35"/>
      <c r="M175" s="35"/>
      <c r="N175" s="35"/>
      <c r="O175" s="57"/>
      <c r="P175" s="35"/>
      <c r="Q175" s="35"/>
      <c r="R175" s="35"/>
    </row>
    <row r="176" spans="7:18" s="19" customFormat="1" x14ac:dyDescent="0.25">
      <c r="G176" s="41"/>
      <c r="H176" s="35"/>
      <c r="I176" s="35"/>
      <c r="J176" s="35"/>
      <c r="K176" s="35"/>
      <c r="L176" s="35"/>
      <c r="M176" s="35"/>
      <c r="N176" s="35"/>
      <c r="O176" s="57"/>
      <c r="P176" s="35"/>
      <c r="Q176" s="35"/>
      <c r="R176" s="35"/>
    </row>
    <row r="177" spans="7:18" s="19" customFormat="1" x14ac:dyDescent="0.25">
      <c r="G177" s="41"/>
      <c r="H177" s="35"/>
      <c r="I177" s="35"/>
      <c r="J177" s="35"/>
      <c r="K177" s="35"/>
      <c r="L177" s="35"/>
      <c r="M177" s="35"/>
      <c r="N177" s="35"/>
      <c r="O177" s="57"/>
      <c r="P177" s="35"/>
      <c r="Q177" s="35"/>
      <c r="R177" s="35"/>
    </row>
    <row r="178" spans="7:18" s="19" customFormat="1" x14ac:dyDescent="0.25">
      <c r="G178" s="41"/>
      <c r="H178" s="35"/>
      <c r="I178" s="35"/>
      <c r="J178" s="35"/>
      <c r="K178" s="35"/>
      <c r="L178" s="35"/>
      <c r="M178" s="35"/>
      <c r="N178" s="35"/>
      <c r="O178" s="57"/>
      <c r="P178" s="35"/>
      <c r="Q178" s="35"/>
      <c r="R178" s="35"/>
    </row>
    <row r="179" spans="7:18" s="19" customFormat="1" x14ac:dyDescent="0.25">
      <c r="G179" s="41"/>
      <c r="H179" s="35"/>
      <c r="I179" s="35"/>
      <c r="J179" s="35"/>
      <c r="K179" s="35"/>
      <c r="L179" s="35"/>
      <c r="M179" s="35"/>
      <c r="N179" s="35"/>
      <c r="O179" s="57"/>
      <c r="P179" s="35"/>
      <c r="Q179" s="35"/>
      <c r="R179" s="35"/>
    </row>
    <row r="180" spans="7:18" s="19" customFormat="1" x14ac:dyDescent="0.25">
      <c r="G180" s="41"/>
      <c r="H180" s="35"/>
      <c r="I180" s="35"/>
      <c r="J180" s="35"/>
      <c r="K180" s="35"/>
      <c r="L180" s="35"/>
      <c r="M180" s="35"/>
      <c r="N180" s="35"/>
      <c r="O180" s="57"/>
      <c r="P180" s="35"/>
      <c r="Q180" s="35"/>
      <c r="R180" s="35"/>
    </row>
    <row r="181" spans="7:18" s="19" customFormat="1" x14ac:dyDescent="0.25">
      <c r="G181" s="41"/>
      <c r="H181" s="35"/>
      <c r="I181" s="35"/>
      <c r="J181" s="35"/>
      <c r="K181" s="35"/>
      <c r="L181" s="35"/>
      <c r="M181" s="35"/>
      <c r="N181" s="35"/>
      <c r="O181" s="57"/>
      <c r="P181" s="35"/>
      <c r="Q181" s="35"/>
      <c r="R181" s="35"/>
    </row>
    <row r="182" spans="7:18" s="19" customFormat="1" x14ac:dyDescent="0.25">
      <c r="G182" s="41"/>
      <c r="H182" s="35"/>
      <c r="I182" s="35"/>
      <c r="J182" s="35"/>
      <c r="K182" s="35"/>
      <c r="L182" s="35"/>
      <c r="M182" s="35"/>
      <c r="N182" s="35"/>
      <c r="O182" s="57"/>
      <c r="P182" s="35"/>
      <c r="Q182" s="35"/>
      <c r="R182" s="35"/>
    </row>
    <row r="183" spans="7:18" s="19" customFormat="1" x14ac:dyDescent="0.25">
      <c r="G183" s="41"/>
      <c r="H183" s="35"/>
      <c r="I183" s="35"/>
      <c r="J183" s="35"/>
      <c r="K183" s="35"/>
      <c r="L183" s="35"/>
      <c r="M183" s="35"/>
      <c r="N183" s="35"/>
      <c r="O183" s="57"/>
      <c r="P183" s="35"/>
      <c r="Q183" s="35"/>
      <c r="R183" s="35"/>
    </row>
    <row r="184" spans="7:18" s="19" customFormat="1" x14ac:dyDescent="0.25">
      <c r="G184" s="41"/>
      <c r="H184" s="35"/>
      <c r="I184" s="35"/>
      <c r="J184" s="35"/>
      <c r="K184" s="35"/>
      <c r="L184" s="35"/>
      <c r="M184" s="35"/>
      <c r="N184" s="35"/>
      <c r="O184" s="57"/>
      <c r="P184" s="35"/>
      <c r="Q184" s="35"/>
      <c r="R184" s="35"/>
    </row>
    <row r="185" spans="7:18" s="19" customFormat="1" x14ac:dyDescent="0.25">
      <c r="G185" s="41"/>
      <c r="H185" s="35"/>
      <c r="I185" s="35"/>
      <c r="J185" s="35"/>
      <c r="K185" s="35"/>
      <c r="L185" s="35"/>
      <c r="M185" s="35"/>
      <c r="N185" s="35"/>
      <c r="O185" s="57"/>
      <c r="P185" s="35"/>
      <c r="Q185" s="35"/>
      <c r="R185" s="35"/>
    </row>
    <row r="186" spans="7:18" s="19" customFormat="1" x14ac:dyDescent="0.25">
      <c r="G186" s="41"/>
      <c r="H186" s="35"/>
      <c r="I186" s="35"/>
      <c r="J186" s="35"/>
      <c r="K186" s="35"/>
      <c r="L186" s="35"/>
      <c r="M186" s="35"/>
      <c r="N186" s="35"/>
      <c r="O186" s="57"/>
      <c r="P186" s="35"/>
      <c r="Q186" s="35"/>
      <c r="R186" s="35"/>
    </row>
    <row r="187" spans="7:18" s="19" customFormat="1" x14ac:dyDescent="0.25">
      <c r="G187" s="41"/>
      <c r="H187" s="35"/>
      <c r="I187" s="35"/>
      <c r="J187" s="35"/>
      <c r="K187" s="35"/>
      <c r="L187" s="35"/>
      <c r="M187" s="35"/>
      <c r="N187" s="35"/>
      <c r="O187" s="57"/>
      <c r="P187" s="35"/>
      <c r="Q187" s="35"/>
      <c r="R187" s="35"/>
    </row>
    <row r="188" spans="7:18" s="19" customFormat="1" x14ac:dyDescent="0.25">
      <c r="G188" s="41"/>
      <c r="H188" s="35"/>
      <c r="I188" s="35"/>
      <c r="J188" s="35"/>
      <c r="K188" s="35"/>
      <c r="L188" s="35"/>
      <c r="M188" s="35"/>
      <c r="N188" s="35"/>
      <c r="O188" s="57"/>
      <c r="P188" s="35"/>
      <c r="Q188" s="35"/>
      <c r="R188" s="35"/>
    </row>
    <row r="189" spans="7:18" s="19" customFormat="1" x14ac:dyDescent="0.25">
      <c r="G189" s="41"/>
      <c r="H189" s="35"/>
      <c r="I189" s="35"/>
      <c r="J189" s="35"/>
      <c r="K189" s="35"/>
      <c r="L189" s="35"/>
      <c r="M189" s="35"/>
      <c r="N189" s="35"/>
      <c r="O189" s="57"/>
      <c r="P189" s="35"/>
      <c r="Q189" s="35"/>
      <c r="R189" s="35"/>
    </row>
    <row r="190" spans="7:18" s="19" customFormat="1" x14ac:dyDescent="0.25">
      <c r="G190" s="41"/>
      <c r="H190" s="35"/>
      <c r="I190" s="35"/>
      <c r="J190" s="35"/>
      <c r="K190" s="35"/>
      <c r="L190" s="35"/>
      <c r="M190" s="35"/>
      <c r="N190" s="35"/>
      <c r="O190" s="57"/>
      <c r="P190" s="35"/>
      <c r="Q190" s="35"/>
      <c r="R190" s="35"/>
    </row>
    <row r="191" spans="7:18" s="19" customFormat="1" x14ac:dyDescent="0.25">
      <c r="G191" s="41"/>
      <c r="H191" s="35"/>
      <c r="I191" s="35"/>
      <c r="J191" s="35"/>
      <c r="K191" s="35"/>
      <c r="L191" s="35"/>
      <c r="M191" s="35"/>
      <c r="N191" s="35"/>
      <c r="O191" s="57"/>
      <c r="P191" s="35"/>
      <c r="Q191" s="35"/>
      <c r="R191" s="35"/>
    </row>
    <row r="192" spans="7:18" s="19" customFormat="1" x14ac:dyDescent="0.25">
      <c r="G192" s="41"/>
      <c r="H192" s="35"/>
      <c r="I192" s="35"/>
      <c r="J192" s="35"/>
      <c r="K192" s="35"/>
      <c r="L192" s="35"/>
      <c r="M192" s="35"/>
      <c r="N192" s="35"/>
      <c r="O192" s="57"/>
      <c r="P192" s="35"/>
      <c r="Q192" s="35"/>
      <c r="R192" s="35"/>
    </row>
    <row r="193" spans="7:18" s="19" customFormat="1" x14ac:dyDescent="0.25">
      <c r="G193" s="41"/>
      <c r="H193" s="35"/>
      <c r="I193" s="35"/>
      <c r="J193" s="35"/>
      <c r="K193" s="35"/>
      <c r="L193" s="35"/>
      <c r="M193" s="35"/>
      <c r="N193" s="35"/>
      <c r="O193" s="57"/>
      <c r="P193" s="35"/>
      <c r="Q193" s="35"/>
      <c r="R193" s="35"/>
    </row>
    <row r="194" spans="7:18" s="19" customFormat="1" x14ac:dyDescent="0.25">
      <c r="G194" s="41"/>
      <c r="H194" s="35"/>
      <c r="I194" s="35"/>
      <c r="J194" s="35"/>
      <c r="K194" s="35"/>
      <c r="L194" s="35"/>
      <c r="M194" s="35"/>
      <c r="N194" s="35"/>
      <c r="O194" s="57"/>
      <c r="P194" s="35"/>
      <c r="Q194" s="35"/>
      <c r="R194" s="35"/>
    </row>
    <row r="195" spans="7:18" s="19" customFormat="1" x14ac:dyDescent="0.25">
      <c r="G195" s="41"/>
      <c r="H195" s="35"/>
      <c r="I195" s="35"/>
      <c r="J195" s="35"/>
      <c r="K195" s="35"/>
      <c r="L195" s="35"/>
      <c r="M195" s="35"/>
      <c r="N195" s="35"/>
      <c r="O195" s="57"/>
      <c r="P195" s="35"/>
      <c r="Q195" s="35"/>
      <c r="R195" s="35"/>
    </row>
    <row r="196" spans="7:18" s="19" customFormat="1" x14ac:dyDescent="0.25">
      <c r="G196" s="41"/>
      <c r="H196" s="35"/>
      <c r="I196" s="35"/>
      <c r="J196" s="35"/>
      <c r="K196" s="35"/>
      <c r="L196" s="35"/>
      <c r="M196" s="35"/>
      <c r="N196" s="35"/>
      <c r="O196" s="57"/>
      <c r="P196" s="35"/>
      <c r="Q196" s="35"/>
      <c r="R196" s="35"/>
    </row>
    <row r="197" spans="7:18" s="19" customFormat="1" x14ac:dyDescent="0.25">
      <c r="G197" s="41"/>
      <c r="H197" s="35"/>
      <c r="I197" s="35"/>
      <c r="J197" s="35"/>
      <c r="K197" s="35"/>
      <c r="L197" s="35"/>
      <c r="M197" s="35"/>
      <c r="N197" s="35"/>
      <c r="O197" s="57"/>
      <c r="P197" s="35"/>
      <c r="Q197" s="35"/>
      <c r="R197" s="35"/>
    </row>
    <row r="198" spans="7:18" s="19" customFormat="1" x14ac:dyDescent="0.25">
      <c r="G198" s="41"/>
      <c r="H198" s="35"/>
      <c r="I198" s="35"/>
      <c r="J198" s="35"/>
      <c r="K198" s="35"/>
      <c r="L198" s="35"/>
      <c r="M198" s="35"/>
      <c r="N198" s="35"/>
      <c r="O198" s="57"/>
      <c r="P198" s="35"/>
      <c r="Q198" s="35"/>
      <c r="R198" s="35"/>
    </row>
    <row r="199" spans="7:18" s="19" customFormat="1" x14ac:dyDescent="0.25">
      <c r="G199" s="41"/>
      <c r="H199" s="35"/>
      <c r="I199" s="35"/>
      <c r="J199" s="35"/>
      <c r="K199" s="35"/>
      <c r="L199" s="35"/>
      <c r="M199" s="35"/>
      <c r="N199" s="35"/>
      <c r="O199" s="57"/>
      <c r="P199" s="35"/>
      <c r="Q199" s="35"/>
      <c r="R199" s="35"/>
    </row>
    <row r="200" spans="7:18" s="19" customFormat="1" x14ac:dyDescent="0.25">
      <c r="G200" s="41"/>
      <c r="H200" s="35"/>
      <c r="I200" s="35"/>
      <c r="J200" s="35"/>
      <c r="K200" s="35"/>
      <c r="L200" s="35"/>
      <c r="M200" s="35"/>
      <c r="N200" s="35"/>
      <c r="O200" s="57"/>
      <c r="P200" s="35"/>
      <c r="Q200" s="35"/>
      <c r="R200" s="35"/>
    </row>
    <row r="201" spans="7:18" s="19" customFormat="1" x14ac:dyDescent="0.25">
      <c r="G201" s="41"/>
      <c r="H201" s="35"/>
      <c r="I201" s="35"/>
      <c r="J201" s="35"/>
      <c r="K201" s="35"/>
      <c r="L201" s="35"/>
      <c r="M201" s="35"/>
      <c r="N201" s="35"/>
      <c r="O201" s="57"/>
      <c r="P201" s="35"/>
      <c r="Q201" s="35"/>
      <c r="R201" s="35"/>
    </row>
    <row r="202" spans="7:18" s="19" customFormat="1" x14ac:dyDescent="0.25">
      <c r="G202" s="41"/>
      <c r="H202" s="35"/>
      <c r="I202" s="35"/>
      <c r="J202" s="35"/>
      <c r="K202" s="35"/>
      <c r="L202" s="35"/>
      <c r="M202" s="35"/>
      <c r="N202" s="35"/>
      <c r="O202" s="57"/>
      <c r="P202" s="35"/>
      <c r="Q202" s="35"/>
      <c r="R202" s="35"/>
    </row>
    <row r="203" spans="7:18" s="19" customFormat="1" x14ac:dyDescent="0.25">
      <c r="G203" s="41"/>
      <c r="H203" s="35"/>
      <c r="I203" s="35"/>
      <c r="J203" s="35"/>
      <c r="K203" s="35"/>
      <c r="L203" s="35"/>
      <c r="M203" s="35"/>
      <c r="N203" s="35"/>
      <c r="O203" s="57"/>
      <c r="P203" s="35"/>
      <c r="Q203" s="35"/>
      <c r="R203" s="35"/>
    </row>
    <row r="204" spans="7:18" s="19" customFormat="1" x14ac:dyDescent="0.25">
      <c r="G204" s="41"/>
      <c r="H204" s="35"/>
      <c r="I204" s="35"/>
      <c r="J204" s="35"/>
      <c r="K204" s="35"/>
      <c r="L204" s="35"/>
      <c r="M204" s="35"/>
      <c r="N204" s="35"/>
      <c r="O204" s="57"/>
      <c r="P204" s="35"/>
      <c r="Q204" s="35"/>
      <c r="R204" s="35"/>
    </row>
    <row r="205" spans="7:18" s="19" customFormat="1" x14ac:dyDescent="0.25">
      <c r="G205" s="41"/>
      <c r="H205" s="35"/>
      <c r="I205" s="35"/>
      <c r="J205" s="35"/>
      <c r="K205" s="35"/>
      <c r="L205" s="35"/>
      <c r="M205" s="35"/>
      <c r="N205" s="35"/>
      <c r="O205" s="57"/>
      <c r="P205" s="35"/>
      <c r="Q205" s="35"/>
      <c r="R205" s="35"/>
    </row>
    <row r="206" spans="7:18" s="19" customFormat="1" x14ac:dyDescent="0.25">
      <c r="G206" s="41"/>
      <c r="H206" s="35"/>
      <c r="I206" s="35"/>
      <c r="J206" s="35"/>
      <c r="K206" s="35"/>
      <c r="L206" s="35"/>
      <c r="M206" s="35"/>
      <c r="N206" s="35"/>
      <c r="O206" s="57"/>
      <c r="P206" s="35"/>
      <c r="Q206" s="35"/>
      <c r="R206" s="35"/>
    </row>
    <row r="207" spans="7:18" s="19" customFormat="1" x14ac:dyDescent="0.25">
      <c r="G207" s="41"/>
      <c r="H207" s="35"/>
      <c r="I207" s="35"/>
      <c r="J207" s="35"/>
      <c r="K207" s="35"/>
      <c r="L207" s="35"/>
      <c r="M207" s="35"/>
      <c r="N207" s="35"/>
      <c r="O207" s="57"/>
      <c r="P207" s="35"/>
      <c r="Q207" s="35"/>
      <c r="R207" s="35"/>
    </row>
    <row r="208" spans="7:18" s="19" customFormat="1" x14ac:dyDescent="0.25">
      <c r="G208" s="41"/>
      <c r="H208" s="35"/>
      <c r="I208" s="35"/>
      <c r="J208" s="35"/>
      <c r="K208" s="35"/>
      <c r="L208" s="35"/>
      <c r="M208" s="35"/>
      <c r="N208" s="35"/>
      <c r="O208" s="57"/>
      <c r="P208" s="35"/>
      <c r="Q208" s="35"/>
      <c r="R208" s="35"/>
    </row>
    <row r="209" spans="7:18" s="19" customFormat="1" x14ac:dyDescent="0.25">
      <c r="G209" s="41"/>
      <c r="H209" s="35"/>
      <c r="I209" s="35"/>
      <c r="J209" s="35"/>
      <c r="K209" s="35"/>
      <c r="L209" s="35"/>
      <c r="M209" s="35"/>
      <c r="N209" s="35"/>
      <c r="O209" s="57"/>
      <c r="P209" s="35"/>
      <c r="Q209" s="35"/>
      <c r="R209" s="35"/>
    </row>
    <row r="210" spans="7:18" s="19" customFormat="1" x14ac:dyDescent="0.25">
      <c r="G210" s="41"/>
      <c r="H210" s="35"/>
      <c r="I210" s="35"/>
      <c r="J210" s="35"/>
      <c r="K210" s="35"/>
      <c r="L210" s="35"/>
      <c r="M210" s="35"/>
      <c r="N210" s="35"/>
      <c r="O210" s="57"/>
      <c r="P210" s="35"/>
      <c r="Q210" s="35"/>
      <c r="R210" s="35"/>
    </row>
    <row r="211" spans="7:18" s="19" customFormat="1" x14ac:dyDescent="0.25">
      <c r="G211" s="41"/>
      <c r="H211" s="35"/>
      <c r="I211" s="35"/>
      <c r="J211" s="35"/>
      <c r="K211" s="35"/>
      <c r="L211" s="35"/>
      <c r="M211" s="35"/>
      <c r="N211" s="35"/>
      <c r="O211" s="57"/>
      <c r="P211" s="35"/>
      <c r="Q211" s="35"/>
      <c r="R211" s="35"/>
    </row>
    <row r="212" spans="7:18" s="19" customFormat="1" x14ac:dyDescent="0.25">
      <c r="G212" s="41"/>
      <c r="H212" s="35"/>
      <c r="I212" s="35"/>
      <c r="J212" s="35"/>
      <c r="K212" s="35"/>
      <c r="L212" s="35"/>
      <c r="M212" s="35"/>
      <c r="N212" s="35"/>
      <c r="O212" s="57"/>
      <c r="P212" s="35"/>
      <c r="Q212" s="35"/>
      <c r="R212" s="35"/>
    </row>
    <row r="213" spans="7:18" s="19" customFormat="1" x14ac:dyDescent="0.25">
      <c r="G213" s="41"/>
      <c r="H213" s="35"/>
      <c r="I213" s="35"/>
      <c r="J213" s="35"/>
      <c r="K213" s="35"/>
      <c r="L213" s="35"/>
      <c r="M213" s="35"/>
      <c r="N213" s="35"/>
      <c r="O213" s="57"/>
      <c r="P213" s="35"/>
      <c r="Q213" s="35"/>
      <c r="R213" s="35"/>
    </row>
    <row r="214" spans="7:18" s="19" customFormat="1" x14ac:dyDescent="0.25">
      <c r="G214" s="41"/>
      <c r="H214" s="35"/>
      <c r="I214" s="35"/>
      <c r="J214" s="35"/>
      <c r="K214" s="35"/>
      <c r="L214" s="35"/>
      <c r="M214" s="35"/>
      <c r="N214" s="35"/>
      <c r="O214" s="57"/>
      <c r="P214" s="35"/>
      <c r="Q214" s="35"/>
      <c r="R214" s="35"/>
    </row>
    <row r="215" spans="7:18" s="19" customFormat="1" x14ac:dyDescent="0.25">
      <c r="G215" s="41"/>
      <c r="H215" s="35"/>
      <c r="I215" s="35"/>
      <c r="J215" s="35"/>
      <c r="K215" s="35"/>
      <c r="L215" s="35"/>
      <c r="M215" s="35"/>
      <c r="N215" s="35"/>
      <c r="O215" s="57"/>
      <c r="P215" s="35"/>
      <c r="Q215" s="35"/>
      <c r="R215" s="35"/>
    </row>
    <row r="216" spans="7:18" s="19" customFormat="1" x14ac:dyDescent="0.25">
      <c r="G216" s="41"/>
      <c r="H216" s="35"/>
      <c r="I216" s="35"/>
      <c r="J216" s="35"/>
      <c r="K216" s="35"/>
      <c r="L216" s="35"/>
      <c r="M216" s="35"/>
      <c r="N216" s="35"/>
      <c r="O216" s="57"/>
      <c r="P216" s="35"/>
      <c r="Q216" s="35"/>
      <c r="R216" s="35"/>
    </row>
    <row r="217" spans="7:18" s="19" customFormat="1" x14ac:dyDescent="0.25">
      <c r="G217" s="41"/>
      <c r="H217" s="35"/>
      <c r="I217" s="35"/>
      <c r="J217" s="35"/>
      <c r="K217" s="35"/>
      <c r="L217" s="35"/>
      <c r="M217" s="35"/>
      <c r="N217" s="35"/>
      <c r="O217" s="57"/>
      <c r="P217" s="35"/>
      <c r="Q217" s="35"/>
      <c r="R217" s="35"/>
    </row>
    <row r="218" spans="7:18" s="19" customFormat="1" x14ac:dyDescent="0.25">
      <c r="G218" s="41"/>
      <c r="H218" s="35"/>
      <c r="I218" s="35"/>
      <c r="J218" s="35"/>
      <c r="K218" s="35"/>
      <c r="L218" s="35"/>
      <c r="M218" s="35"/>
      <c r="N218" s="35"/>
      <c r="O218" s="57"/>
      <c r="P218" s="35"/>
      <c r="Q218" s="35"/>
      <c r="R218" s="35"/>
    </row>
    <row r="219" spans="7:18" s="19" customFormat="1" x14ac:dyDescent="0.25">
      <c r="G219" s="41"/>
      <c r="H219" s="35"/>
      <c r="I219" s="35"/>
      <c r="J219" s="35"/>
      <c r="K219" s="35"/>
      <c r="L219" s="35"/>
      <c r="M219" s="35"/>
      <c r="N219" s="35"/>
      <c r="O219" s="57"/>
      <c r="P219" s="35"/>
      <c r="Q219" s="35"/>
      <c r="R219" s="35"/>
    </row>
    <row r="220" spans="7:18" s="19" customFormat="1" x14ac:dyDescent="0.25">
      <c r="G220" s="41"/>
      <c r="H220" s="35"/>
      <c r="I220" s="35"/>
      <c r="J220" s="35"/>
      <c r="K220" s="35"/>
      <c r="L220" s="35"/>
      <c r="M220" s="35"/>
      <c r="N220" s="35"/>
      <c r="O220" s="57"/>
      <c r="P220" s="35"/>
      <c r="Q220" s="35"/>
      <c r="R220" s="35"/>
    </row>
    <row r="221" spans="7:18" s="19" customFormat="1" x14ac:dyDescent="0.25">
      <c r="G221" s="41"/>
      <c r="H221" s="35"/>
      <c r="I221" s="35"/>
      <c r="J221" s="35"/>
      <c r="K221" s="35"/>
      <c r="L221" s="35"/>
      <c r="M221" s="35"/>
      <c r="N221" s="35"/>
      <c r="O221" s="57"/>
      <c r="P221" s="35"/>
      <c r="Q221" s="35"/>
      <c r="R221" s="35"/>
    </row>
    <row r="222" spans="7:18" s="19" customFormat="1" x14ac:dyDescent="0.25">
      <c r="G222" s="41"/>
      <c r="H222" s="35"/>
      <c r="I222" s="35"/>
      <c r="J222" s="35"/>
      <c r="K222" s="35"/>
      <c r="L222" s="35"/>
      <c r="M222" s="35"/>
      <c r="N222" s="35"/>
      <c r="O222" s="57"/>
      <c r="P222" s="35"/>
      <c r="Q222" s="35"/>
      <c r="R222" s="35"/>
    </row>
    <row r="223" spans="7:18" s="19" customFormat="1" x14ac:dyDescent="0.25">
      <c r="G223" s="41"/>
      <c r="H223" s="35"/>
      <c r="I223" s="35"/>
      <c r="J223" s="35"/>
      <c r="K223" s="35"/>
      <c r="L223" s="35"/>
      <c r="M223" s="35"/>
      <c r="N223" s="35"/>
      <c r="O223" s="57"/>
      <c r="P223" s="35"/>
      <c r="Q223" s="35"/>
      <c r="R223" s="35"/>
    </row>
    <row r="224" spans="7:18" s="19" customFormat="1" x14ac:dyDescent="0.25">
      <c r="G224" s="41"/>
      <c r="H224" s="35"/>
      <c r="I224" s="35"/>
      <c r="J224" s="35"/>
      <c r="K224" s="35"/>
      <c r="L224" s="35"/>
      <c r="M224" s="35"/>
      <c r="N224" s="35"/>
      <c r="O224" s="57"/>
      <c r="P224" s="35"/>
      <c r="Q224" s="35"/>
      <c r="R224" s="35"/>
    </row>
    <row r="225" spans="7:18" s="19" customFormat="1" x14ac:dyDescent="0.25">
      <c r="G225" s="41"/>
      <c r="H225" s="35"/>
      <c r="I225" s="35"/>
      <c r="J225" s="35"/>
      <c r="K225" s="35"/>
      <c r="L225" s="35"/>
      <c r="M225" s="35"/>
      <c r="N225" s="35"/>
      <c r="O225" s="57"/>
      <c r="P225" s="35"/>
      <c r="Q225" s="35"/>
      <c r="R225" s="35"/>
    </row>
    <row r="226" spans="7:18" s="19" customFormat="1" x14ac:dyDescent="0.25">
      <c r="G226" s="41"/>
      <c r="H226" s="35"/>
      <c r="I226" s="35"/>
      <c r="J226" s="35"/>
      <c r="K226" s="35"/>
      <c r="L226" s="35"/>
      <c r="M226" s="35"/>
      <c r="N226" s="35"/>
      <c r="O226" s="57"/>
      <c r="P226" s="35"/>
      <c r="Q226" s="35"/>
      <c r="R226" s="35"/>
    </row>
    <row r="227" spans="7:18" s="19" customFormat="1" x14ac:dyDescent="0.25">
      <c r="G227" s="41"/>
      <c r="H227" s="35"/>
      <c r="I227" s="35"/>
      <c r="J227" s="35"/>
      <c r="K227" s="35"/>
      <c r="L227" s="35"/>
      <c r="M227" s="35"/>
      <c r="N227" s="35"/>
      <c r="O227" s="57"/>
      <c r="P227" s="35"/>
      <c r="Q227" s="35"/>
      <c r="R227" s="35"/>
    </row>
    <row r="228" spans="7:18" s="19" customFormat="1" x14ac:dyDescent="0.25">
      <c r="G228" s="41"/>
      <c r="H228" s="35"/>
      <c r="I228" s="35"/>
      <c r="J228" s="35"/>
      <c r="K228" s="35"/>
      <c r="L228" s="35"/>
      <c r="M228" s="35"/>
      <c r="N228" s="35"/>
      <c r="O228" s="57"/>
      <c r="P228" s="35"/>
      <c r="Q228" s="35"/>
      <c r="R228" s="35"/>
    </row>
    <row r="229" spans="7:18" s="19" customFormat="1" x14ac:dyDescent="0.25">
      <c r="G229" s="41"/>
      <c r="H229" s="35"/>
      <c r="I229" s="35"/>
      <c r="J229" s="35"/>
      <c r="K229" s="35"/>
      <c r="L229" s="35"/>
      <c r="M229" s="35"/>
      <c r="N229" s="35"/>
      <c r="O229" s="57"/>
      <c r="P229" s="35"/>
      <c r="Q229" s="35"/>
      <c r="R229" s="35"/>
    </row>
    <row r="230" spans="7:18" s="19" customFormat="1" x14ac:dyDescent="0.25">
      <c r="G230" s="41"/>
      <c r="H230" s="35"/>
      <c r="I230" s="35"/>
      <c r="J230" s="35"/>
      <c r="K230" s="35"/>
      <c r="L230" s="35"/>
      <c r="M230" s="35"/>
      <c r="N230" s="35"/>
      <c r="O230" s="57"/>
      <c r="P230" s="35"/>
      <c r="Q230" s="35"/>
      <c r="R230" s="35"/>
    </row>
    <row r="231" spans="7:18" s="19" customFormat="1" x14ac:dyDescent="0.25">
      <c r="G231" s="41"/>
      <c r="H231" s="35"/>
      <c r="I231" s="35"/>
      <c r="J231" s="35"/>
      <c r="K231" s="35"/>
      <c r="L231" s="35"/>
      <c r="M231" s="35"/>
      <c r="N231" s="35"/>
      <c r="O231" s="57"/>
      <c r="P231" s="35"/>
      <c r="Q231" s="35"/>
      <c r="R231" s="35"/>
    </row>
    <row r="232" spans="7:18" s="19" customFormat="1" x14ac:dyDescent="0.25">
      <c r="G232" s="41"/>
      <c r="H232" s="35"/>
      <c r="I232" s="35"/>
      <c r="J232" s="35"/>
      <c r="K232" s="35"/>
      <c r="L232" s="35"/>
      <c r="M232" s="35"/>
      <c r="N232" s="35"/>
      <c r="O232" s="57"/>
      <c r="P232" s="35"/>
      <c r="Q232" s="35"/>
      <c r="R232" s="35"/>
    </row>
    <row r="233" spans="7:18" s="19" customFormat="1" x14ac:dyDescent="0.25">
      <c r="G233" s="41"/>
      <c r="H233" s="35"/>
      <c r="I233" s="35"/>
      <c r="J233" s="35"/>
      <c r="K233" s="35"/>
      <c r="L233" s="35"/>
      <c r="M233" s="35"/>
      <c r="N233" s="35"/>
      <c r="O233" s="57"/>
      <c r="P233" s="35"/>
      <c r="Q233" s="35"/>
      <c r="R233" s="35"/>
    </row>
    <row r="234" spans="7:18" s="19" customFormat="1" x14ac:dyDescent="0.25">
      <c r="G234" s="41"/>
      <c r="H234" s="35"/>
      <c r="I234" s="35"/>
      <c r="J234" s="35"/>
      <c r="K234" s="35"/>
      <c r="L234" s="35"/>
      <c r="M234" s="35"/>
      <c r="N234" s="35"/>
      <c r="O234" s="57"/>
      <c r="P234" s="35"/>
      <c r="Q234" s="35"/>
      <c r="R234" s="35"/>
    </row>
    <row r="235" spans="7:18" s="19" customFormat="1" x14ac:dyDescent="0.25">
      <c r="G235" s="41"/>
      <c r="H235" s="35"/>
      <c r="I235" s="35"/>
      <c r="J235" s="35"/>
      <c r="K235" s="35"/>
      <c r="L235" s="35"/>
      <c r="M235" s="35"/>
      <c r="N235" s="35"/>
      <c r="O235" s="57"/>
      <c r="P235" s="35"/>
      <c r="Q235" s="35"/>
      <c r="R235" s="35"/>
    </row>
    <row r="236" spans="7:18" s="19" customFormat="1" x14ac:dyDescent="0.25">
      <c r="G236" s="41"/>
      <c r="H236" s="35"/>
      <c r="I236" s="35"/>
      <c r="J236" s="35"/>
      <c r="K236" s="35"/>
      <c r="L236" s="35"/>
      <c r="M236" s="35"/>
      <c r="N236" s="35"/>
      <c r="O236" s="57"/>
      <c r="P236" s="35"/>
      <c r="Q236" s="35"/>
      <c r="R236" s="35"/>
    </row>
    <row r="237" spans="7:18" s="19" customFormat="1" x14ac:dyDescent="0.25">
      <c r="G237" s="41"/>
      <c r="H237" s="35"/>
      <c r="I237" s="35"/>
      <c r="J237" s="35"/>
      <c r="K237" s="35"/>
      <c r="L237" s="35"/>
      <c r="M237" s="35"/>
      <c r="N237" s="35"/>
      <c r="O237" s="57"/>
      <c r="P237" s="35"/>
      <c r="Q237" s="35"/>
      <c r="R237" s="35"/>
    </row>
    <row r="238" spans="7:18" s="19" customFormat="1" x14ac:dyDescent="0.25">
      <c r="G238" s="41"/>
      <c r="H238" s="35"/>
      <c r="I238" s="35"/>
      <c r="J238" s="35"/>
      <c r="K238" s="35"/>
      <c r="L238" s="35"/>
      <c r="M238" s="35"/>
      <c r="N238" s="35"/>
      <c r="O238" s="57"/>
      <c r="P238" s="35"/>
      <c r="Q238" s="35"/>
      <c r="R238" s="35"/>
    </row>
    <row r="239" spans="7:18" s="19" customFormat="1" x14ac:dyDescent="0.25">
      <c r="G239" s="41"/>
      <c r="H239" s="35"/>
      <c r="I239" s="35"/>
      <c r="J239" s="35"/>
      <c r="K239" s="35"/>
      <c r="L239" s="35"/>
      <c r="M239" s="35"/>
      <c r="N239" s="35"/>
      <c r="O239" s="57"/>
      <c r="P239" s="35"/>
      <c r="Q239" s="35"/>
      <c r="R239" s="35"/>
    </row>
    <row r="240" spans="7:18" s="19" customFormat="1" x14ac:dyDescent="0.25">
      <c r="G240" s="41"/>
      <c r="H240" s="35"/>
      <c r="I240" s="35"/>
      <c r="J240" s="35"/>
      <c r="K240" s="35"/>
      <c r="L240" s="35"/>
      <c r="M240" s="35"/>
      <c r="N240" s="35"/>
      <c r="O240" s="57"/>
      <c r="P240" s="35"/>
      <c r="Q240" s="35"/>
      <c r="R240" s="35"/>
    </row>
    <row r="241" spans="7:18" s="19" customFormat="1" x14ac:dyDescent="0.25">
      <c r="G241" s="41"/>
      <c r="H241" s="35"/>
      <c r="I241" s="35"/>
      <c r="J241" s="35"/>
      <c r="K241" s="35"/>
      <c r="L241" s="35"/>
      <c r="M241" s="35"/>
      <c r="N241" s="35"/>
      <c r="O241" s="57"/>
      <c r="P241" s="35"/>
      <c r="Q241" s="35"/>
      <c r="R241" s="35"/>
    </row>
    <row r="242" spans="7:18" s="19" customFormat="1" x14ac:dyDescent="0.25">
      <c r="G242" s="41"/>
      <c r="H242" s="35"/>
      <c r="I242" s="35"/>
      <c r="J242" s="35"/>
      <c r="K242" s="35"/>
      <c r="L242" s="35"/>
      <c r="M242" s="35"/>
      <c r="N242" s="35"/>
      <c r="O242" s="57"/>
      <c r="P242" s="35"/>
      <c r="Q242" s="35"/>
      <c r="R242" s="35"/>
    </row>
    <row r="243" spans="7:18" s="19" customFormat="1" x14ac:dyDescent="0.25">
      <c r="G243" s="41"/>
      <c r="H243" s="35"/>
      <c r="I243" s="35"/>
      <c r="J243" s="35"/>
      <c r="K243" s="35"/>
      <c r="L243" s="35"/>
      <c r="M243" s="35"/>
      <c r="N243" s="35"/>
      <c r="O243" s="57"/>
      <c r="P243" s="35"/>
      <c r="Q243" s="35"/>
      <c r="R243" s="35"/>
    </row>
    <row r="244" spans="7:18" s="19" customFormat="1" x14ac:dyDescent="0.25">
      <c r="G244" s="41"/>
      <c r="H244" s="35"/>
      <c r="I244" s="35"/>
      <c r="J244" s="35"/>
      <c r="K244" s="35"/>
      <c r="L244" s="35"/>
      <c r="M244" s="35"/>
      <c r="N244" s="35"/>
      <c r="O244" s="57"/>
      <c r="P244" s="35"/>
      <c r="Q244" s="35"/>
      <c r="R244" s="35"/>
    </row>
    <row r="245" spans="7:18" s="19" customFormat="1" x14ac:dyDescent="0.25">
      <c r="G245" s="41"/>
      <c r="H245" s="35"/>
      <c r="I245" s="35"/>
      <c r="J245" s="35"/>
      <c r="K245" s="35"/>
      <c r="L245" s="35"/>
      <c r="M245" s="35"/>
      <c r="N245" s="35"/>
      <c r="O245" s="57"/>
      <c r="P245" s="35"/>
      <c r="Q245" s="35"/>
      <c r="R245" s="35"/>
    </row>
    <row r="246" spans="7:18" s="19" customFormat="1" x14ac:dyDescent="0.25">
      <c r="G246" s="41"/>
      <c r="H246" s="35"/>
      <c r="I246" s="35"/>
      <c r="J246" s="35"/>
      <c r="K246" s="35"/>
      <c r="L246" s="35"/>
      <c r="M246" s="35"/>
      <c r="N246" s="35"/>
      <c r="O246" s="57"/>
      <c r="P246" s="35"/>
      <c r="Q246" s="35"/>
      <c r="R246" s="35"/>
    </row>
    <row r="247" spans="7:18" s="19" customFormat="1" x14ac:dyDescent="0.25">
      <c r="G247" s="41"/>
      <c r="H247" s="35"/>
      <c r="I247" s="35"/>
      <c r="J247" s="35"/>
      <c r="K247" s="35"/>
      <c r="L247" s="35"/>
      <c r="M247" s="35"/>
      <c r="N247" s="35"/>
      <c r="O247" s="57"/>
      <c r="P247" s="35"/>
      <c r="Q247" s="35"/>
      <c r="R247" s="35"/>
    </row>
    <row r="248" spans="7:18" s="19" customFormat="1" x14ac:dyDescent="0.25">
      <c r="G248" s="41"/>
      <c r="H248" s="35"/>
      <c r="I248" s="35"/>
      <c r="J248" s="35"/>
      <c r="K248" s="35"/>
      <c r="L248" s="35"/>
      <c r="M248" s="35"/>
      <c r="N248" s="35"/>
      <c r="O248" s="57"/>
      <c r="P248" s="35"/>
      <c r="Q248" s="35"/>
      <c r="R248" s="35"/>
    </row>
    <row r="249" spans="7:18" s="19" customFormat="1" x14ac:dyDescent="0.25">
      <c r="G249" s="41"/>
      <c r="H249" s="35"/>
      <c r="I249" s="35"/>
      <c r="J249" s="35"/>
      <c r="K249" s="35"/>
      <c r="L249" s="35"/>
      <c r="M249" s="35"/>
      <c r="N249" s="35"/>
      <c r="O249" s="57"/>
      <c r="P249" s="35"/>
      <c r="Q249" s="35"/>
      <c r="R249" s="35"/>
    </row>
    <row r="250" spans="7:18" s="19" customFormat="1" x14ac:dyDescent="0.25">
      <c r="G250" s="41"/>
      <c r="H250" s="35"/>
      <c r="I250" s="35"/>
      <c r="J250" s="35"/>
      <c r="K250" s="35"/>
      <c r="L250" s="35"/>
      <c r="M250" s="35"/>
      <c r="N250" s="35"/>
      <c r="O250" s="57"/>
      <c r="P250" s="35"/>
      <c r="Q250" s="35"/>
      <c r="R250" s="35"/>
    </row>
    <row r="251" spans="7:18" s="19" customFormat="1" x14ac:dyDescent="0.25">
      <c r="G251" s="41"/>
      <c r="H251" s="35"/>
      <c r="I251" s="35"/>
      <c r="J251" s="35"/>
      <c r="K251" s="35"/>
      <c r="L251" s="35"/>
      <c r="M251" s="35"/>
      <c r="N251" s="35"/>
      <c r="O251" s="57"/>
      <c r="P251" s="35"/>
      <c r="Q251" s="35"/>
      <c r="R251" s="35"/>
    </row>
    <row r="252" spans="7:18" s="19" customFormat="1" x14ac:dyDescent="0.25">
      <c r="G252" s="41"/>
      <c r="H252" s="35"/>
      <c r="I252" s="35"/>
      <c r="J252" s="35"/>
      <c r="K252" s="35"/>
      <c r="L252" s="35"/>
      <c r="M252" s="35"/>
      <c r="N252" s="35"/>
      <c r="O252" s="57"/>
      <c r="P252" s="35"/>
      <c r="Q252" s="35"/>
      <c r="R252" s="35"/>
    </row>
    <row r="253" spans="7:18" s="19" customFormat="1" x14ac:dyDescent="0.25">
      <c r="G253" s="41"/>
      <c r="H253" s="35"/>
      <c r="I253" s="35"/>
      <c r="J253" s="35"/>
      <c r="K253" s="35"/>
      <c r="L253" s="35"/>
      <c r="M253" s="35"/>
      <c r="N253" s="35"/>
      <c r="O253" s="57"/>
      <c r="P253" s="35"/>
      <c r="Q253" s="35"/>
      <c r="R253" s="35"/>
    </row>
    <row r="254" spans="7:18" s="19" customFormat="1" x14ac:dyDescent="0.25">
      <c r="G254" s="41"/>
      <c r="H254" s="35"/>
      <c r="I254" s="35"/>
      <c r="J254" s="35"/>
      <c r="K254" s="35"/>
      <c r="L254" s="35"/>
      <c r="M254" s="35"/>
      <c r="N254" s="35"/>
      <c r="O254" s="57"/>
      <c r="P254" s="35"/>
      <c r="Q254" s="35"/>
      <c r="R254" s="35"/>
    </row>
    <row r="255" spans="7:18" s="19" customFormat="1" x14ac:dyDescent="0.25">
      <c r="G255" s="41"/>
      <c r="H255" s="35"/>
      <c r="I255" s="35"/>
      <c r="J255" s="35"/>
      <c r="K255" s="35"/>
      <c r="L255" s="35"/>
      <c r="M255" s="35"/>
      <c r="N255" s="35"/>
      <c r="O255" s="57"/>
      <c r="P255" s="35"/>
      <c r="Q255" s="35"/>
      <c r="R255" s="35"/>
    </row>
    <row r="256" spans="7:18" s="19" customFormat="1" x14ac:dyDescent="0.25">
      <c r="G256" s="41"/>
      <c r="H256" s="35"/>
      <c r="I256" s="35"/>
      <c r="J256" s="35"/>
      <c r="K256" s="35"/>
      <c r="L256" s="35"/>
      <c r="M256" s="35"/>
      <c r="N256" s="35"/>
      <c r="O256" s="57"/>
      <c r="P256" s="35"/>
      <c r="Q256" s="35"/>
      <c r="R256" s="35"/>
    </row>
    <row r="257" spans="7:18" s="19" customFormat="1" x14ac:dyDescent="0.25">
      <c r="G257" s="41"/>
      <c r="H257" s="35"/>
      <c r="I257" s="35"/>
      <c r="J257" s="35"/>
      <c r="K257" s="35"/>
      <c r="L257" s="35"/>
      <c r="M257" s="35"/>
      <c r="N257" s="35"/>
      <c r="O257" s="57"/>
      <c r="P257" s="35"/>
      <c r="Q257" s="35"/>
      <c r="R257" s="35"/>
    </row>
    <row r="258" spans="7:18" s="19" customFormat="1" x14ac:dyDescent="0.25">
      <c r="G258" s="41"/>
      <c r="H258" s="35"/>
      <c r="I258" s="35"/>
      <c r="J258" s="35"/>
      <c r="K258" s="35"/>
      <c r="L258" s="35"/>
      <c r="M258" s="35"/>
      <c r="N258" s="35"/>
      <c r="O258" s="57"/>
      <c r="P258" s="35"/>
      <c r="Q258" s="35"/>
      <c r="R258" s="35"/>
    </row>
    <row r="259" spans="7:18" s="19" customFormat="1" x14ac:dyDescent="0.25">
      <c r="G259" s="41"/>
      <c r="H259" s="35"/>
      <c r="I259" s="35"/>
      <c r="J259" s="35"/>
      <c r="K259" s="35"/>
      <c r="L259" s="35"/>
      <c r="M259" s="35"/>
      <c r="N259" s="35"/>
      <c r="O259" s="57"/>
      <c r="P259" s="35"/>
      <c r="Q259" s="35"/>
      <c r="R259" s="35"/>
    </row>
    <row r="260" spans="7:18" s="19" customFormat="1" x14ac:dyDescent="0.25">
      <c r="G260" s="41"/>
      <c r="H260" s="35"/>
      <c r="I260" s="35"/>
      <c r="J260" s="35"/>
      <c r="K260" s="35"/>
      <c r="L260" s="35"/>
      <c r="M260" s="35"/>
      <c r="N260" s="35"/>
      <c r="O260" s="57"/>
      <c r="P260" s="35"/>
      <c r="Q260" s="35"/>
      <c r="R260" s="35"/>
    </row>
    <row r="261" spans="7:18" s="19" customFormat="1" x14ac:dyDescent="0.25">
      <c r="G261" s="41"/>
      <c r="H261" s="35"/>
      <c r="I261" s="35"/>
      <c r="J261" s="35"/>
      <c r="K261" s="35"/>
      <c r="L261" s="35"/>
      <c r="M261" s="35"/>
      <c r="N261" s="35"/>
      <c r="O261" s="57"/>
      <c r="P261" s="35"/>
      <c r="Q261" s="35"/>
      <c r="R261" s="35"/>
    </row>
    <row r="262" spans="7:18" s="19" customFormat="1" x14ac:dyDescent="0.25">
      <c r="G262" s="41"/>
      <c r="H262" s="35"/>
      <c r="I262" s="35"/>
      <c r="J262" s="35"/>
      <c r="K262" s="35"/>
      <c r="L262" s="35"/>
      <c r="M262" s="35"/>
      <c r="N262" s="35"/>
      <c r="O262" s="57"/>
      <c r="P262" s="35"/>
      <c r="Q262" s="35"/>
      <c r="R262" s="35"/>
    </row>
    <row r="263" spans="7:18" s="19" customFormat="1" x14ac:dyDescent="0.25">
      <c r="G263" s="41"/>
      <c r="H263" s="35"/>
      <c r="I263" s="35"/>
      <c r="J263" s="35"/>
      <c r="K263" s="35"/>
      <c r="L263" s="35"/>
      <c r="M263" s="35"/>
      <c r="N263" s="35"/>
      <c r="O263" s="57"/>
      <c r="P263" s="35"/>
      <c r="Q263" s="35"/>
      <c r="R263" s="35"/>
    </row>
    <row r="264" spans="7:18" s="19" customFormat="1" x14ac:dyDescent="0.25">
      <c r="G264" s="41"/>
      <c r="H264" s="35"/>
      <c r="I264" s="35"/>
      <c r="J264" s="35"/>
      <c r="K264" s="35"/>
      <c r="L264" s="35"/>
      <c r="M264" s="35"/>
      <c r="N264" s="35"/>
      <c r="O264" s="57"/>
      <c r="P264" s="35"/>
      <c r="Q264" s="35"/>
      <c r="R264" s="35"/>
    </row>
    <row r="265" spans="7:18" s="19" customFormat="1" x14ac:dyDescent="0.25">
      <c r="G265" s="41"/>
      <c r="H265" s="35"/>
      <c r="I265" s="35"/>
      <c r="J265" s="35"/>
      <c r="K265" s="35"/>
      <c r="L265" s="35"/>
      <c r="M265" s="35"/>
      <c r="N265" s="35"/>
      <c r="O265" s="57"/>
      <c r="P265" s="35"/>
      <c r="Q265" s="35"/>
      <c r="R265" s="35"/>
    </row>
    <row r="266" spans="7:18" s="19" customFormat="1" x14ac:dyDescent="0.25">
      <c r="G266" s="41"/>
      <c r="H266" s="35"/>
      <c r="I266" s="35"/>
      <c r="J266" s="35"/>
      <c r="K266" s="35"/>
      <c r="L266" s="35"/>
      <c r="M266" s="35"/>
      <c r="N266" s="35"/>
      <c r="O266" s="57"/>
      <c r="P266" s="35"/>
      <c r="Q266" s="35"/>
      <c r="R266" s="35"/>
    </row>
    <row r="267" spans="7:18" s="19" customFormat="1" x14ac:dyDescent="0.25">
      <c r="G267" s="41"/>
      <c r="H267" s="35"/>
      <c r="I267" s="35"/>
      <c r="J267" s="35"/>
      <c r="K267" s="35"/>
      <c r="L267" s="35"/>
      <c r="M267" s="35"/>
      <c r="N267" s="35"/>
      <c r="O267" s="57"/>
      <c r="P267" s="35"/>
      <c r="Q267" s="35"/>
      <c r="R267" s="35"/>
    </row>
    <row r="268" spans="7:18" s="19" customFormat="1" x14ac:dyDescent="0.25">
      <c r="G268" s="41"/>
      <c r="H268" s="35"/>
      <c r="I268" s="35"/>
      <c r="J268" s="35"/>
      <c r="K268" s="35"/>
      <c r="L268" s="35"/>
      <c r="M268" s="35"/>
      <c r="N268" s="35"/>
      <c r="O268" s="57"/>
      <c r="P268" s="35"/>
      <c r="Q268" s="35"/>
      <c r="R268" s="35"/>
    </row>
    <row r="269" spans="7:18" s="19" customFormat="1" x14ac:dyDescent="0.25">
      <c r="G269" s="41"/>
      <c r="H269" s="35"/>
      <c r="I269" s="35"/>
      <c r="J269" s="35"/>
      <c r="K269" s="35"/>
      <c r="L269" s="35"/>
      <c r="M269" s="35"/>
      <c r="N269" s="35"/>
      <c r="O269" s="57"/>
      <c r="P269" s="35"/>
      <c r="Q269" s="35"/>
      <c r="R269" s="35"/>
    </row>
    <row r="270" spans="7:18" s="19" customFormat="1" x14ac:dyDescent="0.25">
      <c r="G270" s="41"/>
      <c r="H270" s="35"/>
      <c r="I270" s="35"/>
      <c r="J270" s="35"/>
      <c r="K270" s="35"/>
      <c r="L270" s="35"/>
      <c r="M270" s="35"/>
      <c r="N270" s="35"/>
      <c r="O270" s="57"/>
      <c r="P270" s="35"/>
      <c r="Q270" s="35"/>
      <c r="R270" s="35"/>
    </row>
    <row r="271" spans="7:18" s="19" customFormat="1" x14ac:dyDescent="0.25">
      <c r="G271" s="41"/>
      <c r="H271" s="35"/>
      <c r="I271" s="35"/>
      <c r="J271" s="35"/>
      <c r="K271" s="35"/>
      <c r="L271" s="35"/>
      <c r="M271" s="35"/>
      <c r="N271" s="35"/>
      <c r="O271" s="57"/>
      <c r="P271" s="35"/>
      <c r="Q271" s="35"/>
      <c r="R271" s="35"/>
    </row>
    <row r="272" spans="7:18" s="19" customFormat="1" x14ac:dyDescent="0.25">
      <c r="G272" s="41"/>
      <c r="H272" s="35"/>
      <c r="I272" s="35"/>
      <c r="J272" s="35"/>
      <c r="K272" s="35"/>
      <c r="L272" s="35"/>
      <c r="M272" s="35"/>
      <c r="N272" s="35"/>
      <c r="O272" s="57"/>
      <c r="P272" s="35"/>
      <c r="Q272" s="35"/>
      <c r="R272" s="35"/>
    </row>
    <row r="273" spans="7:18" s="19" customFormat="1" x14ac:dyDescent="0.25">
      <c r="G273" s="41"/>
      <c r="H273" s="35"/>
      <c r="I273" s="35"/>
      <c r="J273" s="35"/>
      <c r="K273" s="35"/>
      <c r="L273" s="35"/>
      <c r="M273" s="35"/>
      <c r="N273" s="35"/>
      <c r="O273" s="57"/>
      <c r="P273" s="35"/>
      <c r="Q273" s="35"/>
      <c r="R273" s="35"/>
    </row>
    <row r="274" spans="7:18" s="19" customFormat="1" x14ac:dyDescent="0.25">
      <c r="G274" s="41"/>
      <c r="H274" s="35"/>
      <c r="I274" s="35"/>
      <c r="J274" s="35"/>
      <c r="K274" s="35"/>
      <c r="L274" s="35"/>
      <c r="M274" s="35"/>
      <c r="N274" s="35"/>
      <c r="O274" s="57"/>
      <c r="P274" s="35"/>
      <c r="Q274" s="35"/>
      <c r="R274" s="35"/>
    </row>
    <row r="275" spans="7:18" s="19" customFormat="1" x14ac:dyDescent="0.25">
      <c r="G275" s="41"/>
      <c r="H275" s="35"/>
      <c r="I275" s="35"/>
      <c r="J275" s="35"/>
      <c r="K275" s="35"/>
      <c r="L275" s="35"/>
      <c r="M275" s="35"/>
      <c r="N275" s="35"/>
      <c r="O275" s="57"/>
      <c r="P275" s="35"/>
      <c r="Q275" s="35"/>
      <c r="R275" s="35"/>
    </row>
    <row r="276" spans="7:18" s="19" customFormat="1" x14ac:dyDescent="0.25">
      <c r="G276" s="41"/>
      <c r="H276" s="35"/>
      <c r="I276" s="35"/>
      <c r="J276" s="35"/>
      <c r="K276" s="35"/>
      <c r="L276" s="35"/>
      <c r="M276" s="35"/>
      <c r="N276" s="35"/>
      <c r="O276" s="57"/>
      <c r="P276" s="35"/>
      <c r="Q276" s="35"/>
      <c r="R276" s="35"/>
    </row>
    <row r="277" spans="7:18" s="19" customFormat="1" x14ac:dyDescent="0.25">
      <c r="G277" s="41"/>
      <c r="H277" s="35"/>
      <c r="I277" s="35"/>
      <c r="J277" s="35"/>
      <c r="K277" s="35"/>
      <c r="L277" s="35"/>
      <c r="M277" s="35"/>
      <c r="N277" s="35"/>
      <c r="O277" s="57"/>
      <c r="P277" s="35"/>
      <c r="Q277" s="35"/>
      <c r="R277" s="35"/>
    </row>
    <row r="278" spans="7:18" s="19" customFormat="1" x14ac:dyDescent="0.25">
      <c r="G278" s="41"/>
      <c r="H278" s="35"/>
      <c r="I278" s="35"/>
      <c r="J278" s="35"/>
      <c r="K278" s="35"/>
      <c r="L278" s="35"/>
      <c r="M278" s="35"/>
      <c r="N278" s="35"/>
      <c r="O278" s="57"/>
      <c r="P278" s="35"/>
      <c r="Q278" s="35"/>
      <c r="R278" s="35"/>
    </row>
    <row r="279" spans="7:18" s="19" customFormat="1" x14ac:dyDescent="0.25">
      <c r="G279" s="41"/>
      <c r="H279" s="35"/>
      <c r="I279" s="35"/>
      <c r="J279" s="35"/>
      <c r="K279" s="35"/>
      <c r="L279" s="35"/>
      <c r="M279" s="35"/>
      <c r="N279" s="35"/>
      <c r="O279" s="57"/>
      <c r="P279" s="35"/>
      <c r="Q279" s="35"/>
      <c r="R279" s="35"/>
    </row>
    <row r="280" spans="7:18" s="19" customFormat="1" x14ac:dyDescent="0.25">
      <c r="G280" s="41"/>
      <c r="H280" s="35"/>
      <c r="I280" s="35"/>
      <c r="J280" s="35"/>
      <c r="K280" s="35"/>
      <c r="L280" s="35"/>
      <c r="M280" s="35"/>
      <c r="N280" s="35"/>
      <c r="O280" s="57"/>
      <c r="P280" s="35"/>
      <c r="Q280" s="35"/>
      <c r="R280" s="35"/>
    </row>
    <row r="281" spans="7:18" s="19" customFormat="1" x14ac:dyDescent="0.25">
      <c r="G281" s="41"/>
      <c r="H281" s="35"/>
      <c r="I281" s="35"/>
      <c r="J281" s="35"/>
      <c r="K281" s="35"/>
      <c r="L281" s="35"/>
      <c r="M281" s="35"/>
      <c r="N281" s="35"/>
      <c r="O281" s="57"/>
      <c r="P281" s="35"/>
      <c r="Q281" s="35"/>
      <c r="R281" s="35"/>
    </row>
    <row r="282" spans="7:18" s="19" customFormat="1" x14ac:dyDescent="0.25">
      <c r="G282" s="41"/>
      <c r="H282" s="35"/>
      <c r="I282" s="35"/>
      <c r="J282" s="35"/>
      <c r="K282" s="35"/>
      <c r="L282" s="35"/>
      <c r="M282" s="35"/>
      <c r="N282" s="35"/>
      <c r="O282" s="57"/>
      <c r="P282" s="35"/>
      <c r="Q282" s="35"/>
      <c r="R282" s="35"/>
    </row>
    <row r="283" spans="7:18" s="19" customFormat="1" x14ac:dyDescent="0.25">
      <c r="G283" s="41"/>
      <c r="H283" s="35"/>
      <c r="I283" s="35"/>
      <c r="J283" s="35"/>
      <c r="K283" s="35"/>
      <c r="L283" s="35"/>
      <c r="M283" s="35"/>
      <c r="N283" s="35"/>
      <c r="O283" s="57"/>
      <c r="P283" s="35"/>
      <c r="Q283" s="35"/>
      <c r="R283" s="35"/>
    </row>
    <row r="284" spans="7:18" s="19" customFormat="1" x14ac:dyDescent="0.25">
      <c r="G284" s="41"/>
      <c r="H284" s="35"/>
      <c r="I284" s="35"/>
      <c r="J284" s="35"/>
      <c r="K284" s="35"/>
      <c r="L284" s="35"/>
      <c r="M284" s="35"/>
      <c r="N284" s="35"/>
      <c r="O284" s="57"/>
      <c r="P284" s="35"/>
      <c r="Q284" s="35"/>
      <c r="R284" s="35"/>
    </row>
    <row r="285" spans="7:18" s="19" customFormat="1" x14ac:dyDescent="0.25">
      <c r="G285" s="41"/>
      <c r="H285" s="35"/>
      <c r="I285" s="35"/>
      <c r="J285" s="35"/>
      <c r="K285" s="35"/>
      <c r="L285" s="35"/>
      <c r="M285" s="35"/>
      <c r="N285" s="35"/>
      <c r="O285" s="57"/>
      <c r="P285" s="35"/>
      <c r="Q285" s="35"/>
      <c r="R285" s="35"/>
    </row>
    <row r="286" spans="7:18" s="19" customFormat="1" x14ac:dyDescent="0.25">
      <c r="G286" s="41"/>
      <c r="H286" s="35"/>
      <c r="I286" s="35"/>
      <c r="J286" s="35"/>
      <c r="K286" s="35"/>
      <c r="L286" s="35"/>
      <c r="M286" s="35"/>
      <c r="N286" s="35"/>
      <c r="O286" s="57"/>
      <c r="P286" s="35"/>
      <c r="Q286" s="35"/>
      <c r="R286" s="35"/>
    </row>
    <row r="287" spans="7:18" s="19" customFormat="1" x14ac:dyDescent="0.25">
      <c r="G287" s="41"/>
      <c r="H287" s="35"/>
      <c r="I287" s="35"/>
      <c r="J287" s="35"/>
      <c r="K287" s="35"/>
      <c r="L287" s="35"/>
      <c r="M287" s="35"/>
      <c r="N287" s="35"/>
      <c r="O287" s="57"/>
      <c r="P287" s="35"/>
      <c r="Q287" s="35"/>
      <c r="R287" s="35"/>
    </row>
    <row r="288" spans="7:18" s="19" customFormat="1" x14ac:dyDescent="0.25">
      <c r="G288" s="41"/>
      <c r="H288" s="35"/>
      <c r="I288" s="35"/>
      <c r="J288" s="35"/>
      <c r="K288" s="35"/>
      <c r="L288" s="35"/>
      <c r="M288" s="35"/>
      <c r="N288" s="35"/>
      <c r="O288" s="57"/>
      <c r="P288" s="35"/>
      <c r="Q288" s="35"/>
      <c r="R288" s="35"/>
    </row>
    <row r="289" spans="7:18" s="19" customFormat="1" x14ac:dyDescent="0.25">
      <c r="G289" s="41"/>
      <c r="H289" s="35"/>
      <c r="I289" s="35"/>
      <c r="J289" s="35"/>
      <c r="K289" s="35"/>
      <c r="L289" s="35"/>
      <c r="M289" s="35"/>
      <c r="N289" s="35"/>
      <c r="O289" s="57"/>
      <c r="P289" s="35"/>
      <c r="Q289" s="35"/>
      <c r="R289" s="35"/>
    </row>
    <row r="290" spans="7:18" s="19" customFormat="1" x14ac:dyDescent="0.25">
      <c r="G290" s="41"/>
      <c r="H290" s="35"/>
      <c r="I290" s="35"/>
      <c r="J290" s="35"/>
      <c r="K290" s="35"/>
      <c r="L290" s="35"/>
      <c r="M290" s="35"/>
      <c r="N290" s="35"/>
      <c r="O290" s="57"/>
      <c r="P290" s="35"/>
      <c r="Q290" s="35"/>
      <c r="R290" s="35"/>
    </row>
    <row r="291" spans="7:18" s="19" customFormat="1" x14ac:dyDescent="0.25">
      <c r="G291" s="41"/>
      <c r="H291" s="35"/>
      <c r="I291" s="35"/>
      <c r="J291" s="35"/>
      <c r="K291" s="35"/>
      <c r="L291" s="35"/>
      <c r="M291" s="35"/>
      <c r="N291" s="35"/>
      <c r="O291" s="57"/>
      <c r="P291" s="35"/>
      <c r="Q291" s="35"/>
      <c r="R291" s="35"/>
    </row>
  </sheetData>
  <mergeCells count="20">
    <mergeCell ref="A1:N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P2:P3"/>
    <mergeCell ref="Q2:Q3"/>
    <mergeCell ref="R2:R3"/>
    <mergeCell ref="S2:S3"/>
    <mergeCell ref="J2:J3"/>
    <mergeCell ref="K2:K3"/>
    <mergeCell ref="L2:L3"/>
    <mergeCell ref="M2:M3"/>
    <mergeCell ref="N2:N3"/>
    <mergeCell ref="O2:O3"/>
  </mergeCells>
  <printOptions horizontalCentered="1"/>
  <pageMargins left="1.07" right="0.11811023622047245" top="0.74803149606299213" bottom="0.74803149606299213" header="0.31496062992125984" footer="0.31496062992125984"/>
  <pageSetup paperSize="5" scale="65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SP139"/>
  <sheetViews>
    <sheetView tabSelected="1" view="pageLayout" zoomScale="80" zoomScaleNormal="100" zoomScalePageLayoutView="80" workbookViewId="0">
      <selection activeCell="J12" sqref="J12"/>
    </sheetView>
  </sheetViews>
  <sheetFormatPr baseColWidth="10" defaultColWidth="10.85546875" defaultRowHeight="15" x14ac:dyDescent="0.25"/>
  <cols>
    <col min="1" max="1" width="3.5703125" style="131" customWidth="1"/>
    <col min="2" max="2" width="38.28515625" style="190" customWidth="1"/>
    <col min="3" max="3" width="24.7109375" style="131" customWidth="1"/>
    <col min="4" max="4" width="30.28515625" style="149" customWidth="1"/>
    <col min="5" max="5" width="8" style="177" customWidth="1"/>
    <col min="6" max="6" width="11" style="150" customWidth="1"/>
    <col min="7" max="7" width="13.5703125" style="150" customWidth="1"/>
    <col min="8" max="8" width="10.7109375" style="150" customWidth="1"/>
    <col min="9" max="9" width="12.7109375" style="150" customWidth="1"/>
    <col min="10" max="10" width="11" style="150" customWidth="1"/>
    <col min="11" max="11" width="15.42578125" style="150" customWidth="1"/>
    <col min="12" max="12" width="13.85546875" style="150" customWidth="1"/>
    <col min="13" max="13" width="8" style="150" customWidth="1"/>
    <col min="14" max="14" width="10.5703125" style="151" customWidth="1"/>
    <col min="15" max="15" width="8.7109375" style="151" customWidth="1"/>
    <col min="16" max="16" width="11.42578125" style="195" customWidth="1"/>
    <col min="17" max="17" width="13.42578125" style="131" customWidth="1"/>
    <col min="18" max="18" width="21" style="179" customWidth="1"/>
    <col min="19" max="16384" width="10.85546875" style="131"/>
  </cols>
  <sheetData>
    <row r="1" spans="1:18" ht="18" customHeight="1" x14ac:dyDescent="0.25">
      <c r="A1" s="218" t="s">
        <v>283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</row>
    <row r="2" spans="1:18" ht="18" customHeight="1" x14ac:dyDescent="0.25">
      <c r="A2" s="218" t="s">
        <v>407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</row>
    <row r="3" spans="1:18" ht="18" customHeight="1" x14ac:dyDescent="0.25">
      <c r="A3" s="218" t="s">
        <v>388</v>
      </c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</row>
    <row r="4" spans="1:18" ht="18" customHeight="1" x14ac:dyDescent="0.25">
      <c r="A4" s="219" t="s">
        <v>337</v>
      </c>
      <c r="B4" s="219"/>
      <c r="C4" s="219"/>
      <c r="D4" s="219"/>
      <c r="E4" s="219"/>
      <c r="F4" s="219"/>
      <c r="G4" s="219"/>
      <c r="H4" s="219"/>
      <c r="I4" s="219"/>
      <c r="J4" s="219"/>
      <c r="K4" s="219"/>
      <c r="L4" s="219"/>
      <c r="M4" s="219"/>
      <c r="N4" s="219"/>
      <c r="O4" s="219"/>
      <c r="P4" s="219"/>
      <c r="Q4" s="219"/>
      <c r="R4" s="219"/>
    </row>
    <row r="5" spans="1:18" ht="14.25" customHeight="1" x14ac:dyDescent="0.25">
      <c r="A5" s="192"/>
      <c r="B5" s="130"/>
      <c r="C5" s="192"/>
      <c r="D5" s="130"/>
      <c r="E5" s="192"/>
      <c r="F5" s="192"/>
      <c r="G5" s="192"/>
      <c r="H5" s="192"/>
      <c r="I5" s="192"/>
      <c r="J5" s="192"/>
      <c r="K5" s="192"/>
      <c r="L5" s="192"/>
      <c r="M5" s="192"/>
      <c r="N5" s="192"/>
      <c r="O5" s="192"/>
      <c r="P5" s="192"/>
      <c r="R5" s="187"/>
    </row>
    <row r="6" spans="1:18" ht="21" x14ac:dyDescent="0.25">
      <c r="A6" s="192"/>
      <c r="B6" s="219" t="s">
        <v>431</v>
      </c>
      <c r="C6" s="219"/>
      <c r="D6" s="219"/>
      <c r="E6" s="219"/>
      <c r="F6" s="219"/>
      <c r="G6" s="219"/>
      <c r="H6" s="219"/>
      <c r="I6" s="219"/>
      <c r="J6" s="219"/>
      <c r="K6" s="219"/>
      <c r="L6" s="219"/>
      <c r="M6" s="219"/>
      <c r="N6" s="219"/>
      <c r="O6" s="219"/>
      <c r="P6" s="219"/>
      <c r="Q6" s="219"/>
      <c r="R6" s="219"/>
    </row>
    <row r="7" spans="1:18" ht="15" customHeight="1" x14ac:dyDescent="0.25">
      <c r="A7" s="192"/>
      <c r="B7" s="130"/>
      <c r="C7" s="192"/>
      <c r="D7" s="130"/>
      <c r="E7" s="192"/>
      <c r="F7" s="192"/>
      <c r="G7" s="192"/>
      <c r="H7" s="192"/>
      <c r="I7" s="192"/>
      <c r="J7" s="192"/>
      <c r="K7" s="192"/>
      <c r="L7" s="192"/>
      <c r="M7" s="192"/>
      <c r="N7" s="192"/>
      <c r="O7" s="192"/>
      <c r="P7" s="192"/>
      <c r="R7" s="187"/>
    </row>
    <row r="8" spans="1:18" s="176" customFormat="1" ht="58.5" customHeight="1" x14ac:dyDescent="0.25">
      <c r="A8" s="132" t="s">
        <v>0</v>
      </c>
      <c r="B8" s="134" t="s">
        <v>276</v>
      </c>
      <c r="C8" s="134" t="s">
        <v>10</v>
      </c>
      <c r="D8" s="134" t="s">
        <v>2</v>
      </c>
      <c r="E8" s="134" t="s">
        <v>73</v>
      </c>
      <c r="F8" s="134" t="s">
        <v>311</v>
      </c>
      <c r="G8" s="161" t="s">
        <v>264</v>
      </c>
      <c r="H8" s="135" t="s">
        <v>263</v>
      </c>
      <c r="I8" s="135" t="s">
        <v>128</v>
      </c>
      <c r="J8" s="135" t="s">
        <v>129</v>
      </c>
      <c r="K8" s="134" t="s">
        <v>130</v>
      </c>
      <c r="L8" s="134" t="s">
        <v>131</v>
      </c>
      <c r="M8" s="136" t="s">
        <v>338</v>
      </c>
      <c r="N8" s="136" t="s">
        <v>412</v>
      </c>
      <c r="O8" s="136" t="s">
        <v>392</v>
      </c>
      <c r="P8" s="136" t="s">
        <v>193</v>
      </c>
      <c r="Q8" s="136" t="s">
        <v>432</v>
      </c>
      <c r="R8" s="178" t="s">
        <v>375</v>
      </c>
    </row>
    <row r="9" spans="1:18" s="176" customFormat="1" ht="31.5" customHeight="1" x14ac:dyDescent="0.25">
      <c r="A9" s="137">
        <v>1</v>
      </c>
      <c r="B9" s="188" t="s">
        <v>393</v>
      </c>
      <c r="C9" s="162" t="s">
        <v>312</v>
      </c>
      <c r="D9" s="162" t="s">
        <v>7</v>
      </c>
      <c r="E9" s="163" t="s">
        <v>74</v>
      </c>
      <c r="F9" s="157">
        <v>12000</v>
      </c>
      <c r="G9" s="164">
        <v>250</v>
      </c>
      <c r="H9" s="158">
        <v>375</v>
      </c>
      <c r="I9" s="158">
        <v>3000</v>
      </c>
      <c r="J9" s="158">
        <v>0</v>
      </c>
      <c r="K9" s="157">
        <v>0</v>
      </c>
      <c r="L9" s="157">
        <v>6000</v>
      </c>
      <c r="M9" s="154" t="s">
        <v>339</v>
      </c>
      <c r="N9" s="157">
        <v>0</v>
      </c>
      <c r="O9" s="157">
        <v>0</v>
      </c>
      <c r="P9" s="157">
        <v>10687.5</v>
      </c>
      <c r="Q9" s="159">
        <f>SUM(F9:P9)</f>
        <v>32312.5</v>
      </c>
      <c r="R9" s="180"/>
    </row>
    <row r="10" spans="1:18" s="140" customFormat="1" ht="35.25" customHeight="1" x14ac:dyDescent="0.25">
      <c r="A10" s="138">
        <v>2</v>
      </c>
      <c r="B10" s="171" t="s">
        <v>349</v>
      </c>
      <c r="C10" s="165" t="s">
        <v>26</v>
      </c>
      <c r="D10" s="166" t="s">
        <v>344</v>
      </c>
      <c r="E10" s="167" t="s">
        <v>74</v>
      </c>
      <c r="F10" s="139">
        <v>2441</v>
      </c>
      <c r="G10" s="139">
        <v>250</v>
      </c>
      <c r="H10" s="139">
        <v>0</v>
      </c>
      <c r="I10" s="139">
        <v>1500</v>
      </c>
      <c r="J10" s="139">
        <v>35</v>
      </c>
      <c r="K10" s="139">
        <v>0</v>
      </c>
      <c r="L10" s="139">
        <v>1500</v>
      </c>
      <c r="M10" s="154" t="s">
        <v>339</v>
      </c>
      <c r="N10" s="157">
        <v>0</v>
      </c>
      <c r="O10" s="157">
        <v>0</v>
      </c>
      <c r="P10" s="157">
        <v>2738</v>
      </c>
      <c r="Q10" s="159">
        <f t="shared" ref="Q10:Q73" si="0">SUM(F10:P10)</f>
        <v>8464</v>
      </c>
      <c r="R10" s="180"/>
    </row>
    <row r="11" spans="1:18" s="140" customFormat="1" ht="33" customHeight="1" x14ac:dyDescent="0.25">
      <c r="A11" s="138">
        <v>3</v>
      </c>
      <c r="B11" s="171" t="s">
        <v>413</v>
      </c>
      <c r="C11" s="165" t="s">
        <v>8</v>
      </c>
      <c r="D11" s="166" t="s">
        <v>414</v>
      </c>
      <c r="E11" s="167" t="s">
        <v>74</v>
      </c>
      <c r="F11" s="139">
        <v>10949</v>
      </c>
      <c r="G11" s="139">
        <v>250</v>
      </c>
      <c r="H11" s="139">
        <v>375</v>
      </c>
      <c r="I11" s="139">
        <v>3000</v>
      </c>
      <c r="J11" s="139">
        <v>0</v>
      </c>
      <c r="K11" s="139">
        <v>0</v>
      </c>
      <c r="L11" s="139">
        <v>4000</v>
      </c>
      <c r="M11" s="154" t="s">
        <v>339</v>
      </c>
      <c r="N11" s="157">
        <v>0</v>
      </c>
      <c r="O11" s="157">
        <v>0</v>
      </c>
      <c r="P11" s="157">
        <v>9162</v>
      </c>
      <c r="Q11" s="159">
        <f t="shared" si="0"/>
        <v>27736</v>
      </c>
      <c r="R11" s="180"/>
    </row>
    <row r="12" spans="1:18" s="140" customFormat="1" ht="29.25" customHeight="1" x14ac:dyDescent="0.25">
      <c r="A12" s="138">
        <v>4</v>
      </c>
      <c r="B12" s="188" t="s">
        <v>277</v>
      </c>
      <c r="C12" s="165" t="s">
        <v>26</v>
      </c>
      <c r="D12" s="166" t="s">
        <v>265</v>
      </c>
      <c r="E12" s="167" t="s">
        <v>74</v>
      </c>
      <c r="F12" s="139">
        <v>2441</v>
      </c>
      <c r="G12" s="139">
        <v>250</v>
      </c>
      <c r="H12" s="139">
        <v>0</v>
      </c>
      <c r="I12" s="139">
        <v>1500</v>
      </c>
      <c r="J12" s="139">
        <v>35</v>
      </c>
      <c r="K12" s="139">
        <v>0</v>
      </c>
      <c r="L12" s="139">
        <v>1500</v>
      </c>
      <c r="M12" s="154" t="s">
        <v>339</v>
      </c>
      <c r="N12" s="157">
        <v>0</v>
      </c>
      <c r="O12" s="157">
        <v>0</v>
      </c>
      <c r="P12" s="157">
        <v>2738</v>
      </c>
      <c r="Q12" s="159">
        <f t="shared" si="0"/>
        <v>8464</v>
      </c>
      <c r="R12" s="180"/>
    </row>
    <row r="13" spans="1:18" s="140" customFormat="1" ht="22.5" customHeight="1" x14ac:dyDescent="0.25">
      <c r="A13" s="133"/>
      <c r="B13" s="184"/>
      <c r="C13" s="168"/>
      <c r="D13" s="169"/>
      <c r="E13" s="170"/>
      <c r="F13" s="141">
        <f t="shared" ref="F13:Q13" si="1">SUM(F9:F12)</f>
        <v>27831</v>
      </c>
      <c r="G13" s="141">
        <f t="shared" si="1"/>
        <v>1000</v>
      </c>
      <c r="H13" s="141">
        <f t="shared" si="1"/>
        <v>750</v>
      </c>
      <c r="I13" s="141">
        <f t="shared" si="1"/>
        <v>9000</v>
      </c>
      <c r="J13" s="141">
        <f t="shared" si="1"/>
        <v>70</v>
      </c>
      <c r="K13" s="141">
        <f t="shared" si="1"/>
        <v>0</v>
      </c>
      <c r="L13" s="141">
        <f t="shared" si="1"/>
        <v>13000</v>
      </c>
      <c r="M13" s="141"/>
      <c r="N13" s="141">
        <f t="shared" si="1"/>
        <v>0</v>
      </c>
      <c r="O13" s="141">
        <f t="shared" si="1"/>
        <v>0</v>
      </c>
      <c r="P13" s="141">
        <f t="shared" si="1"/>
        <v>25325.5</v>
      </c>
      <c r="Q13" s="141">
        <f t="shared" si="1"/>
        <v>76976.5</v>
      </c>
      <c r="R13" s="185"/>
    </row>
    <row r="14" spans="1:18" s="140" customFormat="1" ht="32.25" customHeight="1" x14ac:dyDescent="0.25">
      <c r="A14" s="138"/>
      <c r="B14" s="181" t="s">
        <v>430</v>
      </c>
      <c r="C14" s="165"/>
      <c r="D14" s="171"/>
      <c r="E14" s="172"/>
      <c r="F14" s="142"/>
      <c r="G14" s="142"/>
      <c r="H14" s="142"/>
      <c r="I14" s="142"/>
      <c r="J14" s="142"/>
      <c r="K14" s="142"/>
      <c r="L14" s="142"/>
      <c r="M14" s="143"/>
      <c r="N14" s="142"/>
      <c r="O14" s="142"/>
      <c r="P14" s="142"/>
      <c r="Q14" s="159"/>
      <c r="R14" s="180"/>
    </row>
    <row r="15" spans="1:18" s="140" customFormat="1" ht="29.25" customHeight="1" x14ac:dyDescent="0.25">
      <c r="A15" s="137">
        <v>5</v>
      </c>
      <c r="B15" s="188" t="s">
        <v>366</v>
      </c>
      <c r="C15" s="165" t="s">
        <v>12</v>
      </c>
      <c r="D15" s="166" t="s">
        <v>367</v>
      </c>
      <c r="E15" s="167" t="s">
        <v>74</v>
      </c>
      <c r="F15" s="139">
        <v>10261</v>
      </c>
      <c r="G15" s="139">
        <v>250</v>
      </c>
      <c r="H15" s="139">
        <v>375</v>
      </c>
      <c r="I15" s="139">
        <v>0</v>
      </c>
      <c r="J15" s="139">
        <v>0</v>
      </c>
      <c r="K15" s="139">
        <v>1575</v>
      </c>
      <c r="L15" s="139">
        <v>3000</v>
      </c>
      <c r="M15" s="154" t="s">
        <v>339</v>
      </c>
      <c r="N15" s="157">
        <v>0</v>
      </c>
      <c r="O15" s="139">
        <v>0</v>
      </c>
      <c r="P15" s="139">
        <v>7605.5</v>
      </c>
      <c r="Q15" s="159">
        <f t="shared" si="0"/>
        <v>23066.5</v>
      </c>
      <c r="R15" s="180"/>
    </row>
    <row r="16" spans="1:18" s="140" customFormat="1" ht="29.25" customHeight="1" x14ac:dyDescent="0.25">
      <c r="A16" s="138">
        <v>6</v>
      </c>
      <c r="B16" s="188" t="s">
        <v>381</v>
      </c>
      <c r="C16" s="165" t="s">
        <v>14</v>
      </c>
      <c r="D16" s="166" t="s">
        <v>382</v>
      </c>
      <c r="E16" s="167" t="s">
        <v>74</v>
      </c>
      <c r="F16" s="139">
        <v>6297</v>
      </c>
      <c r="G16" s="139">
        <v>250</v>
      </c>
      <c r="H16" s="139">
        <v>375</v>
      </c>
      <c r="I16" s="139">
        <v>0</v>
      </c>
      <c r="J16" s="139">
        <v>0</v>
      </c>
      <c r="K16" s="139">
        <v>0</v>
      </c>
      <c r="L16" s="139">
        <v>2000</v>
      </c>
      <c r="M16" s="154" t="s">
        <v>339</v>
      </c>
      <c r="N16" s="157">
        <v>0</v>
      </c>
      <c r="O16" s="139">
        <v>0</v>
      </c>
      <c r="P16" s="139">
        <v>4336</v>
      </c>
      <c r="Q16" s="159">
        <f t="shared" si="0"/>
        <v>13258</v>
      </c>
      <c r="R16" s="180"/>
    </row>
    <row r="17" spans="1:21" s="140" customFormat="1" ht="22.5" customHeight="1" x14ac:dyDescent="0.25">
      <c r="A17" s="133"/>
      <c r="B17" s="184"/>
      <c r="C17" s="168"/>
      <c r="D17" s="169"/>
      <c r="E17" s="170"/>
      <c r="F17" s="141">
        <f>SUBTOTAL(9,F15:F16)</f>
        <v>16558</v>
      </c>
      <c r="G17" s="141">
        <f t="shared" ref="G17:Q17" si="2">SUBTOTAL(9,G15:G16)</f>
        <v>500</v>
      </c>
      <c r="H17" s="141">
        <f t="shared" si="2"/>
        <v>750</v>
      </c>
      <c r="I17" s="141">
        <f t="shared" si="2"/>
        <v>0</v>
      </c>
      <c r="J17" s="141">
        <f t="shared" si="2"/>
        <v>0</v>
      </c>
      <c r="K17" s="141">
        <f t="shared" si="2"/>
        <v>1575</v>
      </c>
      <c r="L17" s="141">
        <f t="shared" si="2"/>
        <v>5000</v>
      </c>
      <c r="M17" s="141"/>
      <c r="N17" s="141">
        <f t="shared" si="2"/>
        <v>0</v>
      </c>
      <c r="O17" s="141">
        <f t="shared" si="2"/>
        <v>0</v>
      </c>
      <c r="P17" s="141">
        <f t="shared" si="2"/>
        <v>11941.5</v>
      </c>
      <c r="Q17" s="141">
        <f t="shared" si="2"/>
        <v>36324.5</v>
      </c>
      <c r="R17" s="185"/>
    </row>
    <row r="18" spans="1:21" s="146" customFormat="1" ht="33.75" customHeight="1" x14ac:dyDescent="0.25">
      <c r="A18" s="138"/>
      <c r="B18" s="181" t="s">
        <v>309</v>
      </c>
      <c r="C18" s="165"/>
      <c r="D18" s="166"/>
      <c r="E18" s="167"/>
      <c r="F18" s="139"/>
      <c r="G18" s="139"/>
      <c r="H18" s="139"/>
      <c r="I18" s="139"/>
      <c r="J18" s="139"/>
      <c r="K18" s="139"/>
      <c r="L18" s="139"/>
      <c r="M18" s="144"/>
      <c r="N18" s="145"/>
      <c r="O18" s="145"/>
      <c r="P18" s="145"/>
      <c r="Q18" s="159"/>
      <c r="R18" s="180"/>
    </row>
    <row r="19" spans="1:21" s="146" customFormat="1" ht="29.25" customHeight="1" x14ac:dyDescent="0.25">
      <c r="A19" s="138">
        <v>7</v>
      </c>
      <c r="B19" s="188" t="s">
        <v>394</v>
      </c>
      <c r="C19" s="165" t="s">
        <v>12</v>
      </c>
      <c r="D19" s="166" t="s">
        <v>389</v>
      </c>
      <c r="E19" s="167" t="s">
        <v>74</v>
      </c>
      <c r="F19" s="139">
        <v>10261</v>
      </c>
      <c r="G19" s="139">
        <v>250</v>
      </c>
      <c r="H19" s="139">
        <v>375</v>
      </c>
      <c r="I19" s="139">
        <v>0</v>
      </c>
      <c r="J19" s="139">
        <v>0</v>
      </c>
      <c r="K19" s="139">
        <v>1575</v>
      </c>
      <c r="L19" s="139">
        <v>3000</v>
      </c>
      <c r="M19" s="154" t="s">
        <v>339</v>
      </c>
      <c r="N19" s="157">
        <v>0</v>
      </c>
      <c r="O19" s="139">
        <v>0</v>
      </c>
      <c r="P19" s="139">
        <v>7605.5</v>
      </c>
      <c r="Q19" s="159">
        <f t="shared" si="0"/>
        <v>23066.5</v>
      </c>
      <c r="R19" s="180"/>
    </row>
    <row r="20" spans="1:21" s="146" customFormat="1" ht="38.25" customHeight="1" x14ac:dyDescent="0.25">
      <c r="A20" s="138">
        <v>8</v>
      </c>
      <c r="B20" s="188" t="s">
        <v>278</v>
      </c>
      <c r="C20" s="165" t="s">
        <v>14</v>
      </c>
      <c r="D20" s="166" t="s">
        <v>266</v>
      </c>
      <c r="E20" s="167" t="s">
        <v>74</v>
      </c>
      <c r="F20" s="139">
        <v>6297</v>
      </c>
      <c r="G20" s="139">
        <v>250</v>
      </c>
      <c r="H20" s="139">
        <v>375</v>
      </c>
      <c r="I20" s="139">
        <v>0</v>
      </c>
      <c r="J20" s="139">
        <v>0</v>
      </c>
      <c r="K20" s="139">
        <v>0</v>
      </c>
      <c r="L20" s="139">
        <v>1800</v>
      </c>
      <c r="M20" s="154" t="s">
        <v>339</v>
      </c>
      <c r="N20" s="157">
        <v>0</v>
      </c>
      <c r="O20" s="139">
        <v>0</v>
      </c>
      <c r="P20" s="139">
        <v>4236</v>
      </c>
      <c r="Q20" s="159">
        <f t="shared" si="0"/>
        <v>12958</v>
      </c>
      <c r="R20" s="180"/>
      <c r="U20" s="160"/>
    </row>
    <row r="21" spans="1:21" s="146" customFormat="1" ht="32.25" customHeight="1" x14ac:dyDescent="0.25">
      <c r="A21" s="138">
        <v>9</v>
      </c>
      <c r="B21" s="188" t="s">
        <v>279</v>
      </c>
      <c r="C21" s="165" t="s">
        <v>29</v>
      </c>
      <c r="D21" s="166" t="s">
        <v>267</v>
      </c>
      <c r="E21" s="167" t="s">
        <v>74</v>
      </c>
      <c r="F21" s="139">
        <v>5835</v>
      </c>
      <c r="G21" s="139">
        <v>250</v>
      </c>
      <c r="H21" s="139">
        <v>0</v>
      </c>
      <c r="I21" s="139">
        <v>0</v>
      </c>
      <c r="J21" s="139">
        <v>0</v>
      </c>
      <c r="K21" s="139">
        <v>0</v>
      </c>
      <c r="L21" s="139">
        <v>2000</v>
      </c>
      <c r="M21" s="154" t="s">
        <v>339</v>
      </c>
      <c r="N21" s="157">
        <v>0</v>
      </c>
      <c r="O21" s="139">
        <v>0</v>
      </c>
      <c r="P21" s="139">
        <v>3917.5</v>
      </c>
      <c r="Q21" s="159">
        <f t="shared" si="0"/>
        <v>12002.5</v>
      </c>
      <c r="R21" s="180"/>
    </row>
    <row r="22" spans="1:21" s="146" customFormat="1" ht="32.25" customHeight="1" x14ac:dyDescent="0.25">
      <c r="A22" s="138">
        <v>10</v>
      </c>
      <c r="B22" s="188" t="s">
        <v>357</v>
      </c>
      <c r="C22" s="165" t="s">
        <v>352</v>
      </c>
      <c r="D22" s="166" t="s">
        <v>353</v>
      </c>
      <c r="E22" s="167" t="s">
        <v>74</v>
      </c>
      <c r="F22" s="139">
        <v>3295</v>
      </c>
      <c r="G22" s="139">
        <v>250</v>
      </c>
      <c r="H22" s="139">
        <v>0</v>
      </c>
      <c r="I22" s="139">
        <v>1000</v>
      </c>
      <c r="J22" s="139">
        <v>0</v>
      </c>
      <c r="K22" s="139">
        <v>0</v>
      </c>
      <c r="L22" s="139">
        <v>1800</v>
      </c>
      <c r="M22" s="154" t="s">
        <v>339</v>
      </c>
      <c r="N22" s="157">
        <v>0</v>
      </c>
      <c r="O22" s="139">
        <v>0</v>
      </c>
      <c r="P22" s="139">
        <v>3235</v>
      </c>
      <c r="Q22" s="159">
        <f t="shared" si="0"/>
        <v>9580</v>
      </c>
      <c r="R22" s="180"/>
    </row>
    <row r="23" spans="1:21" s="146" customFormat="1" ht="37.5" customHeight="1" x14ac:dyDescent="0.25">
      <c r="A23" s="138">
        <v>11</v>
      </c>
      <c r="B23" s="188" t="s">
        <v>387</v>
      </c>
      <c r="C23" s="165" t="s">
        <v>29</v>
      </c>
      <c r="D23" s="166" t="s">
        <v>383</v>
      </c>
      <c r="E23" s="167" t="s">
        <v>74</v>
      </c>
      <c r="F23" s="139">
        <v>5835</v>
      </c>
      <c r="G23" s="139">
        <v>250</v>
      </c>
      <c r="H23" s="139">
        <v>375</v>
      </c>
      <c r="I23" s="139">
        <v>0</v>
      </c>
      <c r="J23" s="139">
        <v>0</v>
      </c>
      <c r="K23" s="139">
        <v>0</v>
      </c>
      <c r="L23" s="139">
        <v>2000</v>
      </c>
      <c r="M23" s="154" t="s">
        <v>339</v>
      </c>
      <c r="N23" s="157">
        <v>0</v>
      </c>
      <c r="O23" s="139">
        <v>0</v>
      </c>
      <c r="P23" s="139">
        <v>4105</v>
      </c>
      <c r="Q23" s="159">
        <f t="shared" si="0"/>
        <v>12565</v>
      </c>
      <c r="R23" s="180"/>
    </row>
    <row r="24" spans="1:21" s="146" customFormat="1" ht="40.5" customHeight="1" x14ac:dyDescent="0.25">
      <c r="A24" s="138">
        <v>12</v>
      </c>
      <c r="B24" s="188" t="s">
        <v>355</v>
      </c>
      <c r="C24" s="165" t="s">
        <v>19</v>
      </c>
      <c r="D24" s="166" t="s">
        <v>319</v>
      </c>
      <c r="E24" s="167" t="s">
        <v>74</v>
      </c>
      <c r="F24" s="139">
        <v>3525</v>
      </c>
      <c r="G24" s="139">
        <v>250</v>
      </c>
      <c r="H24" s="139">
        <v>0</v>
      </c>
      <c r="I24" s="139">
        <v>0</v>
      </c>
      <c r="J24" s="139">
        <v>0</v>
      </c>
      <c r="K24" s="139">
        <v>1500</v>
      </c>
      <c r="L24" s="139">
        <v>1800</v>
      </c>
      <c r="M24" s="154" t="s">
        <v>339</v>
      </c>
      <c r="N24" s="157">
        <v>0</v>
      </c>
      <c r="O24" s="139">
        <v>0</v>
      </c>
      <c r="P24" s="139">
        <v>3412.5</v>
      </c>
      <c r="Q24" s="159">
        <f t="shared" si="0"/>
        <v>10487.5</v>
      </c>
      <c r="R24" s="180"/>
    </row>
    <row r="25" spans="1:21" s="146" customFormat="1" ht="35.25" customHeight="1" x14ac:dyDescent="0.25">
      <c r="A25" s="138">
        <v>13</v>
      </c>
      <c r="B25" s="188" t="s">
        <v>363</v>
      </c>
      <c r="C25" s="165" t="s">
        <v>364</v>
      </c>
      <c r="D25" s="166" t="s">
        <v>365</v>
      </c>
      <c r="E25" s="167" t="s">
        <v>74</v>
      </c>
      <c r="F25" s="139">
        <v>1460</v>
      </c>
      <c r="G25" s="139">
        <v>250</v>
      </c>
      <c r="H25" s="139">
        <v>0</v>
      </c>
      <c r="I25" s="139">
        <v>1500</v>
      </c>
      <c r="J25" s="139">
        <v>35</v>
      </c>
      <c r="K25" s="139">
        <v>0</v>
      </c>
      <c r="L25" s="139">
        <v>1400</v>
      </c>
      <c r="M25" s="154" t="s">
        <v>339</v>
      </c>
      <c r="N25" s="157">
        <v>0</v>
      </c>
      <c r="O25" s="139">
        <v>0</v>
      </c>
      <c r="P25" s="139">
        <v>2197.5</v>
      </c>
      <c r="Q25" s="159">
        <f t="shared" si="0"/>
        <v>6842.5</v>
      </c>
      <c r="R25" s="180"/>
    </row>
    <row r="26" spans="1:21" s="146" customFormat="1" ht="42" customHeight="1" x14ac:dyDescent="0.25">
      <c r="A26" s="138">
        <v>14</v>
      </c>
      <c r="B26" s="188" t="s">
        <v>421</v>
      </c>
      <c r="C26" s="165" t="s">
        <v>26</v>
      </c>
      <c r="D26" s="166" t="s">
        <v>422</v>
      </c>
      <c r="E26" s="167" t="s">
        <v>74</v>
      </c>
      <c r="F26" s="139">
        <v>2441</v>
      </c>
      <c r="G26" s="139">
        <v>250</v>
      </c>
      <c r="H26" s="139">
        <v>0</v>
      </c>
      <c r="I26" s="139">
        <v>1500</v>
      </c>
      <c r="J26" s="139">
        <v>35</v>
      </c>
      <c r="K26" s="139">
        <v>0</v>
      </c>
      <c r="L26" s="139">
        <v>1500</v>
      </c>
      <c r="M26" s="154" t="s">
        <v>339</v>
      </c>
      <c r="N26" s="157">
        <v>0</v>
      </c>
      <c r="O26" s="139">
        <v>0</v>
      </c>
      <c r="P26" s="139">
        <v>2738</v>
      </c>
      <c r="Q26" s="159">
        <f t="shared" si="0"/>
        <v>8464</v>
      </c>
      <c r="R26" s="183"/>
    </row>
    <row r="27" spans="1:21" s="146" customFormat="1" ht="39" customHeight="1" x14ac:dyDescent="0.25">
      <c r="A27" s="138">
        <v>15</v>
      </c>
      <c r="B27" s="188" t="s">
        <v>280</v>
      </c>
      <c r="C27" s="165" t="s">
        <v>35</v>
      </c>
      <c r="D27" s="166" t="s">
        <v>159</v>
      </c>
      <c r="E27" s="167" t="s">
        <v>74</v>
      </c>
      <c r="F27" s="139">
        <v>1105</v>
      </c>
      <c r="G27" s="139">
        <v>250</v>
      </c>
      <c r="H27" s="139">
        <v>0</v>
      </c>
      <c r="I27" s="139">
        <v>1000</v>
      </c>
      <c r="J27" s="139">
        <v>50</v>
      </c>
      <c r="K27" s="139">
        <v>0</v>
      </c>
      <c r="L27" s="139">
        <v>1000</v>
      </c>
      <c r="M27" s="154" t="s">
        <v>339</v>
      </c>
      <c r="N27" s="157">
        <v>0</v>
      </c>
      <c r="O27" s="139">
        <v>0</v>
      </c>
      <c r="P27" s="139">
        <v>1577.5</v>
      </c>
      <c r="Q27" s="159">
        <f t="shared" si="0"/>
        <v>4982.5</v>
      </c>
      <c r="R27" s="180"/>
    </row>
    <row r="28" spans="1:21" s="146" customFormat="1" ht="33.75" customHeight="1" x14ac:dyDescent="0.25">
      <c r="A28" s="138">
        <v>16</v>
      </c>
      <c r="B28" s="188" t="s">
        <v>281</v>
      </c>
      <c r="C28" s="165" t="s">
        <v>35</v>
      </c>
      <c r="D28" s="166" t="s">
        <v>155</v>
      </c>
      <c r="E28" s="167" t="s">
        <v>74</v>
      </c>
      <c r="F28" s="139">
        <v>1105</v>
      </c>
      <c r="G28" s="139">
        <v>250</v>
      </c>
      <c r="H28" s="139">
        <v>0</v>
      </c>
      <c r="I28" s="139">
        <v>1400</v>
      </c>
      <c r="J28" s="139">
        <v>35</v>
      </c>
      <c r="K28" s="139">
        <v>0</v>
      </c>
      <c r="L28" s="139">
        <v>1000</v>
      </c>
      <c r="M28" s="154" t="s">
        <v>339</v>
      </c>
      <c r="N28" s="157">
        <v>0</v>
      </c>
      <c r="O28" s="139">
        <v>0</v>
      </c>
      <c r="P28" s="139">
        <v>1770</v>
      </c>
      <c r="Q28" s="159">
        <f t="shared" si="0"/>
        <v>5560</v>
      </c>
      <c r="R28" s="180"/>
    </row>
    <row r="29" spans="1:21" s="146" customFormat="1" ht="36.75" customHeight="1" x14ac:dyDescent="0.25">
      <c r="A29" s="138">
        <v>17</v>
      </c>
      <c r="B29" s="188" t="s">
        <v>356</v>
      </c>
      <c r="C29" s="165" t="s">
        <v>37</v>
      </c>
      <c r="D29" s="166" t="s">
        <v>340</v>
      </c>
      <c r="E29" s="167" t="s">
        <v>74</v>
      </c>
      <c r="F29" s="139">
        <v>1381</v>
      </c>
      <c r="G29" s="139">
        <v>250</v>
      </c>
      <c r="H29" s="139">
        <v>0</v>
      </c>
      <c r="I29" s="139">
        <v>500</v>
      </c>
      <c r="J29" s="139">
        <v>35</v>
      </c>
      <c r="K29" s="139">
        <v>0</v>
      </c>
      <c r="L29" s="139">
        <v>1300</v>
      </c>
      <c r="M29" s="154" t="s">
        <v>339</v>
      </c>
      <c r="N29" s="157">
        <v>0</v>
      </c>
      <c r="O29" s="139">
        <v>0</v>
      </c>
      <c r="P29" s="139">
        <v>1608</v>
      </c>
      <c r="Q29" s="159">
        <f t="shared" si="0"/>
        <v>5074</v>
      </c>
      <c r="R29" s="180"/>
    </row>
    <row r="30" spans="1:21" s="146" customFormat="1" ht="37.5" customHeight="1" x14ac:dyDescent="0.25">
      <c r="A30" s="138">
        <v>18</v>
      </c>
      <c r="B30" s="188" t="s">
        <v>336</v>
      </c>
      <c r="C30" s="165" t="s">
        <v>35</v>
      </c>
      <c r="D30" s="166" t="s">
        <v>155</v>
      </c>
      <c r="E30" s="167" t="s">
        <v>74</v>
      </c>
      <c r="F30" s="139">
        <f>926.77+178.23</f>
        <v>1105</v>
      </c>
      <c r="G30" s="139">
        <f>209.68+40.32</f>
        <v>250</v>
      </c>
      <c r="H30" s="139">
        <v>0</v>
      </c>
      <c r="I30" s="139">
        <f>838.71+161.29</f>
        <v>1000</v>
      </c>
      <c r="J30" s="139">
        <v>35</v>
      </c>
      <c r="K30" s="139">
        <v>0</v>
      </c>
      <c r="L30" s="139">
        <f>838.71+161.29</f>
        <v>1000</v>
      </c>
      <c r="M30" s="144" t="s">
        <v>339</v>
      </c>
      <c r="N30" s="157">
        <v>0</v>
      </c>
      <c r="O30" s="139">
        <v>0</v>
      </c>
      <c r="P30" s="139">
        <v>1570</v>
      </c>
      <c r="Q30" s="159">
        <f t="shared" si="0"/>
        <v>4960</v>
      </c>
      <c r="R30" s="180"/>
    </row>
    <row r="31" spans="1:21" s="140" customFormat="1" ht="36.75" customHeight="1" x14ac:dyDescent="0.25">
      <c r="A31" s="138">
        <v>19</v>
      </c>
      <c r="B31" s="188" t="s">
        <v>282</v>
      </c>
      <c r="C31" s="165" t="s">
        <v>156</v>
      </c>
      <c r="D31" s="166" t="s">
        <v>157</v>
      </c>
      <c r="E31" s="167" t="s">
        <v>74</v>
      </c>
      <c r="F31" s="139">
        <v>1168</v>
      </c>
      <c r="G31" s="139">
        <v>250</v>
      </c>
      <c r="H31" s="139">
        <v>0</v>
      </c>
      <c r="I31" s="139">
        <v>1400</v>
      </c>
      <c r="J31" s="139">
        <v>35</v>
      </c>
      <c r="K31" s="139">
        <v>0</v>
      </c>
      <c r="L31" s="139">
        <v>1500</v>
      </c>
      <c r="M31" s="154" t="s">
        <v>339</v>
      </c>
      <c r="N31" s="157">
        <v>0</v>
      </c>
      <c r="O31" s="139">
        <v>0</v>
      </c>
      <c r="P31" s="139">
        <v>2051.5</v>
      </c>
      <c r="Q31" s="159">
        <f t="shared" si="0"/>
        <v>6404.5</v>
      </c>
      <c r="R31" s="180"/>
    </row>
    <row r="32" spans="1:21" s="140" customFormat="1" ht="39.75" customHeight="1" x14ac:dyDescent="0.25">
      <c r="A32" s="138">
        <v>20</v>
      </c>
      <c r="B32" s="188" t="s">
        <v>368</v>
      </c>
      <c r="C32" s="165" t="s">
        <v>156</v>
      </c>
      <c r="D32" s="166" t="s">
        <v>157</v>
      </c>
      <c r="E32" s="167" t="s">
        <v>74</v>
      </c>
      <c r="F32" s="139">
        <v>1168</v>
      </c>
      <c r="G32" s="139">
        <v>250</v>
      </c>
      <c r="H32" s="139">
        <v>0</v>
      </c>
      <c r="I32" s="139">
        <v>1400</v>
      </c>
      <c r="J32" s="139">
        <v>35</v>
      </c>
      <c r="K32" s="139">
        <v>0</v>
      </c>
      <c r="L32" s="139">
        <v>1500</v>
      </c>
      <c r="M32" s="154" t="s">
        <v>339</v>
      </c>
      <c r="N32" s="157">
        <v>0</v>
      </c>
      <c r="O32" s="139">
        <v>0</v>
      </c>
      <c r="P32" s="139">
        <v>2051.5</v>
      </c>
      <c r="Q32" s="159">
        <f t="shared" si="0"/>
        <v>6404.5</v>
      </c>
      <c r="R32" s="180"/>
    </row>
    <row r="33" spans="1:18" s="140" customFormat="1" ht="41.25" customHeight="1" x14ac:dyDescent="0.25">
      <c r="A33" s="138">
        <v>21</v>
      </c>
      <c r="B33" s="188" t="s">
        <v>318</v>
      </c>
      <c r="C33" s="165" t="s">
        <v>158</v>
      </c>
      <c r="D33" s="166" t="s">
        <v>159</v>
      </c>
      <c r="E33" s="167" t="s">
        <v>74</v>
      </c>
      <c r="F33" s="139">
        <v>1105</v>
      </c>
      <c r="G33" s="139">
        <v>250</v>
      </c>
      <c r="H33" s="139">
        <v>0</v>
      </c>
      <c r="I33" s="139">
        <v>1000</v>
      </c>
      <c r="J33" s="139">
        <v>35</v>
      </c>
      <c r="K33" s="139">
        <v>0</v>
      </c>
      <c r="L33" s="139">
        <v>1000</v>
      </c>
      <c r="M33" s="154" t="s">
        <v>339</v>
      </c>
      <c r="N33" s="157">
        <v>0</v>
      </c>
      <c r="O33" s="139">
        <v>0</v>
      </c>
      <c r="P33" s="139">
        <v>1570</v>
      </c>
      <c r="Q33" s="159">
        <f t="shared" si="0"/>
        <v>4960</v>
      </c>
      <c r="R33" s="180"/>
    </row>
    <row r="34" spans="1:18" s="140" customFormat="1" ht="22.5" customHeight="1" x14ac:dyDescent="0.25">
      <c r="A34" s="133"/>
      <c r="B34" s="184"/>
      <c r="C34" s="168"/>
      <c r="D34" s="169"/>
      <c r="E34" s="170"/>
      <c r="F34" s="141">
        <f t="shared" ref="F34:Q34" si="3">SUM(F19:F33)</f>
        <v>47086</v>
      </c>
      <c r="G34" s="141">
        <f t="shared" si="3"/>
        <v>3750</v>
      </c>
      <c r="H34" s="141">
        <f t="shared" si="3"/>
        <v>1125</v>
      </c>
      <c r="I34" s="141">
        <f t="shared" si="3"/>
        <v>11700</v>
      </c>
      <c r="J34" s="141">
        <f t="shared" si="3"/>
        <v>330</v>
      </c>
      <c r="K34" s="141">
        <f t="shared" si="3"/>
        <v>3075</v>
      </c>
      <c r="L34" s="141">
        <f t="shared" si="3"/>
        <v>23600</v>
      </c>
      <c r="M34" s="141"/>
      <c r="N34" s="141">
        <f t="shared" si="3"/>
        <v>0</v>
      </c>
      <c r="O34" s="141">
        <f t="shared" si="3"/>
        <v>0</v>
      </c>
      <c r="P34" s="141">
        <f t="shared" si="3"/>
        <v>43645.5</v>
      </c>
      <c r="Q34" s="141">
        <f t="shared" si="3"/>
        <v>134311.5</v>
      </c>
      <c r="R34" s="185"/>
    </row>
    <row r="35" spans="1:18" s="140" customFormat="1" ht="29.25" customHeight="1" x14ac:dyDescent="0.25">
      <c r="A35" s="138"/>
      <c r="B35" s="181" t="s">
        <v>283</v>
      </c>
      <c r="C35" s="165"/>
      <c r="D35" s="166"/>
      <c r="E35" s="167"/>
      <c r="F35" s="139"/>
      <c r="G35" s="139"/>
      <c r="H35" s="139"/>
      <c r="I35" s="139"/>
      <c r="J35" s="139"/>
      <c r="K35" s="139"/>
      <c r="L35" s="139"/>
      <c r="M35" s="144"/>
      <c r="N35" s="145"/>
      <c r="O35" s="145"/>
      <c r="P35" s="145"/>
      <c r="Q35" s="159"/>
      <c r="R35" s="180"/>
    </row>
    <row r="36" spans="1:18" s="140" customFormat="1" ht="29.25" customHeight="1" x14ac:dyDescent="0.25">
      <c r="A36" s="138">
        <v>22</v>
      </c>
      <c r="B36" s="188" t="s">
        <v>409</v>
      </c>
      <c r="C36" s="165" t="s">
        <v>14</v>
      </c>
      <c r="D36" s="166" t="s">
        <v>408</v>
      </c>
      <c r="E36" s="167" t="s">
        <v>74</v>
      </c>
      <c r="F36" s="139">
        <v>6297</v>
      </c>
      <c r="G36" s="139">
        <v>250</v>
      </c>
      <c r="H36" s="139">
        <v>375</v>
      </c>
      <c r="I36" s="139">
        <v>0</v>
      </c>
      <c r="J36" s="139">
        <v>0</v>
      </c>
      <c r="K36" s="139">
        <v>0</v>
      </c>
      <c r="L36" s="139">
        <v>2000</v>
      </c>
      <c r="M36" s="154" t="s">
        <v>339</v>
      </c>
      <c r="N36" s="157">
        <v>0</v>
      </c>
      <c r="O36" s="139">
        <v>0</v>
      </c>
      <c r="P36" s="139">
        <v>4336</v>
      </c>
      <c r="Q36" s="159">
        <f t="shared" si="0"/>
        <v>13258</v>
      </c>
      <c r="R36" s="180"/>
    </row>
    <row r="37" spans="1:18" s="146" customFormat="1" ht="29.25" customHeight="1" x14ac:dyDescent="0.25">
      <c r="A37" s="138">
        <v>23</v>
      </c>
      <c r="B37" s="188" t="s">
        <v>320</v>
      </c>
      <c r="C37" s="165" t="s">
        <v>19</v>
      </c>
      <c r="D37" s="166" t="s">
        <v>321</v>
      </c>
      <c r="E37" s="167" t="s">
        <v>74</v>
      </c>
      <c r="F37" s="139">
        <v>3525</v>
      </c>
      <c r="G37" s="139">
        <v>250</v>
      </c>
      <c r="H37" s="139">
        <v>0</v>
      </c>
      <c r="I37" s="139">
        <v>0</v>
      </c>
      <c r="J37" s="139">
        <v>0</v>
      </c>
      <c r="K37" s="139">
        <v>0</v>
      </c>
      <c r="L37" s="139">
        <v>1800</v>
      </c>
      <c r="M37" s="154" t="s">
        <v>339</v>
      </c>
      <c r="N37" s="157">
        <v>0</v>
      </c>
      <c r="O37" s="139">
        <v>0</v>
      </c>
      <c r="P37" s="139">
        <v>2662.5</v>
      </c>
      <c r="Q37" s="159">
        <f t="shared" si="0"/>
        <v>8237.5</v>
      </c>
      <c r="R37" s="180"/>
    </row>
    <row r="38" spans="1:18" s="146" customFormat="1" ht="29.25" customHeight="1" x14ac:dyDescent="0.25">
      <c r="A38" s="138">
        <v>24</v>
      </c>
      <c r="B38" s="188" t="s">
        <v>306</v>
      </c>
      <c r="C38" s="165" t="s">
        <v>19</v>
      </c>
      <c r="D38" s="166" t="s">
        <v>307</v>
      </c>
      <c r="E38" s="167" t="s">
        <v>74</v>
      </c>
      <c r="F38" s="139">
        <v>3525</v>
      </c>
      <c r="G38" s="139">
        <v>250</v>
      </c>
      <c r="H38" s="139">
        <v>0</v>
      </c>
      <c r="I38" s="139">
        <v>0</v>
      </c>
      <c r="J38" s="139">
        <v>0</v>
      </c>
      <c r="K38" s="139">
        <v>0</v>
      </c>
      <c r="L38" s="139">
        <v>1800</v>
      </c>
      <c r="M38" s="154" t="s">
        <v>339</v>
      </c>
      <c r="N38" s="157">
        <v>0</v>
      </c>
      <c r="O38" s="139">
        <v>0</v>
      </c>
      <c r="P38" s="139">
        <v>2662.5</v>
      </c>
      <c r="Q38" s="159">
        <f t="shared" si="0"/>
        <v>8237.5</v>
      </c>
      <c r="R38" s="180"/>
    </row>
    <row r="39" spans="1:18" s="146" customFormat="1" ht="29.25" customHeight="1" x14ac:dyDescent="0.25">
      <c r="A39" s="138">
        <v>25</v>
      </c>
      <c r="B39" s="188" t="s">
        <v>18</v>
      </c>
      <c r="C39" s="165" t="s">
        <v>19</v>
      </c>
      <c r="D39" s="166" t="s">
        <v>391</v>
      </c>
      <c r="E39" s="167" t="s">
        <v>74</v>
      </c>
      <c r="F39" s="139">
        <v>3525</v>
      </c>
      <c r="G39" s="139">
        <v>250</v>
      </c>
      <c r="H39" s="139">
        <v>375</v>
      </c>
      <c r="I39" s="139">
        <v>0</v>
      </c>
      <c r="J39" s="139">
        <v>0</v>
      </c>
      <c r="K39" s="139">
        <v>0</v>
      </c>
      <c r="L39" s="139">
        <v>1800</v>
      </c>
      <c r="M39" s="154" t="s">
        <v>339</v>
      </c>
      <c r="N39" s="157">
        <v>0</v>
      </c>
      <c r="O39" s="139">
        <v>0</v>
      </c>
      <c r="P39" s="139">
        <v>2850</v>
      </c>
      <c r="Q39" s="159">
        <f t="shared" si="0"/>
        <v>8800</v>
      </c>
      <c r="R39" s="180"/>
    </row>
    <row r="40" spans="1:18" s="146" customFormat="1" ht="29.25" customHeight="1" x14ac:dyDescent="0.25">
      <c r="A40" s="138">
        <v>26</v>
      </c>
      <c r="B40" s="188" t="s">
        <v>419</v>
      </c>
      <c r="C40" s="165" t="s">
        <v>19</v>
      </c>
      <c r="D40" s="166" t="s">
        <v>420</v>
      </c>
      <c r="E40" s="167" t="s">
        <v>74</v>
      </c>
      <c r="F40" s="139">
        <v>1250.81</v>
      </c>
      <c r="G40" s="139">
        <v>88.71</v>
      </c>
      <c r="H40" s="139">
        <v>133.06</v>
      </c>
      <c r="I40" s="139">
        <v>0</v>
      </c>
      <c r="J40" s="139">
        <v>0</v>
      </c>
      <c r="K40" s="139">
        <v>0</v>
      </c>
      <c r="L40" s="139">
        <v>0</v>
      </c>
      <c r="M40" s="154" t="s">
        <v>339</v>
      </c>
      <c r="N40" s="157">
        <v>0</v>
      </c>
      <c r="O40" s="139">
        <v>0</v>
      </c>
      <c r="P40" s="139">
        <v>956.3</v>
      </c>
      <c r="Q40" s="159">
        <f t="shared" si="0"/>
        <v>2428.88</v>
      </c>
      <c r="R40" s="180"/>
    </row>
    <row r="41" spans="1:18" s="146" customFormat="1" ht="29.25" customHeight="1" x14ac:dyDescent="0.25">
      <c r="A41" s="137">
        <v>27</v>
      </c>
      <c r="B41" s="188" t="s">
        <v>354</v>
      </c>
      <c r="C41" s="165" t="s">
        <v>22</v>
      </c>
      <c r="D41" s="166" t="s">
        <v>268</v>
      </c>
      <c r="E41" s="167" t="s">
        <v>74</v>
      </c>
      <c r="F41" s="139">
        <v>1682</v>
      </c>
      <c r="G41" s="139">
        <v>250</v>
      </c>
      <c r="H41" s="139">
        <v>0</v>
      </c>
      <c r="I41" s="139">
        <v>1500</v>
      </c>
      <c r="J41" s="139">
        <v>0</v>
      </c>
      <c r="K41" s="139">
        <v>35</v>
      </c>
      <c r="L41" s="139">
        <v>1500</v>
      </c>
      <c r="M41" s="154" t="s">
        <v>339</v>
      </c>
      <c r="N41" s="157">
        <v>0</v>
      </c>
      <c r="O41" s="139">
        <v>0</v>
      </c>
      <c r="P41" s="139">
        <v>2358.5</v>
      </c>
      <c r="Q41" s="159">
        <f t="shared" si="0"/>
        <v>7325.5</v>
      </c>
      <c r="R41" s="180"/>
    </row>
    <row r="42" spans="1:18" s="146" customFormat="1" ht="22.5" customHeight="1" x14ac:dyDescent="0.25">
      <c r="A42" s="133"/>
      <c r="B42" s="184"/>
      <c r="C42" s="168"/>
      <c r="D42" s="169"/>
      <c r="E42" s="170"/>
      <c r="F42" s="141">
        <f>SUM(F36:F41)</f>
        <v>19804.810000000001</v>
      </c>
      <c r="G42" s="141">
        <f t="shared" ref="G42:Q42" si="4">SUM(G36:G41)</f>
        <v>1338.71</v>
      </c>
      <c r="H42" s="141">
        <f t="shared" si="4"/>
        <v>883.06</v>
      </c>
      <c r="I42" s="141">
        <f t="shared" si="4"/>
        <v>1500</v>
      </c>
      <c r="J42" s="141">
        <f t="shared" si="4"/>
        <v>0</v>
      </c>
      <c r="K42" s="141">
        <f t="shared" si="4"/>
        <v>35</v>
      </c>
      <c r="L42" s="141">
        <f t="shared" si="4"/>
        <v>8900</v>
      </c>
      <c r="M42" s="141"/>
      <c r="N42" s="141">
        <f t="shared" si="4"/>
        <v>0</v>
      </c>
      <c r="O42" s="141">
        <f t="shared" si="4"/>
        <v>0</v>
      </c>
      <c r="P42" s="141">
        <f t="shared" si="4"/>
        <v>15825.8</v>
      </c>
      <c r="Q42" s="141">
        <f t="shared" si="4"/>
        <v>48287.38</v>
      </c>
      <c r="R42" s="185"/>
    </row>
    <row r="43" spans="1:18" s="146" customFormat="1" ht="29.25" customHeight="1" x14ac:dyDescent="0.25">
      <c r="A43" s="138"/>
      <c r="B43" s="181" t="s">
        <v>284</v>
      </c>
      <c r="C43" s="165"/>
      <c r="D43" s="166"/>
      <c r="E43" s="167"/>
      <c r="F43" s="139"/>
      <c r="G43" s="139"/>
      <c r="H43" s="139"/>
      <c r="I43" s="139"/>
      <c r="J43" s="139"/>
      <c r="K43" s="139"/>
      <c r="L43" s="139"/>
      <c r="M43" s="144"/>
      <c r="N43" s="145"/>
      <c r="O43" s="145"/>
      <c r="P43" s="145"/>
      <c r="Q43" s="159"/>
      <c r="R43" s="180"/>
    </row>
    <row r="44" spans="1:18" s="146" customFormat="1" ht="35.25" customHeight="1" x14ac:dyDescent="0.25">
      <c r="A44" s="138">
        <v>28</v>
      </c>
      <c r="B44" s="171" t="s">
        <v>341</v>
      </c>
      <c r="C44" s="165" t="s">
        <v>12</v>
      </c>
      <c r="D44" s="166" t="s">
        <v>342</v>
      </c>
      <c r="E44" s="167" t="s">
        <v>74</v>
      </c>
      <c r="F44" s="139">
        <v>10261</v>
      </c>
      <c r="G44" s="139">
        <v>250</v>
      </c>
      <c r="H44" s="139">
        <v>375</v>
      </c>
      <c r="I44" s="139">
        <v>0</v>
      </c>
      <c r="J44" s="139">
        <v>0</v>
      </c>
      <c r="K44" s="139">
        <v>0</v>
      </c>
      <c r="L44" s="139">
        <v>3000</v>
      </c>
      <c r="M44" s="144" t="s">
        <v>339</v>
      </c>
      <c r="N44" s="157">
        <v>0</v>
      </c>
      <c r="O44" s="139">
        <v>0</v>
      </c>
      <c r="P44" s="139">
        <v>6818</v>
      </c>
      <c r="Q44" s="159">
        <f t="shared" si="0"/>
        <v>20704</v>
      </c>
      <c r="R44" s="180"/>
    </row>
    <row r="45" spans="1:18" s="146" customFormat="1" ht="36" customHeight="1" x14ac:dyDescent="0.25">
      <c r="A45" s="138">
        <v>29</v>
      </c>
      <c r="B45" s="188" t="s">
        <v>371</v>
      </c>
      <c r="C45" s="165" t="s">
        <v>26</v>
      </c>
      <c r="D45" s="166" t="s">
        <v>372</v>
      </c>
      <c r="E45" s="167" t="s">
        <v>74</v>
      </c>
      <c r="F45" s="139">
        <v>2441</v>
      </c>
      <c r="G45" s="139">
        <v>250</v>
      </c>
      <c r="H45" s="139">
        <v>0</v>
      </c>
      <c r="I45" s="139">
        <v>1500</v>
      </c>
      <c r="J45" s="139">
        <v>35</v>
      </c>
      <c r="K45" s="139">
        <v>0</v>
      </c>
      <c r="L45" s="139">
        <v>1500</v>
      </c>
      <c r="M45" s="144" t="s">
        <v>339</v>
      </c>
      <c r="N45" s="157">
        <v>0</v>
      </c>
      <c r="O45" s="139">
        <v>0</v>
      </c>
      <c r="P45" s="139">
        <v>2738</v>
      </c>
      <c r="Q45" s="159">
        <f t="shared" si="0"/>
        <v>8464</v>
      </c>
      <c r="R45" s="180"/>
    </row>
    <row r="46" spans="1:18" s="140" customFormat="1" ht="18" customHeight="1" x14ac:dyDescent="0.25">
      <c r="A46" s="133"/>
      <c r="B46" s="184"/>
      <c r="C46" s="168"/>
      <c r="D46" s="169"/>
      <c r="E46" s="170"/>
      <c r="F46" s="141">
        <f>SUM(F44:F45)</f>
        <v>12702</v>
      </c>
      <c r="G46" s="141">
        <f t="shared" ref="G46:Q46" si="5">SUM(G44:G45)</f>
        <v>500</v>
      </c>
      <c r="H46" s="141">
        <f t="shared" si="5"/>
        <v>375</v>
      </c>
      <c r="I46" s="141">
        <f t="shared" si="5"/>
        <v>1500</v>
      </c>
      <c r="J46" s="141">
        <f t="shared" si="5"/>
        <v>35</v>
      </c>
      <c r="K46" s="141">
        <f t="shared" si="5"/>
        <v>0</v>
      </c>
      <c r="L46" s="141">
        <f t="shared" si="5"/>
        <v>4500</v>
      </c>
      <c r="M46" s="141"/>
      <c r="N46" s="141">
        <f t="shared" si="5"/>
        <v>0</v>
      </c>
      <c r="O46" s="141">
        <f t="shared" si="5"/>
        <v>0</v>
      </c>
      <c r="P46" s="141">
        <f t="shared" si="5"/>
        <v>9556</v>
      </c>
      <c r="Q46" s="141">
        <f t="shared" si="5"/>
        <v>29168</v>
      </c>
      <c r="R46" s="185"/>
    </row>
    <row r="47" spans="1:18" s="140" customFormat="1" ht="25.5" customHeight="1" x14ac:dyDescent="0.25">
      <c r="A47" s="138"/>
      <c r="B47" s="181" t="s">
        <v>395</v>
      </c>
      <c r="C47" s="165"/>
      <c r="D47" s="166"/>
      <c r="E47" s="167"/>
      <c r="F47" s="139"/>
      <c r="G47" s="139"/>
      <c r="H47" s="139"/>
      <c r="I47" s="139"/>
      <c r="J47" s="139"/>
      <c r="K47" s="139"/>
      <c r="L47" s="139"/>
      <c r="M47" s="144"/>
      <c r="N47" s="145"/>
      <c r="O47" s="145"/>
      <c r="P47" s="145"/>
      <c r="Q47" s="159"/>
      <c r="R47" s="180"/>
    </row>
    <row r="48" spans="1:18" s="146" customFormat="1" ht="29.25" customHeight="1" x14ac:dyDescent="0.25">
      <c r="A48" s="138">
        <v>30</v>
      </c>
      <c r="B48" s="188" t="s">
        <v>285</v>
      </c>
      <c r="C48" s="165" t="s">
        <v>12</v>
      </c>
      <c r="D48" s="166" t="s">
        <v>270</v>
      </c>
      <c r="E48" s="167" t="s">
        <v>74</v>
      </c>
      <c r="F48" s="139">
        <v>10261</v>
      </c>
      <c r="G48" s="139">
        <v>250</v>
      </c>
      <c r="H48" s="139">
        <v>375</v>
      </c>
      <c r="I48" s="139">
        <v>0</v>
      </c>
      <c r="J48" s="139">
        <v>0</v>
      </c>
      <c r="K48" s="139">
        <v>0</v>
      </c>
      <c r="L48" s="139">
        <v>3000</v>
      </c>
      <c r="M48" s="154" t="s">
        <v>339</v>
      </c>
      <c r="N48" s="157">
        <v>0</v>
      </c>
      <c r="O48" s="139">
        <v>0</v>
      </c>
      <c r="P48" s="139">
        <v>6818</v>
      </c>
      <c r="Q48" s="159">
        <f t="shared" si="0"/>
        <v>20704</v>
      </c>
      <c r="R48" s="180"/>
    </row>
    <row r="49" spans="1:18" s="146" customFormat="1" ht="35.25" customHeight="1" x14ac:dyDescent="0.25">
      <c r="A49" s="138">
        <v>31</v>
      </c>
      <c r="B49" s="188" t="s">
        <v>358</v>
      </c>
      <c r="C49" s="165" t="s">
        <v>14</v>
      </c>
      <c r="D49" s="166" t="s">
        <v>313</v>
      </c>
      <c r="E49" s="167" t="s">
        <v>74</v>
      </c>
      <c r="F49" s="139">
        <v>6297</v>
      </c>
      <c r="G49" s="139">
        <v>250</v>
      </c>
      <c r="H49" s="139">
        <v>375</v>
      </c>
      <c r="I49" s="139">
        <v>0</v>
      </c>
      <c r="J49" s="139">
        <v>0</v>
      </c>
      <c r="K49" s="139">
        <v>0</v>
      </c>
      <c r="L49" s="139">
        <v>1800</v>
      </c>
      <c r="M49" s="154" t="s">
        <v>339</v>
      </c>
      <c r="N49" s="157">
        <v>0</v>
      </c>
      <c r="O49" s="139">
        <v>0</v>
      </c>
      <c r="P49" s="139">
        <v>4236</v>
      </c>
      <c r="Q49" s="159">
        <f t="shared" si="0"/>
        <v>12958</v>
      </c>
      <c r="R49" s="180"/>
    </row>
    <row r="50" spans="1:18" s="146" customFormat="1" ht="29.25" customHeight="1" x14ac:dyDescent="0.25">
      <c r="A50" s="138">
        <v>32</v>
      </c>
      <c r="B50" s="188" t="s">
        <v>400</v>
      </c>
      <c r="C50" s="165" t="s">
        <v>26</v>
      </c>
      <c r="D50" s="166" t="s">
        <v>401</v>
      </c>
      <c r="E50" s="167" t="s">
        <v>74</v>
      </c>
      <c r="F50" s="139">
        <v>2441</v>
      </c>
      <c r="G50" s="139">
        <v>250</v>
      </c>
      <c r="H50" s="139">
        <v>0</v>
      </c>
      <c r="I50" s="139">
        <v>0</v>
      </c>
      <c r="J50" s="139">
        <v>35</v>
      </c>
      <c r="K50" s="139">
        <v>0</v>
      </c>
      <c r="L50" s="139">
        <v>1500</v>
      </c>
      <c r="M50" s="154" t="s">
        <v>339</v>
      </c>
      <c r="N50" s="157">
        <v>0</v>
      </c>
      <c r="O50" s="139">
        <v>0</v>
      </c>
      <c r="P50" s="139">
        <v>1988</v>
      </c>
      <c r="Q50" s="159">
        <f t="shared" si="0"/>
        <v>6214</v>
      </c>
      <c r="R50" s="180"/>
    </row>
    <row r="51" spans="1:18" s="146" customFormat="1" ht="18" customHeight="1" x14ac:dyDescent="0.25">
      <c r="A51" s="133"/>
      <c r="B51" s="184"/>
      <c r="C51" s="168"/>
      <c r="D51" s="169"/>
      <c r="E51" s="170"/>
      <c r="F51" s="141">
        <f>SUM(F48:F50)</f>
        <v>18999</v>
      </c>
      <c r="G51" s="141">
        <f t="shared" ref="G51:Q51" si="6">SUM(G48:G50)</f>
        <v>750</v>
      </c>
      <c r="H51" s="141">
        <f t="shared" si="6"/>
        <v>750</v>
      </c>
      <c r="I51" s="141">
        <f t="shared" si="6"/>
        <v>0</v>
      </c>
      <c r="J51" s="141">
        <f t="shared" si="6"/>
        <v>35</v>
      </c>
      <c r="K51" s="141">
        <f t="shared" si="6"/>
        <v>0</v>
      </c>
      <c r="L51" s="141">
        <f t="shared" si="6"/>
        <v>6300</v>
      </c>
      <c r="M51" s="141"/>
      <c r="N51" s="141">
        <f t="shared" si="6"/>
        <v>0</v>
      </c>
      <c r="O51" s="141">
        <f t="shared" si="6"/>
        <v>0</v>
      </c>
      <c r="P51" s="141">
        <f t="shared" si="6"/>
        <v>13042</v>
      </c>
      <c r="Q51" s="141">
        <f t="shared" si="6"/>
        <v>39876</v>
      </c>
      <c r="R51" s="185"/>
    </row>
    <row r="52" spans="1:18" s="146" customFormat="1" ht="25.5" customHeight="1" x14ac:dyDescent="0.25">
      <c r="A52" s="138"/>
      <c r="B52" s="181" t="s">
        <v>286</v>
      </c>
      <c r="C52" s="165"/>
      <c r="D52" s="166"/>
      <c r="E52" s="167"/>
      <c r="F52" s="139"/>
      <c r="G52" s="139"/>
      <c r="H52" s="139"/>
      <c r="I52" s="139"/>
      <c r="J52" s="139"/>
      <c r="K52" s="139"/>
      <c r="L52" s="139"/>
      <c r="M52" s="144"/>
      <c r="N52" s="145"/>
      <c r="O52" s="145"/>
      <c r="P52" s="145"/>
      <c r="Q52" s="159"/>
      <c r="R52" s="180"/>
    </row>
    <row r="53" spans="1:18" s="146" customFormat="1" ht="29.25" customHeight="1" x14ac:dyDescent="0.25">
      <c r="A53" s="138">
        <v>33</v>
      </c>
      <c r="B53" s="188" t="s">
        <v>287</v>
      </c>
      <c r="C53" s="165" t="s">
        <v>14</v>
      </c>
      <c r="D53" s="166" t="s">
        <v>271</v>
      </c>
      <c r="E53" s="167" t="s">
        <v>74</v>
      </c>
      <c r="F53" s="139">
        <v>6297</v>
      </c>
      <c r="G53" s="139">
        <v>250</v>
      </c>
      <c r="H53" s="139">
        <v>375</v>
      </c>
      <c r="I53" s="139">
        <v>0</v>
      </c>
      <c r="J53" s="139">
        <v>0</v>
      </c>
      <c r="K53" s="139">
        <v>0</v>
      </c>
      <c r="L53" s="139">
        <v>2000</v>
      </c>
      <c r="M53" s="154" t="s">
        <v>339</v>
      </c>
      <c r="N53" s="157">
        <v>0</v>
      </c>
      <c r="O53" s="139">
        <v>0</v>
      </c>
      <c r="P53" s="139">
        <v>4336</v>
      </c>
      <c r="Q53" s="159">
        <f t="shared" si="0"/>
        <v>13258</v>
      </c>
      <c r="R53" s="180"/>
    </row>
    <row r="54" spans="1:18" s="146" customFormat="1" ht="18.75" customHeight="1" x14ac:dyDescent="0.25">
      <c r="A54" s="133"/>
      <c r="B54" s="184"/>
      <c r="C54" s="168"/>
      <c r="D54" s="169"/>
      <c r="E54" s="170"/>
      <c r="F54" s="141">
        <f>+F53</f>
        <v>6297</v>
      </c>
      <c r="G54" s="141">
        <f t="shared" ref="G54:Q54" si="7">+G53</f>
        <v>250</v>
      </c>
      <c r="H54" s="141">
        <f t="shared" si="7"/>
        <v>375</v>
      </c>
      <c r="I54" s="141">
        <f t="shared" si="7"/>
        <v>0</v>
      </c>
      <c r="J54" s="141">
        <f t="shared" si="7"/>
        <v>0</v>
      </c>
      <c r="K54" s="141">
        <f t="shared" si="7"/>
        <v>0</v>
      </c>
      <c r="L54" s="141">
        <f t="shared" si="7"/>
        <v>2000</v>
      </c>
      <c r="M54" s="141"/>
      <c r="N54" s="141">
        <f t="shared" si="7"/>
        <v>0</v>
      </c>
      <c r="O54" s="141">
        <f t="shared" si="7"/>
        <v>0</v>
      </c>
      <c r="P54" s="141">
        <f t="shared" si="7"/>
        <v>4336</v>
      </c>
      <c r="Q54" s="141">
        <f t="shared" si="7"/>
        <v>13258</v>
      </c>
      <c r="R54" s="185"/>
    </row>
    <row r="55" spans="1:18" s="140" customFormat="1" ht="33.75" customHeight="1" x14ac:dyDescent="0.25">
      <c r="A55" s="138"/>
      <c r="B55" s="181" t="s">
        <v>288</v>
      </c>
      <c r="C55" s="165"/>
      <c r="D55" s="166"/>
      <c r="E55" s="167"/>
      <c r="F55" s="139"/>
      <c r="G55" s="139"/>
      <c r="H55" s="139"/>
      <c r="I55" s="139"/>
      <c r="J55" s="139"/>
      <c r="K55" s="139"/>
      <c r="L55" s="139"/>
      <c r="M55" s="144"/>
      <c r="N55" s="145"/>
      <c r="O55" s="145"/>
      <c r="P55" s="145"/>
      <c r="Q55" s="159"/>
      <c r="R55" s="180"/>
    </row>
    <row r="56" spans="1:18" s="140" customFormat="1" ht="33" customHeight="1" x14ac:dyDescent="0.25">
      <c r="A56" s="138">
        <v>34</v>
      </c>
      <c r="B56" s="188" t="s">
        <v>423</v>
      </c>
      <c r="C56" s="165" t="s">
        <v>29</v>
      </c>
      <c r="D56" s="166" t="s">
        <v>416</v>
      </c>
      <c r="E56" s="167" t="s">
        <v>74</v>
      </c>
      <c r="F56" s="139">
        <v>5835</v>
      </c>
      <c r="G56" s="139">
        <v>250</v>
      </c>
      <c r="H56" s="139">
        <v>375</v>
      </c>
      <c r="I56" s="139">
        <v>0</v>
      </c>
      <c r="J56" s="139">
        <v>0</v>
      </c>
      <c r="K56" s="139">
        <v>0</v>
      </c>
      <c r="L56" s="139">
        <v>2000</v>
      </c>
      <c r="M56" s="144" t="s">
        <v>339</v>
      </c>
      <c r="N56" s="139">
        <v>0</v>
      </c>
      <c r="O56" s="139">
        <v>0</v>
      </c>
      <c r="P56" s="139">
        <v>4105</v>
      </c>
      <c r="Q56" s="159">
        <f t="shared" si="0"/>
        <v>12565</v>
      </c>
      <c r="R56" s="180"/>
    </row>
    <row r="57" spans="1:18" s="140" customFormat="1" ht="18.75" customHeight="1" x14ac:dyDescent="0.25">
      <c r="A57" s="133"/>
      <c r="B57" s="184"/>
      <c r="C57" s="168"/>
      <c r="D57" s="169"/>
      <c r="E57" s="170"/>
      <c r="F57" s="141">
        <f>+F56</f>
        <v>5835</v>
      </c>
      <c r="G57" s="141">
        <f t="shared" ref="G57:Q57" si="8">+G56</f>
        <v>250</v>
      </c>
      <c r="H57" s="141">
        <f t="shared" si="8"/>
        <v>375</v>
      </c>
      <c r="I57" s="141">
        <f t="shared" si="8"/>
        <v>0</v>
      </c>
      <c r="J57" s="141">
        <f t="shared" si="8"/>
        <v>0</v>
      </c>
      <c r="K57" s="141">
        <f t="shared" si="8"/>
        <v>0</v>
      </c>
      <c r="L57" s="141">
        <f t="shared" si="8"/>
        <v>2000</v>
      </c>
      <c r="M57" s="141"/>
      <c r="N57" s="141">
        <f t="shared" si="8"/>
        <v>0</v>
      </c>
      <c r="O57" s="141">
        <f t="shared" si="8"/>
        <v>0</v>
      </c>
      <c r="P57" s="141">
        <f t="shared" si="8"/>
        <v>4105</v>
      </c>
      <c r="Q57" s="141">
        <f t="shared" si="8"/>
        <v>12565</v>
      </c>
      <c r="R57" s="186"/>
    </row>
    <row r="58" spans="1:18" s="146" customFormat="1" ht="26.25" customHeight="1" x14ac:dyDescent="0.25">
      <c r="A58" s="137"/>
      <c r="B58" s="181" t="s">
        <v>345</v>
      </c>
      <c r="C58" s="173"/>
      <c r="D58" s="171"/>
      <c r="E58" s="172"/>
      <c r="F58" s="142"/>
      <c r="G58" s="142"/>
      <c r="H58" s="142"/>
      <c r="I58" s="142"/>
      <c r="J58" s="142"/>
      <c r="K58" s="142"/>
      <c r="L58" s="142"/>
      <c r="M58" s="143"/>
      <c r="N58" s="147"/>
      <c r="O58" s="147"/>
      <c r="P58" s="147"/>
      <c r="Q58" s="159"/>
      <c r="R58" s="180"/>
    </row>
    <row r="59" spans="1:18" s="146" customFormat="1" ht="29.25" customHeight="1" x14ac:dyDescent="0.25">
      <c r="A59" s="138">
        <v>35</v>
      </c>
      <c r="B59" s="188" t="s">
        <v>144</v>
      </c>
      <c r="C59" s="165" t="s">
        <v>14</v>
      </c>
      <c r="D59" s="166" t="s">
        <v>415</v>
      </c>
      <c r="E59" s="167" t="s">
        <v>74</v>
      </c>
      <c r="F59" s="139">
        <v>6297</v>
      </c>
      <c r="G59" s="139">
        <v>250</v>
      </c>
      <c r="H59" s="139">
        <v>375</v>
      </c>
      <c r="I59" s="139">
        <v>0</v>
      </c>
      <c r="J59" s="139">
        <v>0</v>
      </c>
      <c r="K59" s="139">
        <v>0</v>
      </c>
      <c r="L59" s="139">
        <v>2000</v>
      </c>
      <c r="M59" s="144" t="s">
        <v>339</v>
      </c>
      <c r="N59" s="157">
        <v>0</v>
      </c>
      <c r="O59" s="139">
        <v>0</v>
      </c>
      <c r="P59" s="139">
        <v>4039.01</v>
      </c>
      <c r="Q59" s="159">
        <f t="shared" si="0"/>
        <v>12961.01</v>
      </c>
      <c r="R59" s="180"/>
    </row>
    <row r="60" spans="1:18" s="146" customFormat="1" ht="32.25" customHeight="1" x14ac:dyDescent="0.25">
      <c r="A60" s="138">
        <v>36</v>
      </c>
      <c r="B60" s="188" t="s">
        <v>346</v>
      </c>
      <c r="C60" s="165" t="s">
        <v>347</v>
      </c>
      <c r="D60" s="166" t="s">
        <v>348</v>
      </c>
      <c r="E60" s="167" t="s">
        <v>74</v>
      </c>
      <c r="F60" s="139">
        <v>2490</v>
      </c>
      <c r="G60" s="139">
        <v>250</v>
      </c>
      <c r="H60" s="139">
        <v>0</v>
      </c>
      <c r="I60" s="139">
        <v>1500</v>
      </c>
      <c r="J60" s="139">
        <v>35</v>
      </c>
      <c r="K60" s="139">
        <v>0</v>
      </c>
      <c r="L60" s="139">
        <v>1500</v>
      </c>
      <c r="M60" s="144" t="s">
        <v>339</v>
      </c>
      <c r="N60" s="157">
        <v>0</v>
      </c>
      <c r="O60" s="139" t="s">
        <v>384</v>
      </c>
      <c r="P60" s="139">
        <v>2762.5</v>
      </c>
      <c r="Q60" s="159">
        <f t="shared" si="0"/>
        <v>8537.5</v>
      </c>
      <c r="R60" s="180"/>
    </row>
    <row r="61" spans="1:18" s="146" customFormat="1" ht="33" customHeight="1" x14ac:dyDescent="0.25">
      <c r="A61" s="138">
        <v>37</v>
      </c>
      <c r="B61" s="188" t="s">
        <v>370</v>
      </c>
      <c r="C61" s="165" t="s">
        <v>347</v>
      </c>
      <c r="D61" s="166" t="s">
        <v>348</v>
      </c>
      <c r="E61" s="167" t="s">
        <v>74</v>
      </c>
      <c r="F61" s="139">
        <v>2490</v>
      </c>
      <c r="G61" s="139">
        <v>250</v>
      </c>
      <c r="H61" s="139">
        <v>0</v>
      </c>
      <c r="I61" s="139">
        <v>1500</v>
      </c>
      <c r="J61" s="139">
        <v>35</v>
      </c>
      <c r="K61" s="139">
        <v>0</v>
      </c>
      <c r="L61" s="139">
        <v>1500</v>
      </c>
      <c r="M61" s="144" t="s">
        <v>339</v>
      </c>
      <c r="N61" s="157">
        <v>0</v>
      </c>
      <c r="O61" s="139">
        <v>0</v>
      </c>
      <c r="P61" s="139">
        <v>2762.5</v>
      </c>
      <c r="Q61" s="159">
        <f t="shared" si="0"/>
        <v>8537.5</v>
      </c>
      <c r="R61" s="180"/>
    </row>
    <row r="62" spans="1:18" s="146" customFormat="1" ht="22.5" customHeight="1" x14ac:dyDescent="0.25">
      <c r="A62" s="133"/>
      <c r="B62" s="184"/>
      <c r="C62" s="168"/>
      <c r="D62" s="169"/>
      <c r="E62" s="170"/>
      <c r="F62" s="141">
        <f t="shared" ref="F62:Q62" si="9">SUM(F59:F61)</f>
        <v>11277</v>
      </c>
      <c r="G62" s="141">
        <f t="shared" si="9"/>
        <v>750</v>
      </c>
      <c r="H62" s="141">
        <f t="shared" si="9"/>
        <v>375</v>
      </c>
      <c r="I62" s="141">
        <f t="shared" si="9"/>
        <v>3000</v>
      </c>
      <c r="J62" s="141">
        <f t="shared" si="9"/>
        <v>70</v>
      </c>
      <c r="K62" s="141">
        <f t="shared" si="9"/>
        <v>0</v>
      </c>
      <c r="L62" s="141">
        <f t="shared" si="9"/>
        <v>5000</v>
      </c>
      <c r="M62" s="141"/>
      <c r="N62" s="141">
        <f t="shared" si="9"/>
        <v>0</v>
      </c>
      <c r="O62" s="141">
        <f t="shared" si="9"/>
        <v>0</v>
      </c>
      <c r="P62" s="141">
        <f t="shared" si="9"/>
        <v>9564.01</v>
      </c>
      <c r="Q62" s="141">
        <f t="shared" si="9"/>
        <v>30036.010000000002</v>
      </c>
      <c r="R62" s="185"/>
    </row>
    <row r="63" spans="1:18" s="146" customFormat="1" ht="26.25" customHeight="1" x14ac:dyDescent="0.25">
      <c r="A63" s="138"/>
      <c r="B63" s="181" t="s">
        <v>289</v>
      </c>
      <c r="C63" s="165"/>
      <c r="D63" s="166"/>
      <c r="E63" s="167"/>
      <c r="F63" s="139"/>
      <c r="G63" s="139"/>
      <c r="H63" s="139"/>
      <c r="I63" s="139"/>
      <c r="J63" s="139"/>
      <c r="K63" s="139"/>
      <c r="L63" s="139"/>
      <c r="M63" s="144"/>
      <c r="N63" s="145"/>
      <c r="O63" s="145"/>
      <c r="P63" s="145"/>
      <c r="Q63" s="159"/>
      <c r="R63" s="180"/>
    </row>
    <row r="64" spans="1:18" s="146" customFormat="1" ht="33" customHeight="1" x14ac:dyDescent="0.25">
      <c r="A64" s="138">
        <v>38</v>
      </c>
      <c r="B64" s="188" t="s">
        <v>377</v>
      </c>
      <c r="C64" s="165" t="s">
        <v>29</v>
      </c>
      <c r="D64" s="166" t="s">
        <v>378</v>
      </c>
      <c r="E64" s="167" t="s">
        <v>74</v>
      </c>
      <c r="F64" s="139">
        <v>5835</v>
      </c>
      <c r="G64" s="139">
        <v>250</v>
      </c>
      <c r="H64" s="139">
        <v>375</v>
      </c>
      <c r="I64" s="139">
        <v>0</v>
      </c>
      <c r="J64" s="139">
        <v>0</v>
      </c>
      <c r="K64" s="139">
        <v>0</v>
      </c>
      <c r="L64" s="139">
        <v>2000</v>
      </c>
      <c r="M64" s="144" t="s">
        <v>339</v>
      </c>
      <c r="N64" s="157">
        <v>0</v>
      </c>
      <c r="O64" s="139">
        <v>0</v>
      </c>
      <c r="P64" s="139">
        <v>4105</v>
      </c>
      <c r="Q64" s="159">
        <f t="shared" si="0"/>
        <v>12565</v>
      </c>
      <c r="R64" s="180"/>
    </row>
    <row r="65" spans="1:18" s="140" customFormat="1" ht="33.75" customHeight="1" x14ac:dyDescent="0.25">
      <c r="A65" s="138">
        <v>39</v>
      </c>
      <c r="B65" s="188" t="s">
        <v>290</v>
      </c>
      <c r="C65" s="165" t="s">
        <v>26</v>
      </c>
      <c r="D65" s="166" t="s">
        <v>272</v>
      </c>
      <c r="E65" s="167" t="s">
        <v>74</v>
      </c>
      <c r="F65" s="139">
        <v>2441</v>
      </c>
      <c r="G65" s="139">
        <v>250</v>
      </c>
      <c r="H65" s="139">
        <v>0</v>
      </c>
      <c r="I65" s="139">
        <v>1500</v>
      </c>
      <c r="J65" s="139">
        <v>35</v>
      </c>
      <c r="K65" s="139">
        <v>0</v>
      </c>
      <c r="L65" s="139">
        <v>1500</v>
      </c>
      <c r="M65" s="154" t="s">
        <v>339</v>
      </c>
      <c r="N65" s="157">
        <v>0</v>
      </c>
      <c r="O65" s="139">
        <v>0</v>
      </c>
      <c r="P65" s="139">
        <v>2738</v>
      </c>
      <c r="Q65" s="159">
        <f t="shared" si="0"/>
        <v>8464</v>
      </c>
      <c r="R65" s="180"/>
    </row>
    <row r="66" spans="1:18" s="140" customFormat="1" ht="21" customHeight="1" x14ac:dyDescent="0.25">
      <c r="A66" s="133"/>
      <c r="B66" s="184"/>
      <c r="C66" s="168"/>
      <c r="D66" s="169"/>
      <c r="E66" s="170"/>
      <c r="F66" s="141">
        <f>SUM(F64:F65)</f>
        <v>8276</v>
      </c>
      <c r="G66" s="141">
        <f t="shared" ref="G66:Q66" si="10">SUM(G64:G65)</f>
        <v>500</v>
      </c>
      <c r="H66" s="141">
        <f t="shared" si="10"/>
        <v>375</v>
      </c>
      <c r="I66" s="141">
        <f t="shared" si="10"/>
        <v>1500</v>
      </c>
      <c r="J66" s="141">
        <f t="shared" si="10"/>
        <v>35</v>
      </c>
      <c r="K66" s="141">
        <f t="shared" si="10"/>
        <v>0</v>
      </c>
      <c r="L66" s="141">
        <f t="shared" si="10"/>
        <v>3500</v>
      </c>
      <c r="M66" s="141"/>
      <c r="N66" s="141">
        <f t="shared" si="10"/>
        <v>0</v>
      </c>
      <c r="O66" s="141">
        <f t="shared" si="10"/>
        <v>0</v>
      </c>
      <c r="P66" s="141">
        <f t="shared" si="10"/>
        <v>6843</v>
      </c>
      <c r="Q66" s="141">
        <f t="shared" si="10"/>
        <v>21029</v>
      </c>
      <c r="R66" s="185"/>
    </row>
    <row r="67" spans="1:18" s="140" customFormat="1" ht="29.25" customHeight="1" x14ac:dyDescent="0.25">
      <c r="A67" s="138"/>
      <c r="B67" s="181" t="s">
        <v>402</v>
      </c>
      <c r="C67" s="165"/>
      <c r="D67" s="166"/>
      <c r="E67" s="167"/>
      <c r="F67" s="139"/>
      <c r="G67" s="139"/>
      <c r="H67" s="139"/>
      <c r="I67" s="139"/>
      <c r="J67" s="139"/>
      <c r="K67" s="139"/>
      <c r="L67" s="139"/>
      <c r="M67" s="139"/>
      <c r="N67" s="139"/>
      <c r="O67" s="139"/>
      <c r="P67" s="139"/>
      <c r="Q67" s="159"/>
      <c r="R67" s="180"/>
    </row>
    <row r="68" spans="1:18" s="140" customFormat="1" ht="61.5" customHeight="1" x14ac:dyDescent="0.25">
      <c r="A68" s="138">
        <v>40</v>
      </c>
      <c r="B68" s="188" t="s">
        <v>403</v>
      </c>
      <c r="C68" s="165" t="s">
        <v>29</v>
      </c>
      <c r="D68" s="166" t="s">
        <v>404</v>
      </c>
      <c r="E68" s="167" t="s">
        <v>74</v>
      </c>
      <c r="F68" s="139">
        <v>0</v>
      </c>
      <c r="G68" s="139">
        <v>0</v>
      </c>
      <c r="H68" s="139">
        <v>0</v>
      </c>
      <c r="I68" s="139">
        <v>0</v>
      </c>
      <c r="J68" s="139">
        <v>0</v>
      </c>
      <c r="K68" s="139">
        <v>0</v>
      </c>
      <c r="L68" s="139">
        <v>0</v>
      </c>
      <c r="M68" s="175" t="s">
        <v>339</v>
      </c>
      <c r="N68" s="157">
        <v>0</v>
      </c>
      <c r="O68" s="139">
        <v>0</v>
      </c>
      <c r="P68" s="139">
        <v>4105</v>
      </c>
      <c r="Q68" s="159">
        <f t="shared" si="0"/>
        <v>4105</v>
      </c>
      <c r="R68" s="180" t="s">
        <v>433</v>
      </c>
    </row>
    <row r="69" spans="1:18" s="140" customFormat="1" ht="24" customHeight="1" x14ac:dyDescent="0.25">
      <c r="A69" s="133"/>
      <c r="B69" s="184"/>
      <c r="C69" s="168"/>
      <c r="D69" s="169"/>
      <c r="E69" s="170"/>
      <c r="F69" s="141">
        <f>+F68</f>
        <v>0</v>
      </c>
      <c r="G69" s="141">
        <f t="shared" ref="G69:Q69" si="11">+G68</f>
        <v>0</v>
      </c>
      <c r="H69" s="141">
        <f t="shared" si="11"/>
        <v>0</v>
      </c>
      <c r="I69" s="141">
        <f t="shared" si="11"/>
        <v>0</v>
      </c>
      <c r="J69" s="141">
        <f t="shared" si="11"/>
        <v>0</v>
      </c>
      <c r="K69" s="141">
        <f t="shared" si="11"/>
        <v>0</v>
      </c>
      <c r="L69" s="141">
        <f t="shared" si="11"/>
        <v>0</v>
      </c>
      <c r="M69" s="141"/>
      <c r="N69" s="141">
        <f t="shared" si="11"/>
        <v>0</v>
      </c>
      <c r="O69" s="141">
        <f t="shared" si="11"/>
        <v>0</v>
      </c>
      <c r="P69" s="141">
        <f t="shared" si="11"/>
        <v>4105</v>
      </c>
      <c r="Q69" s="141">
        <f t="shared" si="11"/>
        <v>4105</v>
      </c>
      <c r="R69" s="185"/>
    </row>
    <row r="70" spans="1:18" s="140" customFormat="1" ht="36" customHeight="1" x14ac:dyDescent="0.25">
      <c r="A70" s="137"/>
      <c r="B70" s="181" t="s">
        <v>396</v>
      </c>
      <c r="C70" s="165"/>
      <c r="D70" s="171"/>
      <c r="E70" s="172"/>
      <c r="F70" s="142"/>
      <c r="G70" s="142"/>
      <c r="H70" s="142"/>
      <c r="I70" s="142"/>
      <c r="J70" s="142"/>
      <c r="K70" s="142"/>
      <c r="L70" s="142"/>
      <c r="M70" s="142"/>
      <c r="N70" s="142"/>
      <c r="O70" s="142"/>
      <c r="P70" s="142"/>
      <c r="Q70" s="159"/>
      <c r="R70" s="180"/>
    </row>
    <row r="71" spans="1:18" s="140" customFormat="1" ht="29.25" customHeight="1" x14ac:dyDescent="0.25">
      <c r="A71" s="138">
        <v>41</v>
      </c>
      <c r="B71" s="188" t="s">
        <v>397</v>
      </c>
      <c r="C71" s="165" t="s">
        <v>14</v>
      </c>
      <c r="D71" s="166" t="s">
        <v>398</v>
      </c>
      <c r="E71" s="167" t="s">
        <v>74</v>
      </c>
      <c r="F71" s="139">
        <v>6297</v>
      </c>
      <c r="G71" s="139">
        <v>250</v>
      </c>
      <c r="H71" s="139">
        <v>0</v>
      </c>
      <c r="I71" s="139">
        <v>0</v>
      </c>
      <c r="J71" s="139">
        <v>0</v>
      </c>
      <c r="K71" s="139">
        <v>0</v>
      </c>
      <c r="L71" s="139">
        <v>2000</v>
      </c>
      <c r="M71" s="139" t="s">
        <v>339</v>
      </c>
      <c r="N71" s="157">
        <v>0</v>
      </c>
      <c r="O71" s="139">
        <v>0</v>
      </c>
      <c r="P71" s="139">
        <v>4148.5</v>
      </c>
      <c r="Q71" s="159">
        <f t="shared" si="0"/>
        <v>12695.5</v>
      </c>
      <c r="R71" s="180"/>
    </row>
    <row r="72" spans="1:18" s="140" customFormat="1" ht="18.75" customHeight="1" x14ac:dyDescent="0.25">
      <c r="A72" s="133"/>
      <c r="B72" s="184"/>
      <c r="C72" s="168"/>
      <c r="D72" s="169"/>
      <c r="E72" s="170"/>
      <c r="F72" s="141">
        <f>+F71</f>
        <v>6297</v>
      </c>
      <c r="G72" s="141">
        <f t="shared" ref="G72:Q72" si="12">+G71</f>
        <v>250</v>
      </c>
      <c r="H72" s="141">
        <f t="shared" si="12"/>
        <v>0</v>
      </c>
      <c r="I72" s="141">
        <f t="shared" si="12"/>
        <v>0</v>
      </c>
      <c r="J72" s="141">
        <f t="shared" si="12"/>
        <v>0</v>
      </c>
      <c r="K72" s="141">
        <f t="shared" si="12"/>
        <v>0</v>
      </c>
      <c r="L72" s="141">
        <f t="shared" si="12"/>
        <v>2000</v>
      </c>
      <c r="M72" s="141"/>
      <c r="N72" s="141">
        <f t="shared" si="12"/>
        <v>0</v>
      </c>
      <c r="O72" s="141">
        <f t="shared" si="12"/>
        <v>0</v>
      </c>
      <c r="P72" s="141">
        <f t="shared" si="12"/>
        <v>4148.5</v>
      </c>
      <c r="Q72" s="141">
        <f t="shared" si="12"/>
        <v>12695.5</v>
      </c>
      <c r="R72" s="185"/>
    </row>
    <row r="73" spans="1:18" s="140" customFormat="1" ht="22.5" customHeight="1" x14ac:dyDescent="0.25">
      <c r="A73" s="138"/>
      <c r="B73" s="181" t="s">
        <v>291</v>
      </c>
      <c r="C73" s="165"/>
      <c r="D73" s="166"/>
      <c r="E73" s="167"/>
      <c r="F73" s="139"/>
      <c r="G73" s="139"/>
      <c r="H73" s="139"/>
      <c r="I73" s="139"/>
      <c r="J73" s="139"/>
      <c r="K73" s="139"/>
      <c r="L73" s="139"/>
      <c r="M73" s="144"/>
      <c r="N73" s="145"/>
      <c r="O73" s="145"/>
      <c r="P73" s="145"/>
      <c r="Q73" s="159">
        <f t="shared" si="0"/>
        <v>0</v>
      </c>
      <c r="R73" s="180"/>
    </row>
    <row r="74" spans="1:18" s="140" customFormat="1" ht="41.25" customHeight="1" x14ac:dyDescent="0.25">
      <c r="A74" s="138">
        <v>42</v>
      </c>
      <c r="B74" s="188" t="s">
        <v>425</v>
      </c>
      <c r="C74" s="165" t="s">
        <v>14</v>
      </c>
      <c r="D74" s="166" t="s">
        <v>426</v>
      </c>
      <c r="E74" s="167" t="s">
        <v>74</v>
      </c>
      <c r="F74" s="139">
        <v>6297</v>
      </c>
      <c r="G74" s="139">
        <v>250</v>
      </c>
      <c r="H74" s="139">
        <v>0</v>
      </c>
      <c r="I74" s="139">
        <v>0</v>
      </c>
      <c r="J74" s="139">
        <v>0</v>
      </c>
      <c r="K74" s="139">
        <v>0</v>
      </c>
      <c r="L74" s="139">
        <v>2000</v>
      </c>
      <c r="M74" s="154" t="s">
        <v>339</v>
      </c>
      <c r="N74" s="145">
        <v>0</v>
      </c>
      <c r="O74" s="145">
        <v>0</v>
      </c>
      <c r="P74" s="145">
        <v>1446.18</v>
      </c>
      <c r="Q74" s="159">
        <f t="shared" ref="Q74:Q135" si="13">SUM(F74:P74)</f>
        <v>9993.18</v>
      </c>
      <c r="R74" s="180"/>
    </row>
    <row r="75" spans="1:18" s="140" customFormat="1" ht="27" customHeight="1" x14ac:dyDescent="0.25">
      <c r="A75" s="138">
        <v>43</v>
      </c>
      <c r="B75" s="188" t="s">
        <v>376</v>
      </c>
      <c r="C75" s="165" t="s">
        <v>26</v>
      </c>
      <c r="D75" s="166" t="s">
        <v>374</v>
      </c>
      <c r="E75" s="167" t="s">
        <v>74</v>
      </c>
      <c r="F75" s="139">
        <v>2441</v>
      </c>
      <c r="G75" s="139">
        <v>250</v>
      </c>
      <c r="H75" s="139">
        <v>0</v>
      </c>
      <c r="I75" s="139">
        <v>1500</v>
      </c>
      <c r="J75" s="139">
        <v>35</v>
      </c>
      <c r="K75" s="139">
        <v>0</v>
      </c>
      <c r="L75" s="139">
        <v>1500</v>
      </c>
      <c r="M75" s="154" t="s">
        <v>339</v>
      </c>
      <c r="N75" s="157">
        <v>0</v>
      </c>
      <c r="O75" s="139">
        <v>0</v>
      </c>
      <c r="P75" s="139">
        <v>2738</v>
      </c>
      <c r="Q75" s="159">
        <f t="shared" si="13"/>
        <v>8464</v>
      </c>
      <c r="R75" s="180"/>
    </row>
    <row r="76" spans="1:18" s="140" customFormat="1" ht="18.75" customHeight="1" x14ac:dyDescent="0.25">
      <c r="A76" s="133"/>
      <c r="B76" s="184"/>
      <c r="C76" s="168"/>
      <c r="D76" s="169"/>
      <c r="E76" s="170"/>
      <c r="F76" s="141">
        <f>+F75+F74</f>
        <v>8738</v>
      </c>
      <c r="G76" s="141">
        <f t="shared" ref="G76:Q76" si="14">+G75+G74</f>
        <v>500</v>
      </c>
      <c r="H76" s="141">
        <f t="shared" si="14"/>
        <v>0</v>
      </c>
      <c r="I76" s="141">
        <f t="shared" si="14"/>
        <v>1500</v>
      </c>
      <c r="J76" s="141">
        <f t="shared" si="14"/>
        <v>35</v>
      </c>
      <c r="K76" s="141">
        <f t="shared" si="14"/>
        <v>0</v>
      </c>
      <c r="L76" s="141">
        <f t="shared" si="14"/>
        <v>3500</v>
      </c>
      <c r="M76" s="141"/>
      <c r="N76" s="141">
        <f t="shared" si="14"/>
        <v>0</v>
      </c>
      <c r="O76" s="141">
        <f t="shared" si="14"/>
        <v>0</v>
      </c>
      <c r="P76" s="141">
        <f t="shared" si="14"/>
        <v>4184.18</v>
      </c>
      <c r="Q76" s="141">
        <f t="shared" si="14"/>
        <v>18457.18</v>
      </c>
      <c r="R76" s="185"/>
    </row>
    <row r="77" spans="1:18" s="140" customFormat="1" ht="18.75" customHeight="1" x14ac:dyDescent="0.25">
      <c r="A77" s="138"/>
      <c r="B77" s="174" t="s">
        <v>325</v>
      </c>
      <c r="C77" s="174"/>
      <c r="D77" s="166"/>
      <c r="E77" s="167"/>
      <c r="F77" s="139"/>
      <c r="G77" s="139"/>
      <c r="H77" s="139"/>
      <c r="I77" s="139"/>
      <c r="J77" s="139"/>
      <c r="K77" s="139"/>
      <c r="L77" s="139"/>
      <c r="M77" s="144"/>
      <c r="N77" s="145"/>
      <c r="O77" s="145"/>
      <c r="P77" s="145"/>
      <c r="Q77" s="159"/>
      <c r="R77" s="180"/>
    </row>
    <row r="78" spans="1:18" s="146" customFormat="1" ht="64.5" customHeight="1" x14ac:dyDescent="0.25">
      <c r="A78" s="138">
        <v>44</v>
      </c>
      <c r="B78" s="188" t="s">
        <v>292</v>
      </c>
      <c r="C78" s="165" t="s">
        <v>41</v>
      </c>
      <c r="D78" s="166" t="s">
        <v>273</v>
      </c>
      <c r="E78" s="167" t="s">
        <v>74</v>
      </c>
      <c r="F78" s="139">
        <v>0</v>
      </c>
      <c r="G78" s="139">
        <v>0</v>
      </c>
      <c r="H78" s="139">
        <v>0</v>
      </c>
      <c r="I78" s="139">
        <v>0</v>
      </c>
      <c r="J78" s="139">
        <v>0</v>
      </c>
      <c r="K78" s="139">
        <v>0</v>
      </c>
      <c r="L78" s="139">
        <v>0</v>
      </c>
      <c r="M78" s="154" t="s">
        <v>339</v>
      </c>
      <c r="N78" s="157">
        <v>0</v>
      </c>
      <c r="O78" s="139" t="s">
        <v>384</v>
      </c>
      <c r="P78" s="139">
        <v>5000</v>
      </c>
      <c r="Q78" s="159">
        <f t="shared" si="13"/>
        <v>5000</v>
      </c>
      <c r="R78" s="180" t="s">
        <v>429</v>
      </c>
    </row>
    <row r="79" spans="1:18" s="140" customFormat="1" ht="29.25" customHeight="1" x14ac:dyDescent="0.25">
      <c r="A79" s="138">
        <v>45</v>
      </c>
      <c r="B79" s="171" t="s">
        <v>293</v>
      </c>
      <c r="C79" s="165" t="s">
        <v>14</v>
      </c>
      <c r="D79" s="166" t="s">
        <v>274</v>
      </c>
      <c r="E79" s="167" t="s">
        <v>74</v>
      </c>
      <c r="F79" s="139">
        <v>6297</v>
      </c>
      <c r="G79" s="139">
        <v>250</v>
      </c>
      <c r="H79" s="139">
        <v>375</v>
      </c>
      <c r="I79" s="139">
        <v>0</v>
      </c>
      <c r="J79" s="139">
        <v>0</v>
      </c>
      <c r="K79" s="139">
        <v>0</v>
      </c>
      <c r="L79" s="139">
        <v>2000</v>
      </c>
      <c r="M79" s="154" t="s">
        <v>339</v>
      </c>
      <c r="N79" s="157">
        <v>0</v>
      </c>
      <c r="O79" s="139">
        <v>0</v>
      </c>
      <c r="P79" s="139">
        <v>4336</v>
      </c>
      <c r="Q79" s="159">
        <f t="shared" si="13"/>
        <v>13258</v>
      </c>
      <c r="R79" s="180"/>
    </row>
    <row r="80" spans="1:18" s="140" customFormat="1" ht="29.25" customHeight="1" x14ac:dyDescent="0.25">
      <c r="A80" s="138">
        <v>46</v>
      </c>
      <c r="B80" s="188" t="s">
        <v>369</v>
      </c>
      <c r="C80" s="165" t="s">
        <v>14</v>
      </c>
      <c r="D80" s="166" t="s">
        <v>275</v>
      </c>
      <c r="E80" s="167" t="s">
        <v>74</v>
      </c>
      <c r="F80" s="139">
        <v>6297</v>
      </c>
      <c r="G80" s="139">
        <v>250</v>
      </c>
      <c r="H80" s="139">
        <v>375</v>
      </c>
      <c r="I80" s="139">
        <v>0</v>
      </c>
      <c r="J80" s="139">
        <v>0</v>
      </c>
      <c r="K80" s="139">
        <v>0</v>
      </c>
      <c r="L80" s="139">
        <v>2000</v>
      </c>
      <c r="M80" s="154" t="s">
        <v>339</v>
      </c>
      <c r="N80" s="157">
        <v>0</v>
      </c>
      <c r="O80" s="139">
        <v>0</v>
      </c>
      <c r="P80" s="139">
        <v>4336</v>
      </c>
      <c r="Q80" s="159">
        <f t="shared" si="13"/>
        <v>13258</v>
      </c>
      <c r="R80" s="180"/>
    </row>
    <row r="81" spans="1:18" s="140" customFormat="1" ht="18.75" customHeight="1" x14ac:dyDescent="0.25">
      <c r="A81" s="133"/>
      <c r="B81" s="184"/>
      <c r="C81" s="168"/>
      <c r="D81" s="169"/>
      <c r="E81" s="170"/>
      <c r="F81" s="141">
        <f>SUM(F78:F80)</f>
        <v>12594</v>
      </c>
      <c r="G81" s="141">
        <f t="shared" ref="G81:Q81" si="15">SUM(G78:G80)</f>
        <v>500</v>
      </c>
      <c r="H81" s="141">
        <f t="shared" si="15"/>
        <v>750</v>
      </c>
      <c r="I81" s="141">
        <f t="shared" si="15"/>
        <v>0</v>
      </c>
      <c r="J81" s="141">
        <f t="shared" si="15"/>
        <v>0</v>
      </c>
      <c r="K81" s="141">
        <f t="shared" si="15"/>
        <v>0</v>
      </c>
      <c r="L81" s="141">
        <f t="shared" si="15"/>
        <v>4000</v>
      </c>
      <c r="M81" s="141"/>
      <c r="N81" s="141">
        <f t="shared" si="15"/>
        <v>0</v>
      </c>
      <c r="O81" s="141">
        <f t="shared" si="15"/>
        <v>0</v>
      </c>
      <c r="P81" s="141">
        <f t="shared" si="15"/>
        <v>13672</v>
      </c>
      <c r="Q81" s="141">
        <f t="shared" si="15"/>
        <v>31516</v>
      </c>
      <c r="R81" s="185"/>
    </row>
    <row r="82" spans="1:18" s="140" customFormat="1" ht="22.5" customHeight="1" x14ac:dyDescent="0.25">
      <c r="A82" s="138"/>
      <c r="B82" s="182" t="s">
        <v>335</v>
      </c>
      <c r="C82" s="174"/>
      <c r="D82" s="166"/>
      <c r="E82" s="167"/>
      <c r="F82" s="139"/>
      <c r="G82" s="139"/>
      <c r="H82" s="139"/>
      <c r="I82" s="139"/>
      <c r="J82" s="139"/>
      <c r="K82" s="139"/>
      <c r="L82" s="139"/>
      <c r="M82" s="144"/>
      <c r="N82" s="145"/>
      <c r="O82" s="145"/>
      <c r="P82" s="145"/>
      <c r="Q82" s="159"/>
      <c r="R82" s="180"/>
    </row>
    <row r="83" spans="1:18" s="140" customFormat="1" ht="32.25" customHeight="1" x14ac:dyDescent="0.25">
      <c r="A83" s="138">
        <v>47</v>
      </c>
      <c r="B83" s="173" t="s">
        <v>40</v>
      </c>
      <c r="C83" s="165" t="s">
        <v>79</v>
      </c>
      <c r="D83" s="166" t="s">
        <v>379</v>
      </c>
      <c r="E83" s="167" t="s">
        <v>74</v>
      </c>
      <c r="F83" s="139">
        <v>7000</v>
      </c>
      <c r="G83" s="139">
        <v>250</v>
      </c>
      <c r="H83" s="139">
        <v>0</v>
      </c>
      <c r="I83" s="139">
        <v>0</v>
      </c>
      <c r="J83" s="139">
        <v>0</v>
      </c>
      <c r="K83" s="139">
        <v>0</v>
      </c>
      <c r="L83" s="139">
        <v>0</v>
      </c>
      <c r="M83" s="154" t="s">
        <v>339</v>
      </c>
      <c r="N83" s="157">
        <v>0</v>
      </c>
      <c r="O83" s="139">
        <v>0</v>
      </c>
      <c r="P83" s="139">
        <v>3500</v>
      </c>
      <c r="Q83" s="159">
        <f t="shared" si="13"/>
        <v>10750</v>
      </c>
      <c r="R83" s="180"/>
    </row>
    <row r="84" spans="1:18" s="140" customFormat="1" ht="27.75" customHeight="1" x14ac:dyDescent="0.25">
      <c r="A84" s="138">
        <v>48</v>
      </c>
      <c r="B84" s="173" t="s">
        <v>380</v>
      </c>
      <c r="C84" s="165" t="s">
        <v>14</v>
      </c>
      <c r="D84" s="166" t="s">
        <v>274</v>
      </c>
      <c r="E84" s="167" t="s">
        <v>74</v>
      </c>
      <c r="F84" s="139">
        <v>6297</v>
      </c>
      <c r="G84" s="139">
        <v>250</v>
      </c>
      <c r="H84" s="139">
        <v>375</v>
      </c>
      <c r="I84" s="139">
        <v>0</v>
      </c>
      <c r="J84" s="139">
        <v>0</v>
      </c>
      <c r="K84" s="139">
        <v>0</v>
      </c>
      <c r="L84" s="139">
        <v>2000</v>
      </c>
      <c r="M84" s="154" t="s">
        <v>339</v>
      </c>
      <c r="N84" s="157">
        <v>0</v>
      </c>
      <c r="O84" s="139">
        <v>0</v>
      </c>
      <c r="P84" s="139">
        <v>4336</v>
      </c>
      <c r="Q84" s="159">
        <f t="shared" si="13"/>
        <v>13258</v>
      </c>
      <c r="R84" s="180"/>
    </row>
    <row r="85" spans="1:18" s="146" customFormat="1" ht="28.5" customHeight="1" x14ac:dyDescent="0.25">
      <c r="A85" s="138">
        <v>49</v>
      </c>
      <c r="B85" s="188" t="s">
        <v>246</v>
      </c>
      <c r="C85" s="165" t="s">
        <v>14</v>
      </c>
      <c r="D85" s="166" t="s">
        <v>275</v>
      </c>
      <c r="E85" s="167" t="s">
        <v>74</v>
      </c>
      <c r="F85" s="139">
        <v>6297</v>
      </c>
      <c r="G85" s="139">
        <v>250</v>
      </c>
      <c r="H85" s="139">
        <v>375</v>
      </c>
      <c r="I85" s="139">
        <v>0</v>
      </c>
      <c r="J85" s="139">
        <v>0</v>
      </c>
      <c r="K85" s="139">
        <v>0</v>
      </c>
      <c r="L85" s="139">
        <v>2000</v>
      </c>
      <c r="M85" s="154" t="s">
        <v>339</v>
      </c>
      <c r="N85" s="157">
        <v>0</v>
      </c>
      <c r="O85" s="139">
        <v>0</v>
      </c>
      <c r="P85" s="139">
        <v>4336</v>
      </c>
      <c r="Q85" s="159">
        <f t="shared" si="13"/>
        <v>13258</v>
      </c>
      <c r="R85" s="180"/>
    </row>
    <row r="86" spans="1:18" s="140" customFormat="1" ht="16.5" customHeight="1" x14ac:dyDescent="0.25">
      <c r="A86" s="133"/>
      <c r="B86" s="184"/>
      <c r="C86" s="168"/>
      <c r="D86" s="169"/>
      <c r="E86" s="170"/>
      <c r="F86" s="141">
        <f>SUM(F83:F85)</f>
        <v>19594</v>
      </c>
      <c r="G86" s="141">
        <f t="shared" ref="G86:Q86" si="16">SUM(G83:G85)</f>
        <v>750</v>
      </c>
      <c r="H86" s="141">
        <f t="shared" si="16"/>
        <v>750</v>
      </c>
      <c r="I86" s="141">
        <f t="shared" si="16"/>
        <v>0</v>
      </c>
      <c r="J86" s="141">
        <f t="shared" si="16"/>
        <v>0</v>
      </c>
      <c r="K86" s="141">
        <f t="shared" si="16"/>
        <v>0</v>
      </c>
      <c r="L86" s="141">
        <f t="shared" si="16"/>
        <v>4000</v>
      </c>
      <c r="M86" s="141"/>
      <c r="N86" s="141">
        <f t="shared" si="16"/>
        <v>0</v>
      </c>
      <c r="O86" s="141">
        <f t="shared" si="16"/>
        <v>0</v>
      </c>
      <c r="P86" s="141">
        <f t="shared" si="16"/>
        <v>12172</v>
      </c>
      <c r="Q86" s="141">
        <f t="shared" si="16"/>
        <v>37266</v>
      </c>
      <c r="R86" s="185"/>
    </row>
    <row r="87" spans="1:18" s="140" customFormat="1" ht="29.25" customHeight="1" x14ac:dyDescent="0.25">
      <c r="A87" s="138"/>
      <c r="B87" s="182" t="s">
        <v>326</v>
      </c>
      <c r="C87" s="174"/>
      <c r="D87" s="166"/>
      <c r="E87" s="167"/>
      <c r="F87" s="139"/>
      <c r="G87" s="139"/>
      <c r="H87" s="139"/>
      <c r="I87" s="139"/>
      <c r="J87" s="139"/>
      <c r="K87" s="139"/>
      <c r="L87" s="139"/>
      <c r="M87" s="144"/>
      <c r="N87" s="145"/>
      <c r="O87" s="145"/>
      <c r="P87" s="145"/>
      <c r="Q87" s="159"/>
      <c r="R87" s="180"/>
    </row>
    <row r="88" spans="1:18" s="140" customFormat="1" ht="29.25" customHeight="1" x14ac:dyDescent="0.25">
      <c r="A88" s="138">
        <v>50</v>
      </c>
      <c r="B88" s="173" t="s">
        <v>361</v>
      </c>
      <c r="C88" s="165" t="s">
        <v>41</v>
      </c>
      <c r="D88" s="166" t="s">
        <v>310</v>
      </c>
      <c r="E88" s="167" t="s">
        <v>74</v>
      </c>
      <c r="F88" s="139">
        <v>7000</v>
      </c>
      <c r="G88" s="139">
        <v>250</v>
      </c>
      <c r="H88" s="139">
        <v>0</v>
      </c>
      <c r="I88" s="139">
        <v>0</v>
      </c>
      <c r="J88" s="139">
        <v>0</v>
      </c>
      <c r="K88" s="139">
        <v>0</v>
      </c>
      <c r="L88" s="139">
        <v>3000</v>
      </c>
      <c r="M88" s="154" t="s">
        <v>339</v>
      </c>
      <c r="N88" s="157">
        <v>0</v>
      </c>
      <c r="O88" s="139">
        <v>0</v>
      </c>
      <c r="P88" s="139">
        <v>5000</v>
      </c>
      <c r="Q88" s="159">
        <f t="shared" si="13"/>
        <v>15250</v>
      </c>
      <c r="R88" s="180"/>
    </row>
    <row r="89" spans="1:18" s="140" customFormat="1" ht="33.75" customHeight="1" x14ac:dyDescent="0.25">
      <c r="A89" s="138">
        <v>51</v>
      </c>
      <c r="B89" s="173" t="s">
        <v>399</v>
      </c>
      <c r="C89" s="165" t="s">
        <v>14</v>
      </c>
      <c r="D89" s="166" t="s">
        <v>274</v>
      </c>
      <c r="E89" s="167" t="s">
        <v>74</v>
      </c>
      <c r="F89" s="139">
        <v>6297</v>
      </c>
      <c r="G89" s="139">
        <v>250</v>
      </c>
      <c r="H89" s="139">
        <v>375</v>
      </c>
      <c r="I89" s="139">
        <v>0</v>
      </c>
      <c r="J89" s="139">
        <v>0</v>
      </c>
      <c r="K89" s="139">
        <v>0</v>
      </c>
      <c r="L89" s="139">
        <v>2000</v>
      </c>
      <c r="M89" s="154" t="s">
        <v>339</v>
      </c>
      <c r="N89" s="157">
        <v>0</v>
      </c>
      <c r="O89" s="139">
        <v>0</v>
      </c>
      <c r="P89" s="139">
        <v>4336</v>
      </c>
      <c r="Q89" s="159">
        <f t="shared" si="13"/>
        <v>13258</v>
      </c>
      <c r="R89" s="180"/>
    </row>
    <row r="90" spans="1:18" s="146" customFormat="1" ht="46.5" customHeight="1" x14ac:dyDescent="0.25">
      <c r="A90" s="138">
        <v>52</v>
      </c>
      <c r="B90" s="188" t="s">
        <v>385</v>
      </c>
      <c r="C90" s="165" t="s">
        <v>390</v>
      </c>
      <c r="D90" s="166" t="s">
        <v>275</v>
      </c>
      <c r="E90" s="167" t="s">
        <v>74</v>
      </c>
      <c r="F90" s="139">
        <v>6297</v>
      </c>
      <c r="G90" s="139">
        <v>250</v>
      </c>
      <c r="H90" s="139">
        <v>375</v>
      </c>
      <c r="I90" s="139" t="s">
        <v>384</v>
      </c>
      <c r="J90" s="139" t="s">
        <v>384</v>
      </c>
      <c r="K90" s="139" t="s">
        <v>384</v>
      </c>
      <c r="L90" s="139">
        <v>2000</v>
      </c>
      <c r="M90" s="154" t="s">
        <v>339</v>
      </c>
      <c r="N90" s="157">
        <v>0</v>
      </c>
      <c r="O90" s="139" t="s">
        <v>384</v>
      </c>
      <c r="P90" s="139">
        <v>4336</v>
      </c>
      <c r="Q90" s="159">
        <f t="shared" si="13"/>
        <v>13258</v>
      </c>
      <c r="R90" s="180"/>
    </row>
    <row r="91" spans="1:18" s="140" customFormat="1" ht="40.5" customHeight="1" x14ac:dyDescent="0.25">
      <c r="A91" s="138">
        <v>53</v>
      </c>
      <c r="B91" s="188" t="s">
        <v>294</v>
      </c>
      <c r="C91" s="165" t="s">
        <v>386</v>
      </c>
      <c r="D91" s="166" t="s">
        <v>271</v>
      </c>
      <c r="E91" s="167" t="s">
        <v>74</v>
      </c>
      <c r="F91" s="139">
        <v>6297</v>
      </c>
      <c r="G91" s="139">
        <v>250</v>
      </c>
      <c r="H91" s="139">
        <v>375</v>
      </c>
      <c r="I91" s="139">
        <v>0</v>
      </c>
      <c r="J91" s="139">
        <v>0</v>
      </c>
      <c r="K91" s="139">
        <v>0</v>
      </c>
      <c r="L91" s="139">
        <v>2000</v>
      </c>
      <c r="M91" s="154" t="s">
        <v>339</v>
      </c>
      <c r="N91" s="157">
        <v>0</v>
      </c>
      <c r="O91" s="139">
        <v>0</v>
      </c>
      <c r="P91" s="139">
        <v>4336</v>
      </c>
      <c r="Q91" s="159">
        <f t="shared" si="13"/>
        <v>13258</v>
      </c>
      <c r="R91" s="180"/>
    </row>
    <row r="92" spans="1:18" s="140" customFormat="1" ht="18.75" customHeight="1" x14ac:dyDescent="0.25">
      <c r="A92" s="133"/>
      <c r="B92" s="184"/>
      <c r="C92" s="168"/>
      <c r="D92" s="169"/>
      <c r="E92" s="170"/>
      <c r="F92" s="141">
        <f>SUM(F88:F91)</f>
        <v>25891</v>
      </c>
      <c r="G92" s="141">
        <f t="shared" ref="G92:Q92" si="17">SUM(G88:G91)</f>
        <v>1000</v>
      </c>
      <c r="H92" s="141">
        <f t="shared" si="17"/>
        <v>1125</v>
      </c>
      <c r="I92" s="141">
        <f t="shared" si="17"/>
        <v>0</v>
      </c>
      <c r="J92" s="141">
        <f t="shared" si="17"/>
        <v>0</v>
      </c>
      <c r="K92" s="141">
        <f t="shared" si="17"/>
        <v>0</v>
      </c>
      <c r="L92" s="141">
        <f t="shared" si="17"/>
        <v>9000</v>
      </c>
      <c r="M92" s="141"/>
      <c r="N92" s="141">
        <f t="shared" si="17"/>
        <v>0</v>
      </c>
      <c r="O92" s="141">
        <f t="shared" si="17"/>
        <v>0</v>
      </c>
      <c r="P92" s="141">
        <f t="shared" si="17"/>
        <v>18008</v>
      </c>
      <c r="Q92" s="141">
        <f t="shared" si="17"/>
        <v>55024</v>
      </c>
      <c r="R92" s="185"/>
    </row>
    <row r="93" spans="1:18" s="140" customFormat="1" ht="29.25" customHeight="1" x14ac:dyDescent="0.25">
      <c r="A93" s="138"/>
      <c r="B93" s="182" t="s">
        <v>327</v>
      </c>
      <c r="C93" s="174"/>
      <c r="D93" s="166"/>
      <c r="E93" s="167"/>
      <c r="F93" s="139"/>
      <c r="G93" s="139"/>
      <c r="H93" s="139"/>
      <c r="I93" s="139"/>
      <c r="J93" s="139"/>
      <c r="K93" s="139"/>
      <c r="L93" s="139"/>
      <c r="M93" s="144"/>
      <c r="N93" s="145"/>
      <c r="O93" s="145"/>
      <c r="P93" s="145"/>
      <c r="Q93" s="159"/>
      <c r="R93" s="180"/>
    </row>
    <row r="94" spans="1:18" s="146" customFormat="1" ht="36" customHeight="1" x14ac:dyDescent="0.25">
      <c r="A94" s="138">
        <v>54</v>
      </c>
      <c r="B94" s="188" t="s">
        <v>295</v>
      </c>
      <c r="C94" s="165" t="s">
        <v>41</v>
      </c>
      <c r="D94" s="166" t="s">
        <v>315</v>
      </c>
      <c r="E94" s="167" t="s">
        <v>74</v>
      </c>
      <c r="F94" s="139">
        <v>7000</v>
      </c>
      <c r="G94" s="139">
        <v>250</v>
      </c>
      <c r="H94" s="139">
        <v>0</v>
      </c>
      <c r="I94" s="139">
        <v>0</v>
      </c>
      <c r="J94" s="139">
        <v>0</v>
      </c>
      <c r="K94" s="139">
        <v>0</v>
      </c>
      <c r="L94" s="139">
        <v>3000</v>
      </c>
      <c r="M94" s="154" t="s">
        <v>339</v>
      </c>
      <c r="N94" s="157">
        <v>0</v>
      </c>
      <c r="O94" s="139" t="s">
        <v>384</v>
      </c>
      <c r="P94" s="139">
        <v>4972.6000000000004</v>
      </c>
      <c r="Q94" s="159">
        <f t="shared" si="13"/>
        <v>15222.6</v>
      </c>
      <c r="R94" s="180"/>
    </row>
    <row r="95" spans="1:18" s="146" customFormat="1" ht="36.75" customHeight="1" x14ac:dyDescent="0.25">
      <c r="A95" s="138">
        <v>55</v>
      </c>
      <c r="B95" s="171" t="s">
        <v>60</v>
      </c>
      <c r="C95" s="165" t="s">
        <v>14</v>
      </c>
      <c r="D95" s="166" t="s">
        <v>274</v>
      </c>
      <c r="E95" s="167" t="s">
        <v>74</v>
      </c>
      <c r="F95" s="139">
        <v>6297</v>
      </c>
      <c r="G95" s="139">
        <v>250</v>
      </c>
      <c r="H95" s="139">
        <v>375</v>
      </c>
      <c r="I95" s="139">
        <v>0</v>
      </c>
      <c r="J95" s="139">
        <v>0</v>
      </c>
      <c r="K95" s="139">
        <v>0</v>
      </c>
      <c r="L95" s="139">
        <v>1800</v>
      </c>
      <c r="M95" s="154" t="s">
        <v>339</v>
      </c>
      <c r="N95" s="157">
        <v>0</v>
      </c>
      <c r="O95" s="139">
        <v>0</v>
      </c>
      <c r="P95" s="139">
        <v>4061.92</v>
      </c>
      <c r="Q95" s="159">
        <f t="shared" si="13"/>
        <v>12783.92</v>
      </c>
      <c r="R95" s="180"/>
    </row>
    <row r="96" spans="1:18" s="146" customFormat="1" ht="39.75" customHeight="1" x14ac:dyDescent="0.25">
      <c r="A96" s="138">
        <v>56</v>
      </c>
      <c r="B96" s="188" t="s">
        <v>61</v>
      </c>
      <c r="C96" s="165" t="s">
        <v>14</v>
      </c>
      <c r="D96" s="166" t="s">
        <v>275</v>
      </c>
      <c r="E96" s="167" t="s">
        <v>74</v>
      </c>
      <c r="F96" s="139">
        <v>6297</v>
      </c>
      <c r="G96" s="139">
        <v>250</v>
      </c>
      <c r="H96" s="139">
        <v>375</v>
      </c>
      <c r="I96" s="139">
        <v>0</v>
      </c>
      <c r="J96" s="139">
        <v>0</v>
      </c>
      <c r="K96" s="139">
        <v>0</v>
      </c>
      <c r="L96" s="139">
        <v>1800</v>
      </c>
      <c r="M96" s="154" t="s">
        <v>339</v>
      </c>
      <c r="N96" s="157">
        <v>0</v>
      </c>
      <c r="O96" s="139">
        <v>0</v>
      </c>
      <c r="P96" s="139">
        <v>4236</v>
      </c>
      <c r="Q96" s="159">
        <f t="shared" si="13"/>
        <v>12958</v>
      </c>
      <c r="R96" s="180"/>
    </row>
    <row r="97" spans="1:18" s="146" customFormat="1" ht="28.5" customHeight="1" x14ac:dyDescent="0.25">
      <c r="A97" s="133"/>
      <c r="B97" s="184"/>
      <c r="C97" s="168"/>
      <c r="D97" s="169"/>
      <c r="E97" s="170"/>
      <c r="F97" s="141">
        <f>SUM(F94:F96)</f>
        <v>19594</v>
      </c>
      <c r="G97" s="141">
        <f t="shared" ref="G97:Q97" si="18">SUM(G94:G96)</f>
        <v>750</v>
      </c>
      <c r="H97" s="141">
        <f t="shared" si="18"/>
        <v>750</v>
      </c>
      <c r="I97" s="141">
        <f t="shared" si="18"/>
        <v>0</v>
      </c>
      <c r="J97" s="141">
        <f t="shared" si="18"/>
        <v>0</v>
      </c>
      <c r="K97" s="141">
        <f t="shared" si="18"/>
        <v>0</v>
      </c>
      <c r="L97" s="141">
        <f t="shared" si="18"/>
        <v>6600</v>
      </c>
      <c r="M97" s="141"/>
      <c r="N97" s="141">
        <f t="shared" si="18"/>
        <v>0</v>
      </c>
      <c r="O97" s="141">
        <f t="shared" si="18"/>
        <v>0</v>
      </c>
      <c r="P97" s="141">
        <f t="shared" si="18"/>
        <v>13270.52</v>
      </c>
      <c r="Q97" s="141">
        <f t="shared" si="18"/>
        <v>40964.520000000004</v>
      </c>
      <c r="R97" s="185"/>
    </row>
    <row r="98" spans="1:18" s="146" customFormat="1" ht="30" customHeight="1" x14ac:dyDescent="0.25">
      <c r="A98" s="138"/>
      <c r="B98" s="182" t="s">
        <v>328</v>
      </c>
      <c r="C98" s="174"/>
      <c r="D98" s="166"/>
      <c r="E98" s="167"/>
      <c r="F98" s="139"/>
      <c r="G98" s="139"/>
      <c r="H98" s="139"/>
      <c r="I98" s="139"/>
      <c r="J98" s="139"/>
      <c r="K98" s="139"/>
      <c r="L98" s="139"/>
      <c r="M98" s="144"/>
      <c r="N98" s="145"/>
      <c r="O98" s="145"/>
      <c r="P98" s="145"/>
      <c r="Q98" s="159"/>
      <c r="R98" s="180"/>
    </row>
    <row r="99" spans="1:18" s="146" customFormat="1" ht="29.25" customHeight="1" x14ac:dyDescent="0.25">
      <c r="A99" s="138">
        <v>57</v>
      </c>
      <c r="B99" s="173" t="s">
        <v>410</v>
      </c>
      <c r="C99" s="165" t="s">
        <v>41</v>
      </c>
      <c r="D99" s="166" t="s">
        <v>411</v>
      </c>
      <c r="E99" s="167" t="s">
        <v>74</v>
      </c>
      <c r="F99" s="139">
        <v>7000</v>
      </c>
      <c r="G99" s="139">
        <v>250</v>
      </c>
      <c r="H99" s="139">
        <v>375</v>
      </c>
      <c r="I99" s="139">
        <v>0</v>
      </c>
      <c r="J99" s="139">
        <v>0</v>
      </c>
      <c r="K99" s="139">
        <v>0</v>
      </c>
      <c r="L99" s="139">
        <v>3000</v>
      </c>
      <c r="M99" s="175" t="s">
        <v>339</v>
      </c>
      <c r="N99" s="157">
        <v>0</v>
      </c>
      <c r="O99" s="139">
        <v>0</v>
      </c>
      <c r="P99" s="139">
        <v>5187.5</v>
      </c>
      <c r="Q99" s="159">
        <f t="shared" si="13"/>
        <v>15812.5</v>
      </c>
      <c r="R99" s="180"/>
    </row>
    <row r="100" spans="1:18" s="140" customFormat="1" ht="32.25" customHeight="1" x14ac:dyDescent="0.25">
      <c r="A100" s="153" t="s">
        <v>424</v>
      </c>
      <c r="B100" s="188" t="s">
        <v>362</v>
      </c>
      <c r="C100" s="165" t="s">
        <v>14</v>
      </c>
      <c r="D100" s="166" t="s">
        <v>274</v>
      </c>
      <c r="E100" s="167" t="s">
        <v>74</v>
      </c>
      <c r="F100" s="139">
        <v>6297</v>
      </c>
      <c r="G100" s="139">
        <v>250</v>
      </c>
      <c r="H100" s="139">
        <v>375</v>
      </c>
      <c r="I100" s="139">
        <v>0</v>
      </c>
      <c r="J100" s="139">
        <v>0</v>
      </c>
      <c r="K100" s="139">
        <v>0</v>
      </c>
      <c r="L100" s="139">
        <v>2000</v>
      </c>
      <c r="M100" s="144" t="s">
        <v>339</v>
      </c>
      <c r="N100" s="157">
        <v>0</v>
      </c>
      <c r="O100" s="139">
        <v>0</v>
      </c>
      <c r="P100" s="139">
        <v>4336</v>
      </c>
      <c r="Q100" s="159">
        <f t="shared" si="13"/>
        <v>13258</v>
      </c>
      <c r="R100" s="180"/>
    </row>
    <row r="101" spans="1:18" s="140" customFormat="1" ht="33.75" customHeight="1" x14ac:dyDescent="0.25">
      <c r="A101" s="138">
        <v>59</v>
      </c>
      <c r="B101" s="188" t="s">
        <v>373</v>
      </c>
      <c r="C101" s="165" t="s">
        <v>14</v>
      </c>
      <c r="D101" s="166" t="s">
        <v>275</v>
      </c>
      <c r="E101" s="167" t="s">
        <v>74</v>
      </c>
      <c r="F101" s="139">
        <v>6297</v>
      </c>
      <c r="G101" s="139">
        <v>250</v>
      </c>
      <c r="H101" s="139">
        <v>375</v>
      </c>
      <c r="I101" s="139">
        <v>0</v>
      </c>
      <c r="J101" s="139">
        <v>0</v>
      </c>
      <c r="K101" s="139">
        <v>0</v>
      </c>
      <c r="L101" s="139">
        <v>2000</v>
      </c>
      <c r="M101" s="154" t="s">
        <v>339</v>
      </c>
      <c r="N101" s="157">
        <v>0</v>
      </c>
      <c r="O101" s="139">
        <v>0</v>
      </c>
      <c r="P101" s="139">
        <v>4336</v>
      </c>
      <c r="Q101" s="159">
        <f t="shared" si="13"/>
        <v>13258</v>
      </c>
      <c r="R101" s="180"/>
    </row>
    <row r="102" spans="1:18" s="140" customFormat="1" ht="24.75" customHeight="1" x14ac:dyDescent="0.25">
      <c r="A102" s="133"/>
      <c r="B102" s="184"/>
      <c r="C102" s="168"/>
      <c r="D102" s="169"/>
      <c r="E102" s="170"/>
      <c r="F102" s="141">
        <f>SUM(F99:F101)</f>
        <v>19594</v>
      </c>
      <c r="G102" s="141">
        <f t="shared" ref="G102:Q102" si="19">SUM(G99:G101)</f>
        <v>750</v>
      </c>
      <c r="H102" s="141">
        <f t="shared" si="19"/>
        <v>1125</v>
      </c>
      <c r="I102" s="141">
        <f t="shared" si="19"/>
        <v>0</v>
      </c>
      <c r="J102" s="141">
        <f t="shared" si="19"/>
        <v>0</v>
      </c>
      <c r="K102" s="141">
        <f t="shared" si="19"/>
        <v>0</v>
      </c>
      <c r="L102" s="141">
        <f t="shared" si="19"/>
        <v>7000</v>
      </c>
      <c r="M102" s="141"/>
      <c r="N102" s="141">
        <f t="shared" si="19"/>
        <v>0</v>
      </c>
      <c r="O102" s="141">
        <f t="shared" si="19"/>
        <v>0</v>
      </c>
      <c r="P102" s="141">
        <f t="shared" si="19"/>
        <v>13859.5</v>
      </c>
      <c r="Q102" s="141">
        <f t="shared" si="19"/>
        <v>42328.5</v>
      </c>
      <c r="R102" s="185"/>
    </row>
    <row r="103" spans="1:18" s="140" customFormat="1" ht="31.5" customHeight="1" x14ac:dyDescent="0.25">
      <c r="A103" s="138"/>
      <c r="B103" s="182" t="s">
        <v>329</v>
      </c>
      <c r="C103" s="174"/>
      <c r="D103" s="166"/>
      <c r="E103" s="167"/>
      <c r="F103" s="139"/>
      <c r="G103" s="139"/>
      <c r="H103" s="139"/>
      <c r="I103" s="139"/>
      <c r="J103" s="139"/>
      <c r="K103" s="139"/>
      <c r="L103" s="139"/>
      <c r="M103" s="144"/>
      <c r="N103" s="145"/>
      <c r="O103" s="145"/>
      <c r="P103" s="145"/>
      <c r="Q103" s="159"/>
      <c r="R103" s="180"/>
    </row>
    <row r="104" spans="1:18" s="146" customFormat="1" ht="29.25" customHeight="1" x14ac:dyDescent="0.25">
      <c r="A104" s="138">
        <v>60</v>
      </c>
      <c r="B104" s="188" t="s">
        <v>296</v>
      </c>
      <c r="C104" s="165" t="s">
        <v>41</v>
      </c>
      <c r="D104" s="166" t="s">
        <v>314</v>
      </c>
      <c r="E104" s="167" t="s">
        <v>74</v>
      </c>
      <c r="F104" s="139">
        <v>7000</v>
      </c>
      <c r="G104" s="139">
        <v>250</v>
      </c>
      <c r="H104" s="139">
        <v>0</v>
      </c>
      <c r="I104" s="139">
        <v>0</v>
      </c>
      <c r="J104" s="139">
        <v>0</v>
      </c>
      <c r="K104" s="139">
        <v>0</v>
      </c>
      <c r="L104" s="139">
        <v>3000</v>
      </c>
      <c r="M104" s="154" t="s">
        <v>339</v>
      </c>
      <c r="N104" s="157">
        <v>0</v>
      </c>
      <c r="O104" s="139">
        <v>0</v>
      </c>
      <c r="P104" s="139">
        <v>5000</v>
      </c>
      <c r="Q104" s="159">
        <f t="shared" si="13"/>
        <v>15250</v>
      </c>
      <c r="R104" s="180"/>
    </row>
    <row r="105" spans="1:18" s="146" customFormat="1" ht="29.25" customHeight="1" x14ac:dyDescent="0.25">
      <c r="A105" s="138">
        <v>61</v>
      </c>
      <c r="B105" s="188" t="s">
        <v>359</v>
      </c>
      <c r="C105" s="165" t="s">
        <v>14</v>
      </c>
      <c r="D105" s="166" t="s">
        <v>274</v>
      </c>
      <c r="E105" s="167" t="s">
        <v>74</v>
      </c>
      <c r="F105" s="139">
        <v>6297</v>
      </c>
      <c r="G105" s="139">
        <v>250</v>
      </c>
      <c r="H105" s="139">
        <v>375</v>
      </c>
      <c r="I105" s="139">
        <v>0</v>
      </c>
      <c r="J105" s="139">
        <v>0</v>
      </c>
      <c r="K105" s="139">
        <v>0</v>
      </c>
      <c r="L105" s="139">
        <v>2000</v>
      </c>
      <c r="M105" s="154" t="s">
        <v>339</v>
      </c>
      <c r="N105" s="157">
        <v>0</v>
      </c>
      <c r="O105" s="139">
        <v>0</v>
      </c>
      <c r="P105" s="139">
        <v>4336</v>
      </c>
      <c r="Q105" s="159">
        <f t="shared" si="13"/>
        <v>13258</v>
      </c>
      <c r="R105" s="180"/>
    </row>
    <row r="106" spans="1:18" s="146" customFormat="1" ht="29.25" customHeight="1" x14ac:dyDescent="0.25">
      <c r="A106" s="138">
        <v>62</v>
      </c>
      <c r="B106" s="188" t="s">
        <v>114</v>
      </c>
      <c r="C106" s="165" t="s">
        <v>14</v>
      </c>
      <c r="D106" s="166" t="s">
        <v>275</v>
      </c>
      <c r="E106" s="167" t="s">
        <v>74</v>
      </c>
      <c r="F106" s="139">
        <v>6297</v>
      </c>
      <c r="G106" s="139">
        <v>250</v>
      </c>
      <c r="H106" s="139">
        <v>375</v>
      </c>
      <c r="I106" s="139">
        <v>0</v>
      </c>
      <c r="J106" s="139">
        <v>0</v>
      </c>
      <c r="K106" s="139">
        <v>0</v>
      </c>
      <c r="L106" s="139">
        <v>1800</v>
      </c>
      <c r="M106" s="154" t="s">
        <v>339</v>
      </c>
      <c r="N106" s="157">
        <v>0</v>
      </c>
      <c r="O106" s="139">
        <v>0</v>
      </c>
      <c r="P106" s="139">
        <v>4236</v>
      </c>
      <c r="Q106" s="159">
        <f t="shared" si="13"/>
        <v>12958</v>
      </c>
      <c r="R106" s="180"/>
    </row>
    <row r="107" spans="1:18" s="140" customFormat="1" ht="29.25" customHeight="1" x14ac:dyDescent="0.25">
      <c r="A107" s="138">
        <v>63</v>
      </c>
      <c r="B107" s="188" t="s">
        <v>297</v>
      </c>
      <c r="C107" s="165" t="s">
        <v>14</v>
      </c>
      <c r="D107" s="166" t="s">
        <v>271</v>
      </c>
      <c r="E107" s="167" t="s">
        <v>74</v>
      </c>
      <c r="F107" s="139">
        <v>6297</v>
      </c>
      <c r="G107" s="139">
        <v>250</v>
      </c>
      <c r="H107" s="139">
        <v>375</v>
      </c>
      <c r="I107" s="139">
        <v>0</v>
      </c>
      <c r="J107" s="139">
        <v>0</v>
      </c>
      <c r="K107" s="139">
        <v>0</v>
      </c>
      <c r="L107" s="139">
        <v>2000</v>
      </c>
      <c r="M107" s="154" t="s">
        <v>339</v>
      </c>
      <c r="N107" s="157">
        <v>0</v>
      </c>
      <c r="O107" s="139">
        <v>0</v>
      </c>
      <c r="P107" s="139">
        <v>4336</v>
      </c>
      <c r="Q107" s="159">
        <f t="shared" si="13"/>
        <v>13258</v>
      </c>
      <c r="R107" s="180"/>
    </row>
    <row r="108" spans="1:18" s="140" customFormat="1" ht="22.5" customHeight="1" x14ac:dyDescent="0.25">
      <c r="A108" s="133"/>
      <c r="B108" s="184"/>
      <c r="C108" s="168"/>
      <c r="D108" s="169"/>
      <c r="E108" s="170"/>
      <c r="F108" s="141">
        <f>SUM(F104:F107)</f>
        <v>25891</v>
      </c>
      <c r="G108" s="141">
        <f t="shared" ref="G108:Q108" si="20">SUM(G104:G107)</f>
        <v>1000</v>
      </c>
      <c r="H108" s="141">
        <f t="shared" si="20"/>
        <v>1125</v>
      </c>
      <c r="I108" s="141">
        <f t="shared" si="20"/>
        <v>0</v>
      </c>
      <c r="J108" s="141">
        <f t="shared" si="20"/>
        <v>0</v>
      </c>
      <c r="K108" s="141">
        <f t="shared" si="20"/>
        <v>0</v>
      </c>
      <c r="L108" s="141">
        <f t="shared" si="20"/>
        <v>8800</v>
      </c>
      <c r="M108" s="141"/>
      <c r="N108" s="141">
        <f t="shared" si="20"/>
        <v>0</v>
      </c>
      <c r="O108" s="141">
        <f t="shared" si="20"/>
        <v>0</v>
      </c>
      <c r="P108" s="141">
        <f t="shared" si="20"/>
        <v>17908</v>
      </c>
      <c r="Q108" s="141">
        <f t="shared" si="20"/>
        <v>54724</v>
      </c>
      <c r="R108" s="185"/>
    </row>
    <row r="109" spans="1:18" s="140" customFormat="1" ht="29.25" customHeight="1" x14ac:dyDescent="0.25">
      <c r="A109" s="138"/>
      <c r="B109" s="182" t="s">
        <v>330</v>
      </c>
      <c r="C109" s="174"/>
      <c r="D109" s="166"/>
      <c r="E109" s="167"/>
      <c r="F109" s="139"/>
      <c r="G109" s="139"/>
      <c r="H109" s="139"/>
      <c r="I109" s="139"/>
      <c r="J109" s="139"/>
      <c r="K109" s="139"/>
      <c r="L109" s="139"/>
      <c r="M109" s="144"/>
      <c r="N109" s="145"/>
      <c r="O109" s="145"/>
      <c r="P109" s="145"/>
      <c r="Q109" s="159"/>
      <c r="R109" s="180"/>
    </row>
    <row r="110" spans="1:18" s="140" customFormat="1" ht="29.25" customHeight="1" x14ac:dyDescent="0.25">
      <c r="A110" s="138">
        <v>64</v>
      </c>
      <c r="B110" s="173" t="s">
        <v>417</v>
      </c>
      <c r="C110" s="174" t="s">
        <v>41</v>
      </c>
      <c r="D110" s="166" t="s">
        <v>418</v>
      </c>
      <c r="E110" s="167" t="s">
        <v>74</v>
      </c>
      <c r="F110" s="139">
        <v>7000</v>
      </c>
      <c r="G110" s="139">
        <v>250</v>
      </c>
      <c r="H110" s="139">
        <v>0</v>
      </c>
      <c r="I110" s="139">
        <v>0</v>
      </c>
      <c r="J110" s="139">
        <v>0</v>
      </c>
      <c r="K110" s="139">
        <v>0</v>
      </c>
      <c r="L110" s="139">
        <v>3000</v>
      </c>
      <c r="M110" s="144" t="s">
        <v>339</v>
      </c>
      <c r="N110" s="139">
        <v>0</v>
      </c>
      <c r="O110" s="139">
        <v>0</v>
      </c>
      <c r="P110" s="139">
        <v>5000</v>
      </c>
      <c r="Q110" s="159">
        <f t="shared" si="13"/>
        <v>15250</v>
      </c>
      <c r="R110" s="180"/>
    </row>
    <row r="111" spans="1:18" s="140" customFormat="1" ht="47.25" customHeight="1" x14ac:dyDescent="0.25">
      <c r="A111" s="138">
        <v>65</v>
      </c>
      <c r="B111" s="173" t="s">
        <v>427</v>
      </c>
      <c r="C111" s="174" t="s">
        <v>428</v>
      </c>
      <c r="D111" s="166" t="s">
        <v>274</v>
      </c>
      <c r="E111" s="167" t="s">
        <v>74</v>
      </c>
      <c r="F111" s="139">
        <v>6297</v>
      </c>
      <c r="G111" s="139">
        <v>250</v>
      </c>
      <c r="H111" s="139">
        <v>375</v>
      </c>
      <c r="I111" s="139">
        <v>0</v>
      </c>
      <c r="J111" s="139">
        <v>0</v>
      </c>
      <c r="K111" s="139">
        <v>0</v>
      </c>
      <c r="L111" s="139">
        <v>0</v>
      </c>
      <c r="M111" s="144" t="s">
        <v>339</v>
      </c>
      <c r="N111" s="139">
        <v>0</v>
      </c>
      <c r="O111" s="139">
        <v>0</v>
      </c>
      <c r="P111" s="142">
        <v>1078.48</v>
      </c>
      <c r="Q111" s="159">
        <f t="shared" si="13"/>
        <v>8000.48</v>
      </c>
      <c r="R111" s="180"/>
    </row>
    <row r="112" spans="1:18" s="146" customFormat="1" ht="29.25" customHeight="1" x14ac:dyDescent="0.25">
      <c r="A112" s="138">
        <v>66</v>
      </c>
      <c r="B112" s="188" t="s">
        <v>298</v>
      </c>
      <c r="C112" s="165" t="s">
        <v>14</v>
      </c>
      <c r="D112" s="166" t="s">
        <v>275</v>
      </c>
      <c r="E112" s="167" t="s">
        <v>74</v>
      </c>
      <c r="F112" s="139">
        <v>6297</v>
      </c>
      <c r="G112" s="139">
        <v>250</v>
      </c>
      <c r="H112" s="139">
        <v>375</v>
      </c>
      <c r="I112" s="139">
        <v>0</v>
      </c>
      <c r="J112" s="139">
        <v>0</v>
      </c>
      <c r="K112" s="139">
        <v>0</v>
      </c>
      <c r="L112" s="139">
        <v>1800</v>
      </c>
      <c r="M112" s="154" t="s">
        <v>339</v>
      </c>
      <c r="N112" s="157">
        <v>0</v>
      </c>
      <c r="O112" s="139">
        <v>0</v>
      </c>
      <c r="P112" s="139">
        <v>4236</v>
      </c>
      <c r="Q112" s="159">
        <f t="shared" si="13"/>
        <v>12958</v>
      </c>
      <c r="R112" s="180"/>
    </row>
    <row r="113" spans="1:14030" s="146" customFormat="1" ht="29.25" customHeight="1" x14ac:dyDescent="0.25">
      <c r="A113" s="138">
        <v>67</v>
      </c>
      <c r="B113" s="188" t="s">
        <v>299</v>
      </c>
      <c r="C113" s="165" t="s">
        <v>45</v>
      </c>
      <c r="D113" s="166" t="s">
        <v>112</v>
      </c>
      <c r="E113" s="167" t="s">
        <v>74</v>
      </c>
      <c r="F113" s="139">
        <v>2281</v>
      </c>
      <c r="G113" s="139">
        <v>250</v>
      </c>
      <c r="H113" s="139">
        <v>0</v>
      </c>
      <c r="I113" s="139">
        <v>0</v>
      </c>
      <c r="J113" s="139">
        <v>50</v>
      </c>
      <c r="K113" s="139">
        <v>0</v>
      </c>
      <c r="L113" s="139">
        <v>1000</v>
      </c>
      <c r="M113" s="154" t="s">
        <v>339</v>
      </c>
      <c r="N113" s="157">
        <v>0</v>
      </c>
      <c r="O113" s="139">
        <v>0</v>
      </c>
      <c r="P113" s="139">
        <v>1665.5</v>
      </c>
      <c r="Q113" s="159">
        <f t="shared" si="13"/>
        <v>5246.5</v>
      </c>
      <c r="R113" s="180"/>
    </row>
    <row r="114" spans="1:14030" s="146" customFormat="1" ht="29.25" customHeight="1" x14ac:dyDescent="0.25">
      <c r="A114" s="138">
        <v>68</v>
      </c>
      <c r="B114" s="188" t="s">
        <v>343</v>
      </c>
      <c r="C114" s="165" t="s">
        <v>45</v>
      </c>
      <c r="D114" s="166" t="s">
        <v>90</v>
      </c>
      <c r="E114" s="167" t="s">
        <v>74</v>
      </c>
      <c r="F114" s="139">
        <v>2281</v>
      </c>
      <c r="G114" s="139">
        <v>250</v>
      </c>
      <c r="H114" s="139">
        <v>0</v>
      </c>
      <c r="I114" s="139">
        <v>0</v>
      </c>
      <c r="J114" s="139">
        <v>50</v>
      </c>
      <c r="K114" s="139">
        <v>0</v>
      </c>
      <c r="L114" s="139">
        <v>1000</v>
      </c>
      <c r="M114" s="154" t="s">
        <v>339</v>
      </c>
      <c r="N114" s="157">
        <v>0</v>
      </c>
      <c r="O114" s="139">
        <v>0</v>
      </c>
      <c r="P114" s="139">
        <v>1665.5</v>
      </c>
      <c r="Q114" s="159">
        <f t="shared" si="13"/>
        <v>5246.5</v>
      </c>
      <c r="R114" s="180"/>
    </row>
    <row r="115" spans="1:14030" s="140" customFormat="1" ht="29.25" customHeight="1" x14ac:dyDescent="0.25">
      <c r="A115" s="138">
        <v>69</v>
      </c>
      <c r="B115" s="188" t="s">
        <v>324</v>
      </c>
      <c r="C115" s="165" t="s">
        <v>14</v>
      </c>
      <c r="D115" s="166" t="s">
        <v>271</v>
      </c>
      <c r="E115" s="167" t="s">
        <v>74</v>
      </c>
      <c r="F115" s="139">
        <v>6297</v>
      </c>
      <c r="G115" s="139">
        <v>250</v>
      </c>
      <c r="H115" s="139">
        <v>375</v>
      </c>
      <c r="I115" s="139">
        <v>0</v>
      </c>
      <c r="J115" s="139">
        <v>0</v>
      </c>
      <c r="K115" s="139">
        <v>0</v>
      </c>
      <c r="L115" s="139">
        <v>2000</v>
      </c>
      <c r="M115" s="154" t="s">
        <v>339</v>
      </c>
      <c r="N115" s="157">
        <v>0</v>
      </c>
      <c r="O115" s="139">
        <v>0</v>
      </c>
      <c r="P115" s="139">
        <v>4336</v>
      </c>
      <c r="Q115" s="159">
        <f t="shared" si="13"/>
        <v>13258</v>
      </c>
      <c r="R115" s="180"/>
    </row>
    <row r="116" spans="1:14030" s="140" customFormat="1" ht="22.5" customHeight="1" x14ac:dyDescent="0.25">
      <c r="A116" s="133"/>
      <c r="B116" s="184"/>
      <c r="C116" s="168"/>
      <c r="D116" s="169"/>
      <c r="E116" s="170"/>
      <c r="F116" s="141">
        <f>SUM(F110:F115)</f>
        <v>30453</v>
      </c>
      <c r="G116" s="141">
        <f t="shared" ref="G116:Q116" si="21">SUM(G110:G115)</f>
        <v>1500</v>
      </c>
      <c r="H116" s="141">
        <f t="shared" si="21"/>
        <v>1125</v>
      </c>
      <c r="I116" s="141">
        <f t="shared" si="21"/>
        <v>0</v>
      </c>
      <c r="J116" s="141">
        <f t="shared" si="21"/>
        <v>100</v>
      </c>
      <c r="K116" s="141">
        <f t="shared" si="21"/>
        <v>0</v>
      </c>
      <c r="L116" s="141">
        <f t="shared" si="21"/>
        <v>8800</v>
      </c>
      <c r="M116" s="141"/>
      <c r="N116" s="141">
        <f t="shared" si="21"/>
        <v>0</v>
      </c>
      <c r="O116" s="141">
        <f t="shared" si="21"/>
        <v>0</v>
      </c>
      <c r="P116" s="141">
        <f t="shared" si="21"/>
        <v>17981.48</v>
      </c>
      <c r="Q116" s="141">
        <f t="shared" si="21"/>
        <v>59959.479999999996</v>
      </c>
      <c r="R116" s="185"/>
    </row>
    <row r="117" spans="1:14030" s="140" customFormat="1" ht="29.25" customHeight="1" x14ac:dyDescent="0.25">
      <c r="A117" s="138"/>
      <c r="B117" s="182" t="s">
        <v>331</v>
      </c>
      <c r="C117" s="174"/>
      <c r="D117" s="166"/>
      <c r="E117" s="167"/>
      <c r="F117" s="139"/>
      <c r="G117" s="139"/>
      <c r="H117" s="139"/>
      <c r="I117" s="139"/>
      <c r="J117" s="139"/>
      <c r="K117" s="139"/>
      <c r="L117" s="139"/>
      <c r="M117" s="144"/>
      <c r="N117" s="145"/>
      <c r="O117" s="145"/>
      <c r="P117" s="145"/>
      <c r="Q117" s="159"/>
      <c r="R117" s="180"/>
    </row>
    <row r="118" spans="1:14030" s="140" customFormat="1" ht="33.75" customHeight="1" x14ac:dyDescent="0.25">
      <c r="A118" s="138">
        <v>70</v>
      </c>
      <c r="B118" s="173" t="s">
        <v>405</v>
      </c>
      <c r="C118" s="165" t="s">
        <v>41</v>
      </c>
      <c r="D118" s="166" t="s">
        <v>406</v>
      </c>
      <c r="E118" s="167" t="s">
        <v>74</v>
      </c>
      <c r="F118" s="139">
        <v>7000</v>
      </c>
      <c r="G118" s="139">
        <v>250</v>
      </c>
      <c r="H118" s="139">
        <v>375</v>
      </c>
      <c r="I118" s="139">
        <v>0</v>
      </c>
      <c r="J118" s="139">
        <v>0</v>
      </c>
      <c r="K118" s="139">
        <v>0</v>
      </c>
      <c r="L118" s="139">
        <v>3000</v>
      </c>
      <c r="M118" s="154" t="s">
        <v>339</v>
      </c>
      <c r="N118" s="157">
        <v>0</v>
      </c>
      <c r="O118" s="145">
        <v>0</v>
      </c>
      <c r="P118" s="145">
        <v>5187.5</v>
      </c>
      <c r="Q118" s="159">
        <f t="shared" si="13"/>
        <v>15812.5</v>
      </c>
      <c r="R118" s="180"/>
    </row>
    <row r="119" spans="1:14030" s="140" customFormat="1" ht="33.75" customHeight="1" x14ac:dyDescent="0.25">
      <c r="A119" s="138">
        <v>71</v>
      </c>
      <c r="B119" s="188" t="s">
        <v>351</v>
      </c>
      <c r="C119" s="165" t="s">
        <v>14</v>
      </c>
      <c r="D119" s="166" t="s">
        <v>274</v>
      </c>
      <c r="E119" s="167" t="s">
        <v>74</v>
      </c>
      <c r="F119" s="139">
        <v>6297</v>
      </c>
      <c r="G119" s="139">
        <v>250</v>
      </c>
      <c r="H119" s="139">
        <v>375</v>
      </c>
      <c r="I119" s="139">
        <v>0</v>
      </c>
      <c r="J119" s="139">
        <v>0</v>
      </c>
      <c r="K119" s="139">
        <v>0</v>
      </c>
      <c r="L119" s="139">
        <v>2000</v>
      </c>
      <c r="M119" s="154" t="s">
        <v>339</v>
      </c>
      <c r="N119" s="157">
        <v>0</v>
      </c>
      <c r="O119" s="139">
        <v>0</v>
      </c>
      <c r="P119" s="139">
        <v>4336</v>
      </c>
      <c r="Q119" s="159">
        <f t="shared" si="13"/>
        <v>13258</v>
      </c>
      <c r="R119" s="180"/>
    </row>
    <row r="120" spans="1:14030" s="140" customFormat="1" ht="33.75" customHeight="1" x14ac:dyDescent="0.25">
      <c r="A120" s="138">
        <v>72</v>
      </c>
      <c r="B120" s="188" t="s">
        <v>300</v>
      </c>
      <c r="C120" s="165" t="s">
        <v>14</v>
      </c>
      <c r="D120" s="166" t="s">
        <v>275</v>
      </c>
      <c r="E120" s="167" t="s">
        <v>74</v>
      </c>
      <c r="F120" s="139">
        <v>6297</v>
      </c>
      <c r="G120" s="139">
        <v>250</v>
      </c>
      <c r="H120" s="139">
        <v>375</v>
      </c>
      <c r="I120" s="139">
        <v>0</v>
      </c>
      <c r="J120" s="139">
        <v>0</v>
      </c>
      <c r="K120" s="139">
        <v>0</v>
      </c>
      <c r="L120" s="139">
        <v>2000</v>
      </c>
      <c r="M120" s="154" t="s">
        <v>339</v>
      </c>
      <c r="N120" s="157">
        <v>0</v>
      </c>
      <c r="O120" s="139">
        <v>0</v>
      </c>
      <c r="P120" s="139">
        <v>4336</v>
      </c>
      <c r="Q120" s="159">
        <f t="shared" si="13"/>
        <v>13258</v>
      </c>
      <c r="R120" s="180"/>
    </row>
    <row r="121" spans="1:14030" s="140" customFormat="1" ht="22.5" customHeight="1" x14ac:dyDescent="0.25">
      <c r="A121" s="133"/>
      <c r="B121" s="184"/>
      <c r="C121" s="168"/>
      <c r="D121" s="169"/>
      <c r="E121" s="170"/>
      <c r="F121" s="141">
        <f>SUM(F118:F120)</f>
        <v>19594</v>
      </c>
      <c r="G121" s="141">
        <f t="shared" ref="G121:Q121" si="22">SUM(G118:G120)</f>
        <v>750</v>
      </c>
      <c r="H121" s="141">
        <f t="shared" si="22"/>
        <v>1125</v>
      </c>
      <c r="I121" s="141">
        <f t="shared" si="22"/>
        <v>0</v>
      </c>
      <c r="J121" s="141">
        <f t="shared" si="22"/>
        <v>0</v>
      </c>
      <c r="K121" s="141">
        <f t="shared" si="22"/>
        <v>0</v>
      </c>
      <c r="L121" s="141">
        <f t="shared" si="22"/>
        <v>7000</v>
      </c>
      <c r="M121" s="141"/>
      <c r="N121" s="141">
        <f t="shared" si="22"/>
        <v>0</v>
      </c>
      <c r="O121" s="141">
        <f t="shared" si="22"/>
        <v>0</v>
      </c>
      <c r="P121" s="141">
        <f t="shared" si="22"/>
        <v>13859.5</v>
      </c>
      <c r="Q121" s="141">
        <f t="shared" si="22"/>
        <v>42328.5</v>
      </c>
      <c r="R121" s="185"/>
    </row>
    <row r="122" spans="1:14030" s="140" customFormat="1" ht="29.25" customHeight="1" x14ac:dyDescent="0.25">
      <c r="A122" s="138"/>
      <c r="B122" s="182" t="s">
        <v>332</v>
      </c>
      <c r="C122" s="174"/>
      <c r="D122" s="166"/>
      <c r="E122" s="167"/>
      <c r="F122" s="139"/>
      <c r="G122" s="139"/>
      <c r="H122" s="139"/>
      <c r="I122" s="139"/>
      <c r="J122" s="139"/>
      <c r="K122" s="139"/>
      <c r="L122" s="139"/>
      <c r="M122" s="144"/>
      <c r="N122" s="145"/>
      <c r="O122" s="145"/>
      <c r="P122" s="145"/>
      <c r="Q122" s="159"/>
      <c r="R122" s="180"/>
    </row>
    <row r="123" spans="1:14030" s="140" customFormat="1" ht="33.75" customHeight="1" x14ac:dyDescent="0.25">
      <c r="A123" s="138">
        <v>73</v>
      </c>
      <c r="B123" s="173" t="s">
        <v>316</v>
      </c>
      <c r="C123" s="165" t="s">
        <v>41</v>
      </c>
      <c r="D123" s="166" t="s">
        <v>317</v>
      </c>
      <c r="E123" s="167" t="s">
        <v>74</v>
      </c>
      <c r="F123" s="139">
        <v>7000</v>
      </c>
      <c r="G123" s="139">
        <v>250</v>
      </c>
      <c r="H123" s="139">
        <v>375</v>
      </c>
      <c r="I123" s="139">
        <v>0</v>
      </c>
      <c r="J123" s="139">
        <v>0</v>
      </c>
      <c r="K123" s="139">
        <v>0</v>
      </c>
      <c r="L123" s="139">
        <v>0</v>
      </c>
      <c r="M123" s="154" t="s">
        <v>339</v>
      </c>
      <c r="N123" s="157">
        <v>0</v>
      </c>
      <c r="O123" s="139">
        <v>0</v>
      </c>
      <c r="P123" s="139">
        <v>3687.5</v>
      </c>
      <c r="Q123" s="159">
        <f t="shared" si="13"/>
        <v>11312.5</v>
      </c>
      <c r="R123" s="180"/>
    </row>
    <row r="124" spans="1:14030" s="146" customFormat="1" ht="33.75" customHeight="1" x14ac:dyDescent="0.25">
      <c r="A124" s="138">
        <v>74</v>
      </c>
      <c r="B124" s="188" t="s">
        <v>308</v>
      </c>
      <c r="C124" s="165" t="s">
        <v>14</v>
      </c>
      <c r="D124" s="166" t="s">
        <v>275</v>
      </c>
      <c r="E124" s="167" t="s">
        <v>74</v>
      </c>
      <c r="F124" s="139">
        <v>6297</v>
      </c>
      <c r="G124" s="139">
        <v>250</v>
      </c>
      <c r="H124" s="139">
        <v>375</v>
      </c>
      <c r="I124" s="139">
        <v>0</v>
      </c>
      <c r="J124" s="139">
        <v>0</v>
      </c>
      <c r="K124" s="139">
        <v>0</v>
      </c>
      <c r="L124" s="139">
        <v>1800</v>
      </c>
      <c r="M124" s="154" t="s">
        <v>339</v>
      </c>
      <c r="N124" s="157">
        <v>0</v>
      </c>
      <c r="O124" s="139">
        <v>0</v>
      </c>
      <c r="P124" s="139">
        <v>4236</v>
      </c>
      <c r="Q124" s="159">
        <f t="shared" si="13"/>
        <v>12958</v>
      </c>
      <c r="R124" s="180"/>
    </row>
    <row r="125" spans="1:14030" s="146" customFormat="1" ht="33.75" customHeight="1" x14ac:dyDescent="0.25">
      <c r="A125" s="138">
        <v>75</v>
      </c>
      <c r="B125" s="188" t="s">
        <v>304</v>
      </c>
      <c r="C125" s="162" t="s">
        <v>14</v>
      </c>
      <c r="D125" s="162" t="s">
        <v>305</v>
      </c>
      <c r="E125" s="153" t="s">
        <v>74</v>
      </c>
      <c r="F125" s="155">
        <v>6297</v>
      </c>
      <c r="G125" s="155">
        <v>250</v>
      </c>
      <c r="H125" s="155">
        <v>375</v>
      </c>
      <c r="I125" s="155">
        <v>0</v>
      </c>
      <c r="J125" s="155">
        <v>0</v>
      </c>
      <c r="K125" s="155">
        <v>0</v>
      </c>
      <c r="L125" s="155">
        <v>2000</v>
      </c>
      <c r="M125" s="154" t="s">
        <v>339</v>
      </c>
      <c r="N125" s="157">
        <v>0</v>
      </c>
      <c r="O125" s="155">
        <v>0</v>
      </c>
      <c r="P125" s="155">
        <v>4336</v>
      </c>
      <c r="Q125" s="159">
        <f t="shared" si="13"/>
        <v>13258</v>
      </c>
      <c r="R125" s="180"/>
      <c r="S125" s="156"/>
      <c r="T125" s="156"/>
      <c r="U125" s="156"/>
      <c r="V125" s="156"/>
      <c r="W125" s="156"/>
      <c r="X125" s="156"/>
      <c r="Y125" s="156"/>
      <c r="Z125" s="156"/>
      <c r="AA125" s="156"/>
      <c r="AB125" s="156"/>
      <c r="AC125" s="156"/>
      <c r="AD125" s="156"/>
      <c r="AE125" s="156"/>
      <c r="AF125" s="156"/>
      <c r="AG125" s="156"/>
      <c r="AH125" s="156"/>
      <c r="AI125" s="156"/>
      <c r="AJ125" s="156"/>
      <c r="AK125" s="156"/>
      <c r="AL125" s="156"/>
      <c r="AM125" s="156"/>
      <c r="AN125" s="156"/>
      <c r="AO125" s="156"/>
      <c r="AP125" s="156"/>
      <c r="AQ125" s="156"/>
      <c r="AR125" s="156"/>
      <c r="AS125" s="156"/>
      <c r="AT125" s="156"/>
      <c r="AU125" s="156"/>
      <c r="AV125" s="156"/>
      <c r="AW125" s="156"/>
      <c r="AX125" s="156"/>
      <c r="AY125" s="156"/>
      <c r="AZ125" s="156"/>
      <c r="BA125" s="156"/>
      <c r="BB125" s="156"/>
      <c r="BC125" s="156"/>
      <c r="BD125" s="156"/>
      <c r="BE125" s="156"/>
      <c r="BF125" s="156"/>
      <c r="BG125" s="156"/>
      <c r="BH125" s="156"/>
      <c r="BI125" s="156"/>
      <c r="BJ125" s="156"/>
      <c r="BK125" s="156"/>
      <c r="BL125" s="156"/>
      <c r="BM125" s="156"/>
      <c r="BN125" s="156"/>
      <c r="BO125" s="156"/>
      <c r="BP125" s="156"/>
      <c r="BQ125" s="156"/>
      <c r="BR125" s="156"/>
      <c r="BS125" s="156"/>
      <c r="BT125" s="156"/>
      <c r="BU125" s="156"/>
      <c r="BV125" s="156"/>
      <c r="BW125" s="156"/>
      <c r="BX125" s="156"/>
      <c r="BY125" s="156"/>
      <c r="BZ125" s="156"/>
      <c r="CA125" s="156"/>
      <c r="CB125" s="156"/>
      <c r="CC125" s="156"/>
      <c r="CD125" s="156"/>
      <c r="CE125" s="156"/>
      <c r="CF125" s="156"/>
      <c r="CG125" s="156"/>
      <c r="CH125" s="156"/>
      <c r="CI125" s="156"/>
      <c r="CJ125" s="156"/>
      <c r="CK125" s="156"/>
      <c r="CL125" s="156"/>
      <c r="CM125" s="156"/>
      <c r="CN125" s="156"/>
      <c r="CO125" s="156"/>
      <c r="CP125" s="156"/>
      <c r="CQ125" s="156"/>
      <c r="CR125" s="156"/>
      <c r="CS125" s="156"/>
      <c r="CT125" s="156"/>
      <c r="CU125" s="156"/>
      <c r="CV125" s="156"/>
      <c r="CW125" s="156"/>
      <c r="CX125" s="156"/>
      <c r="CY125" s="156"/>
      <c r="CZ125" s="156"/>
      <c r="DA125" s="156"/>
      <c r="DB125" s="156"/>
      <c r="DC125" s="156"/>
      <c r="DD125" s="156"/>
      <c r="DE125" s="156"/>
      <c r="DF125" s="156"/>
      <c r="DG125" s="156"/>
      <c r="DH125" s="156"/>
      <c r="DI125" s="156"/>
      <c r="DJ125" s="156"/>
      <c r="DK125" s="156"/>
      <c r="DL125" s="156"/>
      <c r="DM125" s="156"/>
      <c r="DN125" s="156"/>
      <c r="DO125" s="156"/>
      <c r="DP125" s="156"/>
      <c r="DQ125" s="156"/>
      <c r="DR125" s="156"/>
      <c r="DS125" s="156"/>
      <c r="DT125" s="156"/>
      <c r="DU125" s="156"/>
      <c r="DV125" s="156"/>
      <c r="DW125" s="156"/>
      <c r="DX125" s="156"/>
      <c r="DY125" s="156"/>
      <c r="DZ125" s="156"/>
      <c r="EA125" s="156"/>
      <c r="EB125" s="156"/>
      <c r="EC125" s="156"/>
      <c r="ED125" s="156"/>
      <c r="EE125" s="156"/>
      <c r="EF125" s="156"/>
      <c r="EG125" s="156"/>
      <c r="EH125" s="156"/>
      <c r="EI125" s="156"/>
      <c r="EJ125" s="156"/>
      <c r="EK125" s="156"/>
      <c r="EL125" s="156"/>
      <c r="EM125" s="156"/>
      <c r="EN125" s="156"/>
      <c r="EO125" s="156"/>
      <c r="EP125" s="156"/>
      <c r="EQ125" s="156"/>
      <c r="ER125" s="156"/>
      <c r="ES125" s="156"/>
      <c r="ET125" s="156"/>
      <c r="EU125" s="156"/>
      <c r="EV125" s="156"/>
      <c r="EW125" s="156"/>
      <c r="EX125" s="156"/>
      <c r="EY125" s="156"/>
      <c r="EZ125" s="156"/>
      <c r="FA125" s="156"/>
      <c r="FB125" s="156"/>
      <c r="FC125" s="156"/>
      <c r="FD125" s="156"/>
      <c r="FE125" s="156"/>
      <c r="FF125" s="156"/>
      <c r="FG125" s="156"/>
      <c r="FH125" s="156"/>
      <c r="FI125" s="156"/>
      <c r="FJ125" s="156"/>
      <c r="FK125" s="156"/>
      <c r="FL125" s="156"/>
      <c r="FM125" s="156"/>
      <c r="FN125" s="156"/>
      <c r="FO125" s="156"/>
      <c r="FP125" s="156"/>
      <c r="FQ125" s="156"/>
      <c r="FR125" s="156"/>
      <c r="FS125" s="156"/>
      <c r="FT125" s="156"/>
      <c r="FU125" s="156"/>
      <c r="FV125" s="156"/>
      <c r="FW125" s="156"/>
      <c r="FX125" s="156"/>
      <c r="FY125" s="156"/>
      <c r="FZ125" s="156"/>
      <c r="GA125" s="156"/>
      <c r="GB125" s="156"/>
      <c r="GC125" s="156"/>
      <c r="GD125" s="156"/>
      <c r="GE125" s="156"/>
      <c r="GF125" s="156"/>
      <c r="GG125" s="156"/>
      <c r="GH125" s="156"/>
      <c r="GI125" s="156"/>
      <c r="GJ125" s="156"/>
      <c r="GK125" s="156"/>
      <c r="GL125" s="156"/>
      <c r="GM125" s="156"/>
      <c r="GN125" s="156"/>
      <c r="GO125" s="156"/>
      <c r="GP125" s="156"/>
      <c r="GQ125" s="156"/>
      <c r="GR125" s="156"/>
      <c r="GS125" s="156"/>
      <c r="GT125" s="156"/>
      <c r="GU125" s="156"/>
      <c r="GV125" s="156"/>
      <c r="GW125" s="156"/>
      <c r="GX125" s="156"/>
      <c r="GY125" s="156"/>
      <c r="GZ125" s="156"/>
      <c r="HA125" s="156"/>
      <c r="HB125" s="156"/>
      <c r="HC125" s="156"/>
      <c r="HD125" s="156"/>
      <c r="HE125" s="156"/>
      <c r="HF125" s="156"/>
      <c r="HG125" s="156"/>
      <c r="HH125" s="156"/>
      <c r="HI125" s="156"/>
      <c r="HJ125" s="156"/>
      <c r="HK125" s="156"/>
      <c r="HL125" s="156"/>
      <c r="HM125" s="156"/>
      <c r="HN125" s="156"/>
      <c r="HO125" s="156"/>
      <c r="HP125" s="156"/>
      <c r="HQ125" s="156"/>
      <c r="HR125" s="156"/>
      <c r="HS125" s="156"/>
      <c r="HT125" s="156"/>
      <c r="HU125" s="156"/>
      <c r="HV125" s="156"/>
      <c r="HW125" s="156"/>
      <c r="HX125" s="156"/>
      <c r="HY125" s="156"/>
      <c r="HZ125" s="156"/>
      <c r="IA125" s="156"/>
      <c r="IB125" s="156"/>
      <c r="IC125" s="156"/>
      <c r="ID125" s="156"/>
      <c r="IE125" s="156"/>
      <c r="IF125" s="156"/>
      <c r="IG125" s="156"/>
      <c r="IH125" s="156"/>
      <c r="II125" s="156"/>
      <c r="IJ125" s="156"/>
      <c r="IK125" s="156"/>
      <c r="IL125" s="156"/>
      <c r="IM125" s="156"/>
      <c r="IN125" s="156"/>
      <c r="IO125" s="156"/>
      <c r="IP125" s="156"/>
      <c r="IQ125" s="156"/>
      <c r="IR125" s="156"/>
      <c r="IS125" s="156"/>
      <c r="IT125" s="156"/>
      <c r="IU125" s="156"/>
      <c r="IV125" s="156"/>
      <c r="IW125" s="156"/>
      <c r="IX125" s="156"/>
      <c r="IY125" s="156"/>
      <c r="IZ125" s="156"/>
      <c r="JA125" s="156"/>
      <c r="JB125" s="156"/>
      <c r="JC125" s="156"/>
      <c r="JD125" s="156"/>
      <c r="JE125" s="156"/>
      <c r="JF125" s="156"/>
      <c r="JG125" s="156"/>
      <c r="JH125" s="156"/>
      <c r="JI125" s="156"/>
      <c r="JJ125" s="156"/>
      <c r="JK125" s="156"/>
      <c r="JL125" s="156"/>
      <c r="JM125" s="156"/>
      <c r="JN125" s="156"/>
      <c r="JO125" s="156"/>
      <c r="JP125" s="156"/>
      <c r="JQ125" s="156"/>
      <c r="JR125" s="156"/>
      <c r="JS125" s="156"/>
      <c r="JT125" s="156"/>
      <c r="JU125" s="156"/>
      <c r="JV125" s="156"/>
      <c r="JW125" s="156"/>
      <c r="JX125" s="156"/>
      <c r="JY125" s="156"/>
      <c r="JZ125" s="156"/>
      <c r="KA125" s="156"/>
      <c r="KB125" s="156"/>
      <c r="KC125" s="156"/>
      <c r="KD125" s="156"/>
      <c r="KE125" s="156"/>
      <c r="KF125" s="156"/>
      <c r="KG125" s="156"/>
      <c r="KH125" s="156"/>
      <c r="KI125" s="156"/>
      <c r="KJ125" s="156"/>
      <c r="KK125" s="156"/>
      <c r="KL125" s="156"/>
      <c r="KM125" s="156"/>
      <c r="KN125" s="156"/>
      <c r="KO125" s="156"/>
      <c r="KP125" s="156"/>
      <c r="KQ125" s="156"/>
      <c r="KR125" s="156"/>
      <c r="KS125" s="156"/>
      <c r="KT125" s="156"/>
      <c r="KU125" s="156"/>
      <c r="KV125" s="156"/>
      <c r="KW125" s="156"/>
      <c r="KX125" s="156"/>
      <c r="KY125" s="156"/>
      <c r="KZ125" s="156"/>
      <c r="LA125" s="156"/>
      <c r="LB125" s="156"/>
      <c r="LC125" s="156"/>
      <c r="LD125" s="156"/>
      <c r="LE125" s="156"/>
      <c r="LF125" s="156"/>
      <c r="LG125" s="156"/>
      <c r="LH125" s="156"/>
      <c r="LI125" s="156"/>
      <c r="LJ125" s="156"/>
      <c r="LK125" s="156"/>
      <c r="LL125" s="156"/>
      <c r="LM125" s="156"/>
      <c r="LN125" s="156"/>
      <c r="LO125" s="156"/>
      <c r="LP125" s="156"/>
      <c r="LQ125" s="156"/>
      <c r="LR125" s="156"/>
      <c r="LS125" s="156"/>
      <c r="LT125" s="156"/>
      <c r="LU125" s="156"/>
      <c r="LV125" s="156"/>
      <c r="LW125" s="156"/>
      <c r="LX125" s="156"/>
      <c r="LY125" s="156"/>
      <c r="LZ125" s="156"/>
      <c r="MA125" s="156"/>
      <c r="MB125" s="156"/>
      <c r="MC125" s="156"/>
      <c r="MD125" s="156"/>
      <c r="ME125" s="156"/>
      <c r="MF125" s="156"/>
      <c r="MG125" s="156"/>
      <c r="MH125" s="156"/>
      <c r="MI125" s="156"/>
      <c r="MJ125" s="156"/>
      <c r="MK125" s="156"/>
      <c r="ML125" s="156"/>
      <c r="MM125" s="156"/>
      <c r="MN125" s="156"/>
      <c r="MO125" s="156"/>
      <c r="MP125" s="156"/>
      <c r="MQ125" s="156"/>
      <c r="MR125" s="156"/>
      <c r="MS125" s="156"/>
      <c r="MT125" s="156"/>
      <c r="MU125" s="156"/>
      <c r="MV125" s="156"/>
      <c r="MW125" s="156"/>
      <c r="MX125" s="156"/>
      <c r="MY125" s="156"/>
      <c r="MZ125" s="156"/>
      <c r="NA125" s="156"/>
      <c r="NB125" s="156"/>
      <c r="NC125" s="156"/>
      <c r="ND125" s="156"/>
      <c r="NE125" s="156"/>
      <c r="NF125" s="156"/>
      <c r="NG125" s="156"/>
      <c r="NH125" s="156"/>
      <c r="NI125" s="156"/>
      <c r="NJ125" s="156"/>
      <c r="NK125" s="156"/>
      <c r="NL125" s="156"/>
      <c r="NM125" s="156"/>
      <c r="NN125" s="156"/>
      <c r="NO125" s="156"/>
      <c r="NP125" s="156"/>
      <c r="NQ125" s="156"/>
      <c r="NR125" s="156"/>
      <c r="NS125" s="156"/>
      <c r="NT125" s="156"/>
      <c r="NU125" s="156"/>
      <c r="NV125" s="156"/>
      <c r="NW125" s="156"/>
      <c r="NX125" s="156"/>
      <c r="NY125" s="156"/>
      <c r="NZ125" s="156"/>
      <c r="OA125" s="156"/>
      <c r="OB125" s="156"/>
      <c r="OC125" s="156"/>
      <c r="OD125" s="156"/>
      <c r="OE125" s="156"/>
      <c r="OF125" s="156"/>
      <c r="OG125" s="156"/>
      <c r="OH125" s="156"/>
      <c r="OI125" s="156"/>
      <c r="OJ125" s="156"/>
      <c r="OK125" s="156"/>
      <c r="OL125" s="156"/>
      <c r="OM125" s="156"/>
      <c r="ON125" s="156"/>
      <c r="OO125" s="156"/>
      <c r="OP125" s="156"/>
      <c r="OQ125" s="156"/>
      <c r="OR125" s="156"/>
      <c r="OS125" s="156"/>
      <c r="OT125" s="156"/>
      <c r="OU125" s="156"/>
      <c r="OV125" s="156"/>
      <c r="OW125" s="156"/>
      <c r="OX125" s="156"/>
      <c r="OY125" s="156"/>
      <c r="OZ125" s="156"/>
      <c r="PA125" s="156"/>
      <c r="PB125" s="156"/>
      <c r="PC125" s="156"/>
      <c r="PD125" s="156"/>
      <c r="PE125" s="156"/>
      <c r="PF125" s="156"/>
      <c r="PG125" s="156"/>
      <c r="PH125" s="156"/>
      <c r="PI125" s="156"/>
      <c r="PJ125" s="156"/>
      <c r="PK125" s="156"/>
      <c r="PL125" s="156"/>
      <c r="PM125" s="156"/>
      <c r="PN125" s="156"/>
      <c r="PO125" s="156"/>
      <c r="PP125" s="156"/>
      <c r="PQ125" s="156"/>
      <c r="PR125" s="156"/>
      <c r="PS125" s="156"/>
      <c r="PT125" s="156"/>
      <c r="PU125" s="156"/>
      <c r="PV125" s="156"/>
      <c r="PW125" s="156"/>
      <c r="PX125" s="156"/>
      <c r="PY125" s="156"/>
      <c r="PZ125" s="156"/>
      <c r="QA125" s="156"/>
      <c r="QB125" s="156"/>
      <c r="QC125" s="156"/>
      <c r="QD125" s="156"/>
      <c r="QE125" s="156"/>
      <c r="QF125" s="156"/>
      <c r="QG125" s="156"/>
      <c r="QH125" s="156"/>
      <c r="QI125" s="156"/>
      <c r="QJ125" s="156"/>
      <c r="QK125" s="156"/>
      <c r="QL125" s="156"/>
      <c r="QM125" s="156"/>
      <c r="QN125" s="156"/>
      <c r="QO125" s="156"/>
      <c r="QP125" s="156"/>
      <c r="QQ125" s="156"/>
      <c r="QR125" s="156"/>
      <c r="QS125" s="156"/>
      <c r="QT125" s="156"/>
      <c r="QU125" s="156"/>
      <c r="QV125" s="156"/>
      <c r="QW125" s="156"/>
      <c r="QX125" s="156"/>
      <c r="QY125" s="156"/>
      <c r="QZ125" s="156"/>
      <c r="RA125" s="156"/>
      <c r="RB125" s="156"/>
      <c r="RC125" s="156"/>
      <c r="RD125" s="156"/>
      <c r="RE125" s="156"/>
      <c r="RF125" s="156"/>
      <c r="RG125" s="156"/>
      <c r="RH125" s="156"/>
      <c r="RI125" s="156"/>
      <c r="RJ125" s="156"/>
      <c r="RK125" s="156"/>
      <c r="RL125" s="156"/>
      <c r="RM125" s="156"/>
      <c r="RN125" s="156"/>
      <c r="RO125" s="156"/>
      <c r="RP125" s="156"/>
      <c r="RQ125" s="156"/>
      <c r="RR125" s="156"/>
      <c r="RS125" s="156"/>
      <c r="RT125" s="156"/>
      <c r="RU125" s="156"/>
      <c r="RV125" s="156"/>
      <c r="RW125" s="156"/>
      <c r="RX125" s="156"/>
      <c r="RY125" s="156"/>
      <c r="RZ125" s="156"/>
      <c r="SA125" s="156"/>
      <c r="SB125" s="156"/>
      <c r="SC125" s="156"/>
      <c r="SD125" s="156"/>
      <c r="SE125" s="156"/>
      <c r="SF125" s="156"/>
      <c r="SG125" s="156"/>
      <c r="SH125" s="156"/>
      <c r="SI125" s="156"/>
      <c r="SJ125" s="156"/>
      <c r="SK125" s="156"/>
      <c r="SL125" s="156"/>
      <c r="SM125" s="156"/>
      <c r="SN125" s="156"/>
      <c r="SO125" s="156"/>
      <c r="SP125" s="156"/>
      <c r="SQ125" s="156"/>
      <c r="SR125" s="156"/>
      <c r="SS125" s="156"/>
      <c r="ST125" s="156"/>
      <c r="SU125" s="156"/>
      <c r="SV125" s="156"/>
      <c r="SW125" s="156"/>
      <c r="SX125" s="156"/>
      <c r="SY125" s="156"/>
      <c r="SZ125" s="156"/>
      <c r="TA125" s="156"/>
      <c r="TB125" s="156"/>
      <c r="TC125" s="156"/>
      <c r="TD125" s="156"/>
      <c r="TE125" s="156"/>
      <c r="TF125" s="156"/>
      <c r="TG125" s="156"/>
      <c r="TH125" s="156"/>
      <c r="TI125" s="156"/>
      <c r="TJ125" s="156"/>
      <c r="TK125" s="156"/>
      <c r="TL125" s="156"/>
      <c r="TM125" s="156"/>
      <c r="TN125" s="156"/>
      <c r="TO125" s="156"/>
      <c r="TP125" s="156"/>
      <c r="TQ125" s="156"/>
      <c r="TR125" s="156"/>
      <c r="TS125" s="156"/>
      <c r="TT125" s="156"/>
      <c r="TU125" s="156"/>
      <c r="TV125" s="156"/>
      <c r="TW125" s="156"/>
      <c r="TX125" s="156"/>
      <c r="TY125" s="156"/>
      <c r="TZ125" s="156"/>
      <c r="UA125" s="156"/>
      <c r="UB125" s="156"/>
      <c r="UC125" s="156"/>
      <c r="UD125" s="156"/>
      <c r="UE125" s="156"/>
      <c r="UF125" s="156"/>
      <c r="UG125" s="156"/>
      <c r="UH125" s="156"/>
      <c r="UI125" s="156"/>
      <c r="UJ125" s="156"/>
      <c r="UK125" s="156"/>
      <c r="UL125" s="156"/>
      <c r="UM125" s="156"/>
      <c r="UN125" s="156"/>
      <c r="UO125" s="156"/>
      <c r="UP125" s="156"/>
      <c r="UQ125" s="156"/>
      <c r="UR125" s="156"/>
      <c r="US125" s="156"/>
      <c r="UT125" s="156"/>
      <c r="UU125" s="156"/>
      <c r="UV125" s="156"/>
      <c r="UW125" s="156"/>
      <c r="UX125" s="156"/>
      <c r="UY125" s="156"/>
      <c r="UZ125" s="156"/>
      <c r="VA125" s="156"/>
      <c r="VB125" s="156"/>
      <c r="VC125" s="156"/>
      <c r="VD125" s="156"/>
      <c r="VE125" s="156"/>
      <c r="VF125" s="156"/>
      <c r="VG125" s="156"/>
      <c r="VH125" s="156"/>
      <c r="VI125" s="156"/>
      <c r="VJ125" s="156"/>
      <c r="VK125" s="156"/>
      <c r="VL125" s="156"/>
      <c r="VM125" s="156"/>
      <c r="VN125" s="156"/>
      <c r="VO125" s="156"/>
      <c r="VP125" s="156"/>
      <c r="VQ125" s="156"/>
      <c r="VR125" s="156"/>
      <c r="VS125" s="156"/>
      <c r="VT125" s="156"/>
      <c r="VU125" s="156"/>
      <c r="VV125" s="156"/>
      <c r="VW125" s="156"/>
      <c r="VX125" s="156"/>
      <c r="VY125" s="156"/>
      <c r="VZ125" s="156"/>
      <c r="WA125" s="156"/>
      <c r="WB125" s="156"/>
      <c r="WC125" s="156"/>
      <c r="WD125" s="156"/>
      <c r="WE125" s="156"/>
      <c r="WF125" s="156"/>
      <c r="WG125" s="156"/>
      <c r="WH125" s="156"/>
      <c r="WI125" s="156"/>
      <c r="WJ125" s="156"/>
      <c r="WK125" s="156"/>
      <c r="WL125" s="156"/>
      <c r="WM125" s="156"/>
      <c r="WN125" s="156"/>
      <c r="WO125" s="156"/>
      <c r="WP125" s="156"/>
      <c r="WQ125" s="156"/>
      <c r="WR125" s="156"/>
      <c r="WS125" s="156"/>
      <c r="WT125" s="156"/>
      <c r="WU125" s="156"/>
      <c r="WV125" s="156"/>
      <c r="WW125" s="156"/>
      <c r="WX125" s="156"/>
      <c r="WY125" s="156"/>
      <c r="WZ125" s="156"/>
      <c r="XA125" s="156"/>
      <c r="XB125" s="156"/>
      <c r="XC125" s="156"/>
      <c r="XD125" s="156"/>
      <c r="XE125" s="156"/>
      <c r="XF125" s="156"/>
      <c r="XG125" s="156"/>
      <c r="XH125" s="156"/>
      <c r="XI125" s="156"/>
      <c r="XJ125" s="156"/>
      <c r="XK125" s="156"/>
      <c r="XL125" s="156"/>
      <c r="XM125" s="156"/>
      <c r="XN125" s="156"/>
      <c r="XO125" s="156"/>
      <c r="XP125" s="156"/>
      <c r="XQ125" s="156"/>
      <c r="XR125" s="156"/>
      <c r="XS125" s="156"/>
      <c r="XT125" s="156"/>
      <c r="XU125" s="156"/>
      <c r="XV125" s="156"/>
      <c r="XW125" s="156"/>
      <c r="XX125" s="156"/>
      <c r="XY125" s="156"/>
      <c r="XZ125" s="156"/>
      <c r="YA125" s="156"/>
      <c r="YB125" s="156"/>
      <c r="YC125" s="156"/>
      <c r="YD125" s="156"/>
      <c r="YE125" s="156"/>
      <c r="YF125" s="156"/>
      <c r="YG125" s="156"/>
      <c r="YH125" s="156"/>
      <c r="YI125" s="156"/>
      <c r="YJ125" s="156"/>
      <c r="YK125" s="156"/>
      <c r="YL125" s="156"/>
      <c r="YM125" s="156"/>
      <c r="YN125" s="156"/>
      <c r="YO125" s="156"/>
      <c r="YP125" s="156"/>
      <c r="YQ125" s="156"/>
      <c r="YR125" s="156"/>
      <c r="YS125" s="156"/>
      <c r="YT125" s="156"/>
      <c r="YU125" s="156"/>
      <c r="YV125" s="156"/>
      <c r="YW125" s="156"/>
      <c r="YX125" s="156"/>
      <c r="YY125" s="156"/>
      <c r="YZ125" s="156"/>
      <c r="ZA125" s="156"/>
      <c r="ZB125" s="156"/>
      <c r="ZC125" s="156"/>
      <c r="ZD125" s="156"/>
      <c r="ZE125" s="156"/>
      <c r="ZF125" s="156"/>
      <c r="ZG125" s="156"/>
      <c r="ZH125" s="156"/>
      <c r="ZI125" s="156"/>
      <c r="ZJ125" s="156"/>
      <c r="ZK125" s="156"/>
      <c r="ZL125" s="156"/>
      <c r="ZM125" s="156"/>
      <c r="ZN125" s="156"/>
      <c r="ZO125" s="156"/>
      <c r="ZP125" s="156"/>
      <c r="ZQ125" s="156"/>
      <c r="ZR125" s="156"/>
      <c r="ZS125" s="156"/>
      <c r="ZT125" s="156"/>
      <c r="ZU125" s="156"/>
      <c r="ZV125" s="156"/>
      <c r="ZW125" s="156"/>
      <c r="ZX125" s="156"/>
      <c r="ZY125" s="156"/>
      <c r="ZZ125" s="156"/>
      <c r="AAA125" s="156"/>
      <c r="AAB125" s="156"/>
      <c r="AAC125" s="156"/>
      <c r="AAD125" s="156"/>
      <c r="AAE125" s="156"/>
      <c r="AAF125" s="156"/>
      <c r="AAG125" s="156"/>
      <c r="AAH125" s="156"/>
      <c r="AAI125" s="156"/>
      <c r="AAJ125" s="156"/>
      <c r="AAK125" s="156"/>
      <c r="AAL125" s="156"/>
      <c r="AAM125" s="156"/>
      <c r="AAN125" s="156"/>
      <c r="AAO125" s="156"/>
      <c r="AAP125" s="156"/>
      <c r="AAQ125" s="156"/>
      <c r="AAR125" s="156"/>
      <c r="AAS125" s="156"/>
      <c r="AAT125" s="156"/>
      <c r="AAU125" s="156"/>
      <c r="AAV125" s="156"/>
      <c r="AAW125" s="156"/>
      <c r="AAX125" s="156"/>
      <c r="AAY125" s="156"/>
      <c r="AAZ125" s="156"/>
      <c r="ABA125" s="156"/>
      <c r="ABB125" s="156"/>
      <c r="ABC125" s="156"/>
      <c r="ABD125" s="156"/>
      <c r="ABE125" s="156"/>
      <c r="ABF125" s="156"/>
      <c r="ABG125" s="156"/>
      <c r="ABH125" s="156"/>
      <c r="ABI125" s="156"/>
      <c r="ABJ125" s="156"/>
      <c r="ABK125" s="156"/>
      <c r="ABL125" s="156"/>
      <c r="ABM125" s="156"/>
      <c r="ABN125" s="156"/>
      <c r="ABO125" s="156"/>
      <c r="ABP125" s="156"/>
      <c r="ABQ125" s="156"/>
      <c r="ABR125" s="156"/>
      <c r="ABS125" s="156"/>
      <c r="ABT125" s="156"/>
      <c r="ABU125" s="156"/>
      <c r="ABV125" s="156"/>
      <c r="ABW125" s="156"/>
      <c r="ABX125" s="156"/>
      <c r="ABY125" s="156"/>
      <c r="ABZ125" s="156"/>
      <c r="ACA125" s="156"/>
      <c r="ACB125" s="156"/>
      <c r="ACC125" s="156"/>
      <c r="ACD125" s="156"/>
      <c r="ACE125" s="156"/>
      <c r="ACF125" s="156"/>
      <c r="ACG125" s="156"/>
      <c r="ACH125" s="156"/>
      <c r="ACI125" s="156"/>
      <c r="ACJ125" s="156"/>
      <c r="ACK125" s="156"/>
      <c r="ACL125" s="156"/>
      <c r="ACM125" s="156"/>
      <c r="ACN125" s="156"/>
      <c r="ACO125" s="156"/>
      <c r="ACP125" s="156"/>
      <c r="ACQ125" s="156"/>
      <c r="ACR125" s="156"/>
      <c r="ACS125" s="156"/>
      <c r="ACT125" s="156"/>
      <c r="ACU125" s="156"/>
      <c r="ACV125" s="156"/>
      <c r="ACW125" s="156"/>
      <c r="ACX125" s="156"/>
      <c r="ACY125" s="156"/>
      <c r="ACZ125" s="156"/>
      <c r="ADA125" s="156"/>
      <c r="ADB125" s="156"/>
      <c r="ADC125" s="156"/>
      <c r="ADD125" s="156"/>
      <c r="ADE125" s="156"/>
      <c r="ADF125" s="156"/>
      <c r="ADG125" s="156"/>
      <c r="ADH125" s="156"/>
      <c r="ADI125" s="156"/>
      <c r="ADJ125" s="156"/>
      <c r="ADK125" s="156"/>
      <c r="ADL125" s="156"/>
      <c r="ADM125" s="156"/>
      <c r="ADN125" s="156"/>
      <c r="ADO125" s="156"/>
      <c r="ADP125" s="156"/>
      <c r="ADQ125" s="156"/>
      <c r="ADR125" s="156"/>
      <c r="ADS125" s="156"/>
      <c r="ADT125" s="156"/>
      <c r="ADU125" s="156"/>
      <c r="ADV125" s="156"/>
      <c r="ADW125" s="156"/>
      <c r="ADX125" s="156"/>
      <c r="ADY125" s="156"/>
      <c r="ADZ125" s="156"/>
      <c r="AEA125" s="156"/>
      <c r="AEB125" s="156"/>
      <c r="AEC125" s="156"/>
      <c r="AED125" s="156"/>
      <c r="AEE125" s="156"/>
      <c r="AEF125" s="156"/>
      <c r="AEG125" s="156"/>
      <c r="AEH125" s="156"/>
      <c r="AEI125" s="156"/>
      <c r="AEJ125" s="156"/>
      <c r="AEK125" s="156"/>
      <c r="AEL125" s="156"/>
      <c r="AEM125" s="156"/>
      <c r="AEN125" s="156"/>
      <c r="AEO125" s="156"/>
      <c r="AEP125" s="156"/>
      <c r="AEQ125" s="156"/>
      <c r="AER125" s="156"/>
      <c r="AES125" s="156"/>
      <c r="AET125" s="156"/>
      <c r="AEU125" s="156"/>
      <c r="AEV125" s="156"/>
      <c r="AEW125" s="156"/>
      <c r="AEX125" s="156"/>
      <c r="AEY125" s="156"/>
      <c r="AEZ125" s="156"/>
      <c r="AFA125" s="156"/>
      <c r="AFB125" s="156"/>
      <c r="AFC125" s="156"/>
      <c r="AFD125" s="156"/>
      <c r="AFE125" s="156"/>
      <c r="AFF125" s="156"/>
      <c r="AFG125" s="156"/>
      <c r="AFH125" s="156"/>
      <c r="AFI125" s="156"/>
      <c r="AFJ125" s="156"/>
      <c r="AFK125" s="156"/>
      <c r="AFL125" s="156"/>
      <c r="AFM125" s="156"/>
      <c r="AFN125" s="156"/>
      <c r="AFO125" s="156"/>
      <c r="AFP125" s="156"/>
      <c r="AFQ125" s="156"/>
      <c r="AFR125" s="156"/>
      <c r="AFS125" s="156"/>
      <c r="AFT125" s="156"/>
      <c r="AFU125" s="156"/>
      <c r="AFV125" s="156"/>
      <c r="AFW125" s="156"/>
      <c r="AFX125" s="156"/>
      <c r="AFY125" s="156"/>
      <c r="AFZ125" s="156"/>
      <c r="AGA125" s="156"/>
      <c r="AGB125" s="156"/>
      <c r="AGC125" s="156"/>
      <c r="AGD125" s="156"/>
      <c r="AGE125" s="156"/>
      <c r="AGF125" s="156"/>
      <c r="AGG125" s="156"/>
      <c r="AGH125" s="156"/>
      <c r="AGI125" s="156"/>
      <c r="AGJ125" s="156"/>
      <c r="AGK125" s="156"/>
      <c r="AGL125" s="156"/>
      <c r="AGM125" s="156"/>
      <c r="AGN125" s="156"/>
      <c r="AGO125" s="156"/>
      <c r="AGP125" s="156"/>
      <c r="AGQ125" s="156"/>
      <c r="AGR125" s="156"/>
      <c r="AGS125" s="156"/>
      <c r="AGT125" s="156"/>
      <c r="AGU125" s="156"/>
      <c r="AGV125" s="156"/>
      <c r="AGW125" s="156"/>
      <c r="AGX125" s="156"/>
      <c r="AGY125" s="156"/>
      <c r="AGZ125" s="156"/>
      <c r="AHA125" s="156"/>
      <c r="AHB125" s="156"/>
      <c r="AHC125" s="156"/>
      <c r="AHD125" s="156"/>
      <c r="AHE125" s="156"/>
      <c r="AHF125" s="156"/>
      <c r="AHG125" s="156"/>
      <c r="AHH125" s="156"/>
      <c r="AHI125" s="156"/>
      <c r="AHJ125" s="156"/>
      <c r="AHK125" s="156"/>
      <c r="AHL125" s="156"/>
      <c r="AHM125" s="156"/>
      <c r="AHN125" s="156"/>
      <c r="AHO125" s="156"/>
      <c r="AHP125" s="156"/>
      <c r="AHQ125" s="156"/>
      <c r="AHR125" s="156"/>
      <c r="AHS125" s="156"/>
      <c r="AHT125" s="156"/>
      <c r="AHU125" s="156"/>
      <c r="AHV125" s="156"/>
      <c r="AHW125" s="156"/>
      <c r="AHX125" s="156"/>
      <c r="AHY125" s="156"/>
      <c r="AHZ125" s="156"/>
      <c r="AIA125" s="156"/>
      <c r="AIB125" s="156"/>
      <c r="AIC125" s="156"/>
      <c r="AID125" s="156"/>
      <c r="AIE125" s="156"/>
      <c r="AIF125" s="156"/>
      <c r="AIG125" s="156"/>
      <c r="AIH125" s="156"/>
      <c r="AII125" s="156"/>
      <c r="AIJ125" s="156"/>
      <c r="AIK125" s="156"/>
      <c r="AIL125" s="156"/>
      <c r="AIM125" s="156"/>
      <c r="AIN125" s="156"/>
      <c r="AIO125" s="156"/>
      <c r="AIP125" s="156"/>
      <c r="AIQ125" s="156"/>
      <c r="AIR125" s="156"/>
      <c r="AIS125" s="156"/>
      <c r="AIT125" s="156"/>
      <c r="AIU125" s="156"/>
      <c r="AIV125" s="156"/>
      <c r="AIW125" s="156"/>
      <c r="AIX125" s="156"/>
      <c r="AIY125" s="156"/>
      <c r="AIZ125" s="156"/>
      <c r="AJA125" s="156"/>
      <c r="AJB125" s="156"/>
      <c r="AJC125" s="156"/>
      <c r="AJD125" s="156"/>
      <c r="AJE125" s="156"/>
      <c r="AJF125" s="156"/>
      <c r="AJG125" s="156"/>
      <c r="AJH125" s="156"/>
      <c r="AJI125" s="156"/>
      <c r="AJJ125" s="156"/>
      <c r="AJK125" s="156"/>
      <c r="AJL125" s="156"/>
      <c r="AJM125" s="156"/>
      <c r="AJN125" s="156"/>
      <c r="AJO125" s="156"/>
      <c r="AJP125" s="156"/>
      <c r="AJQ125" s="156"/>
      <c r="AJR125" s="156"/>
      <c r="AJS125" s="156"/>
      <c r="AJT125" s="156"/>
      <c r="AJU125" s="156"/>
      <c r="AJV125" s="156"/>
      <c r="AJW125" s="156"/>
      <c r="AJX125" s="156"/>
      <c r="AJY125" s="156"/>
      <c r="AJZ125" s="156"/>
      <c r="AKA125" s="156"/>
      <c r="AKB125" s="156"/>
      <c r="AKC125" s="156"/>
      <c r="AKD125" s="156"/>
      <c r="AKE125" s="156"/>
      <c r="AKF125" s="156"/>
      <c r="AKG125" s="156"/>
      <c r="AKH125" s="156"/>
      <c r="AKI125" s="156"/>
      <c r="AKJ125" s="156"/>
      <c r="AKK125" s="156"/>
      <c r="AKL125" s="156"/>
      <c r="AKM125" s="156"/>
      <c r="AKN125" s="156"/>
      <c r="AKO125" s="156"/>
      <c r="AKP125" s="156"/>
      <c r="AKQ125" s="156"/>
      <c r="AKR125" s="156"/>
      <c r="AKS125" s="156"/>
      <c r="AKT125" s="156"/>
      <c r="AKU125" s="156"/>
      <c r="AKV125" s="156"/>
      <c r="AKW125" s="156"/>
      <c r="AKX125" s="156"/>
      <c r="AKY125" s="156"/>
      <c r="AKZ125" s="156"/>
      <c r="ALA125" s="156"/>
      <c r="ALB125" s="156"/>
      <c r="ALC125" s="156"/>
      <c r="ALD125" s="156"/>
      <c r="ALE125" s="156"/>
      <c r="ALF125" s="156"/>
      <c r="ALG125" s="156"/>
      <c r="ALH125" s="156"/>
      <c r="ALI125" s="156"/>
      <c r="ALJ125" s="156"/>
      <c r="ALK125" s="156"/>
      <c r="ALL125" s="156"/>
      <c r="ALM125" s="156"/>
      <c r="ALN125" s="156"/>
      <c r="ALO125" s="156"/>
      <c r="ALP125" s="156"/>
      <c r="ALQ125" s="156"/>
      <c r="ALR125" s="156"/>
      <c r="ALS125" s="156"/>
      <c r="ALT125" s="156"/>
      <c r="ALU125" s="156"/>
      <c r="ALV125" s="156"/>
      <c r="ALW125" s="156"/>
      <c r="ALX125" s="156"/>
      <c r="ALY125" s="156"/>
      <c r="ALZ125" s="156"/>
      <c r="AMA125" s="156"/>
      <c r="AMB125" s="156"/>
      <c r="AMC125" s="156"/>
      <c r="AMD125" s="156"/>
      <c r="AME125" s="156"/>
      <c r="AMF125" s="156"/>
      <c r="AMG125" s="156"/>
      <c r="AMH125" s="156"/>
      <c r="AMI125" s="156"/>
      <c r="AMJ125" s="156"/>
      <c r="AMK125" s="156"/>
      <c r="AML125" s="156"/>
      <c r="AMM125" s="156"/>
      <c r="AMN125" s="156"/>
      <c r="AMO125" s="156"/>
      <c r="AMP125" s="156"/>
      <c r="AMQ125" s="156"/>
      <c r="AMR125" s="156"/>
      <c r="AMS125" s="156"/>
      <c r="AMT125" s="156"/>
      <c r="AMU125" s="156"/>
      <c r="AMV125" s="156"/>
      <c r="AMW125" s="156"/>
      <c r="AMX125" s="156"/>
      <c r="AMY125" s="156"/>
      <c r="AMZ125" s="156"/>
      <c r="ANA125" s="156"/>
      <c r="ANB125" s="156"/>
      <c r="ANC125" s="156"/>
      <c r="AND125" s="156"/>
      <c r="ANE125" s="156"/>
      <c r="ANF125" s="156"/>
      <c r="ANG125" s="156"/>
      <c r="ANH125" s="156"/>
      <c r="ANI125" s="156"/>
      <c r="ANJ125" s="156"/>
      <c r="ANK125" s="156"/>
      <c r="ANL125" s="156"/>
      <c r="ANM125" s="156"/>
      <c r="ANN125" s="156"/>
      <c r="ANO125" s="156"/>
      <c r="ANP125" s="156"/>
      <c r="ANQ125" s="156"/>
      <c r="ANR125" s="156"/>
      <c r="ANS125" s="156"/>
      <c r="ANT125" s="156"/>
      <c r="ANU125" s="156"/>
      <c r="ANV125" s="156"/>
      <c r="ANW125" s="156"/>
      <c r="ANX125" s="156"/>
      <c r="ANY125" s="156"/>
      <c r="ANZ125" s="156"/>
      <c r="AOA125" s="156"/>
      <c r="AOB125" s="156"/>
      <c r="AOC125" s="156"/>
      <c r="AOD125" s="156"/>
      <c r="AOE125" s="156"/>
      <c r="AOF125" s="156"/>
      <c r="AOG125" s="156"/>
      <c r="AOH125" s="156"/>
      <c r="AOI125" s="156"/>
      <c r="AOJ125" s="156"/>
      <c r="AOK125" s="156"/>
      <c r="AOL125" s="156"/>
      <c r="AOM125" s="156"/>
      <c r="AON125" s="156"/>
      <c r="AOO125" s="156"/>
      <c r="AOP125" s="156"/>
      <c r="AOQ125" s="156"/>
      <c r="AOR125" s="156"/>
      <c r="AOS125" s="156"/>
      <c r="AOT125" s="156"/>
      <c r="AOU125" s="156"/>
      <c r="AOV125" s="156"/>
      <c r="AOW125" s="156"/>
      <c r="AOX125" s="156"/>
      <c r="AOY125" s="156"/>
      <c r="AOZ125" s="156"/>
      <c r="APA125" s="156"/>
      <c r="APB125" s="156"/>
      <c r="APC125" s="156"/>
      <c r="APD125" s="156"/>
      <c r="APE125" s="156"/>
      <c r="APF125" s="156"/>
      <c r="APG125" s="156"/>
      <c r="APH125" s="156"/>
      <c r="API125" s="156"/>
      <c r="APJ125" s="156"/>
      <c r="APK125" s="156"/>
      <c r="APL125" s="156"/>
      <c r="APM125" s="156"/>
      <c r="APN125" s="156"/>
      <c r="APO125" s="156"/>
      <c r="APP125" s="156"/>
      <c r="APQ125" s="156"/>
      <c r="APR125" s="156"/>
      <c r="APS125" s="156"/>
      <c r="APT125" s="156"/>
      <c r="APU125" s="156"/>
      <c r="APV125" s="156"/>
      <c r="APW125" s="156"/>
      <c r="APX125" s="156"/>
      <c r="APY125" s="156"/>
      <c r="APZ125" s="156"/>
      <c r="AQA125" s="156"/>
      <c r="AQB125" s="156"/>
      <c r="AQC125" s="156"/>
      <c r="AQD125" s="156"/>
      <c r="AQE125" s="156"/>
      <c r="AQF125" s="156"/>
      <c r="AQG125" s="156"/>
      <c r="AQH125" s="156"/>
      <c r="AQI125" s="156"/>
      <c r="AQJ125" s="156"/>
      <c r="AQK125" s="156"/>
      <c r="AQL125" s="156"/>
      <c r="AQM125" s="156"/>
      <c r="AQN125" s="156"/>
      <c r="AQO125" s="156"/>
      <c r="AQP125" s="156"/>
      <c r="AQQ125" s="156"/>
      <c r="AQR125" s="156"/>
      <c r="AQS125" s="156"/>
      <c r="AQT125" s="156"/>
      <c r="AQU125" s="156"/>
      <c r="AQV125" s="156"/>
      <c r="AQW125" s="156"/>
      <c r="AQX125" s="156"/>
      <c r="AQY125" s="156"/>
      <c r="AQZ125" s="156"/>
      <c r="ARA125" s="156"/>
      <c r="ARB125" s="156"/>
      <c r="ARC125" s="156"/>
      <c r="ARD125" s="156"/>
      <c r="ARE125" s="156"/>
      <c r="ARF125" s="156"/>
      <c r="ARG125" s="156"/>
      <c r="ARH125" s="156"/>
      <c r="ARI125" s="156"/>
      <c r="ARJ125" s="156"/>
      <c r="ARK125" s="156"/>
      <c r="ARL125" s="156"/>
      <c r="ARM125" s="156"/>
      <c r="ARN125" s="156"/>
      <c r="ARO125" s="156"/>
      <c r="ARP125" s="156"/>
      <c r="ARQ125" s="156"/>
      <c r="ARR125" s="156"/>
      <c r="ARS125" s="156"/>
      <c r="ART125" s="156"/>
      <c r="ARU125" s="156"/>
      <c r="ARV125" s="156"/>
      <c r="ARW125" s="156"/>
      <c r="ARX125" s="156"/>
      <c r="ARY125" s="156"/>
      <c r="ARZ125" s="156"/>
      <c r="ASA125" s="156"/>
      <c r="ASB125" s="156"/>
      <c r="ASC125" s="156"/>
      <c r="ASD125" s="156"/>
      <c r="ASE125" s="156"/>
      <c r="ASF125" s="156"/>
      <c r="ASG125" s="156"/>
      <c r="ASH125" s="156"/>
      <c r="ASI125" s="156"/>
      <c r="ASJ125" s="156"/>
      <c r="ASK125" s="156"/>
      <c r="ASL125" s="156"/>
      <c r="ASM125" s="156"/>
      <c r="ASN125" s="156"/>
      <c r="ASO125" s="156"/>
      <c r="ASP125" s="156"/>
      <c r="ASQ125" s="156"/>
      <c r="ASR125" s="156"/>
      <c r="ASS125" s="156"/>
      <c r="AST125" s="156"/>
      <c r="ASU125" s="156"/>
      <c r="ASV125" s="156"/>
      <c r="ASW125" s="156"/>
      <c r="ASX125" s="156"/>
      <c r="ASY125" s="156"/>
      <c r="ASZ125" s="156"/>
      <c r="ATA125" s="156"/>
      <c r="ATB125" s="156"/>
      <c r="ATC125" s="156"/>
      <c r="ATD125" s="156"/>
      <c r="ATE125" s="156"/>
      <c r="ATF125" s="156"/>
      <c r="ATG125" s="156"/>
      <c r="ATH125" s="156"/>
      <c r="ATI125" s="156"/>
      <c r="ATJ125" s="156"/>
      <c r="ATK125" s="156"/>
      <c r="ATL125" s="156"/>
      <c r="ATM125" s="156"/>
      <c r="ATN125" s="156"/>
      <c r="ATO125" s="156"/>
      <c r="ATP125" s="156"/>
      <c r="ATQ125" s="156"/>
      <c r="ATR125" s="156"/>
      <c r="ATS125" s="156"/>
      <c r="ATT125" s="156"/>
      <c r="ATU125" s="156"/>
      <c r="ATV125" s="156"/>
      <c r="ATW125" s="156"/>
      <c r="ATX125" s="156"/>
      <c r="ATY125" s="156"/>
      <c r="ATZ125" s="156"/>
      <c r="AUA125" s="156"/>
      <c r="AUB125" s="156"/>
      <c r="AUC125" s="156"/>
      <c r="AUD125" s="156"/>
      <c r="AUE125" s="156"/>
      <c r="AUF125" s="156"/>
      <c r="AUG125" s="156"/>
      <c r="AUH125" s="156"/>
      <c r="AUI125" s="156"/>
      <c r="AUJ125" s="156"/>
      <c r="AUK125" s="156"/>
      <c r="AUL125" s="156"/>
      <c r="AUM125" s="156"/>
      <c r="AUN125" s="156"/>
      <c r="AUO125" s="156"/>
      <c r="AUP125" s="156"/>
      <c r="AUQ125" s="156"/>
      <c r="AUR125" s="156"/>
      <c r="AUS125" s="156"/>
      <c r="AUT125" s="156"/>
      <c r="AUU125" s="156"/>
      <c r="AUV125" s="156"/>
      <c r="AUW125" s="156"/>
      <c r="AUX125" s="156"/>
      <c r="AUY125" s="156"/>
      <c r="AUZ125" s="156"/>
      <c r="AVA125" s="156"/>
      <c r="AVB125" s="156"/>
      <c r="AVC125" s="156"/>
      <c r="AVD125" s="156"/>
      <c r="AVE125" s="156"/>
      <c r="AVF125" s="156"/>
      <c r="AVG125" s="156"/>
      <c r="AVH125" s="156"/>
      <c r="AVI125" s="156"/>
      <c r="AVJ125" s="156"/>
      <c r="AVK125" s="156"/>
      <c r="AVL125" s="156"/>
      <c r="AVM125" s="156"/>
      <c r="AVN125" s="156"/>
      <c r="AVO125" s="156"/>
      <c r="AVP125" s="156"/>
      <c r="AVQ125" s="156"/>
      <c r="AVR125" s="156"/>
      <c r="AVS125" s="156"/>
      <c r="AVT125" s="156"/>
      <c r="AVU125" s="156"/>
      <c r="AVV125" s="156"/>
      <c r="AVW125" s="156"/>
      <c r="AVX125" s="156"/>
      <c r="AVY125" s="156"/>
      <c r="AVZ125" s="156"/>
      <c r="AWA125" s="156"/>
      <c r="AWB125" s="156"/>
      <c r="AWC125" s="156"/>
      <c r="AWD125" s="156"/>
      <c r="AWE125" s="156"/>
      <c r="AWF125" s="156"/>
      <c r="AWG125" s="156"/>
      <c r="AWH125" s="156"/>
      <c r="AWI125" s="156"/>
      <c r="AWJ125" s="156"/>
      <c r="AWK125" s="156"/>
      <c r="AWL125" s="156"/>
      <c r="AWM125" s="156"/>
      <c r="AWN125" s="156"/>
      <c r="AWO125" s="156"/>
      <c r="AWP125" s="156"/>
      <c r="AWQ125" s="156"/>
      <c r="AWR125" s="156"/>
      <c r="AWS125" s="156"/>
      <c r="AWT125" s="156"/>
      <c r="AWU125" s="156"/>
      <c r="AWV125" s="156"/>
      <c r="AWW125" s="156"/>
      <c r="AWX125" s="156"/>
      <c r="AWY125" s="156"/>
      <c r="AWZ125" s="156"/>
      <c r="AXA125" s="156"/>
      <c r="AXB125" s="156"/>
      <c r="AXC125" s="156"/>
      <c r="AXD125" s="156"/>
      <c r="AXE125" s="156"/>
      <c r="AXF125" s="156"/>
      <c r="AXG125" s="156"/>
      <c r="AXH125" s="156"/>
      <c r="AXI125" s="156"/>
      <c r="AXJ125" s="156"/>
      <c r="AXK125" s="156"/>
      <c r="AXL125" s="156"/>
      <c r="AXM125" s="156"/>
      <c r="AXN125" s="156"/>
      <c r="AXO125" s="156"/>
      <c r="AXP125" s="156"/>
      <c r="AXQ125" s="156"/>
      <c r="AXR125" s="156"/>
      <c r="AXS125" s="156"/>
      <c r="AXT125" s="156"/>
      <c r="AXU125" s="156"/>
      <c r="AXV125" s="156"/>
      <c r="AXW125" s="156"/>
      <c r="AXX125" s="156"/>
      <c r="AXY125" s="156"/>
      <c r="AXZ125" s="156"/>
      <c r="AYA125" s="156"/>
      <c r="AYB125" s="156"/>
      <c r="AYC125" s="156"/>
      <c r="AYD125" s="156"/>
      <c r="AYE125" s="156"/>
      <c r="AYF125" s="156"/>
      <c r="AYG125" s="156"/>
      <c r="AYH125" s="156"/>
      <c r="AYI125" s="156"/>
      <c r="AYJ125" s="156"/>
      <c r="AYK125" s="156"/>
      <c r="AYL125" s="156"/>
      <c r="AYM125" s="156"/>
      <c r="AYN125" s="156"/>
      <c r="AYO125" s="156"/>
      <c r="AYP125" s="156"/>
      <c r="AYQ125" s="156"/>
      <c r="AYR125" s="156"/>
      <c r="AYS125" s="156"/>
      <c r="AYT125" s="156"/>
      <c r="AYU125" s="156"/>
      <c r="AYV125" s="156"/>
      <c r="AYW125" s="156"/>
      <c r="AYX125" s="156"/>
      <c r="AYY125" s="156"/>
      <c r="AYZ125" s="156"/>
      <c r="AZA125" s="156"/>
      <c r="AZB125" s="156"/>
      <c r="AZC125" s="156"/>
      <c r="AZD125" s="156"/>
      <c r="AZE125" s="156"/>
      <c r="AZF125" s="156"/>
      <c r="AZG125" s="156"/>
      <c r="AZH125" s="156"/>
      <c r="AZI125" s="156"/>
      <c r="AZJ125" s="156"/>
      <c r="AZK125" s="156"/>
      <c r="AZL125" s="156"/>
      <c r="AZM125" s="156"/>
      <c r="AZN125" s="156"/>
      <c r="AZO125" s="156"/>
      <c r="AZP125" s="156"/>
      <c r="AZQ125" s="156"/>
      <c r="AZR125" s="156"/>
      <c r="AZS125" s="156"/>
      <c r="AZT125" s="156"/>
      <c r="AZU125" s="156"/>
      <c r="AZV125" s="156"/>
      <c r="AZW125" s="156"/>
      <c r="AZX125" s="156"/>
      <c r="AZY125" s="156"/>
      <c r="AZZ125" s="156"/>
      <c r="BAA125" s="156"/>
      <c r="BAB125" s="156"/>
      <c r="BAC125" s="156"/>
      <c r="BAD125" s="156"/>
      <c r="BAE125" s="156"/>
      <c r="BAF125" s="156"/>
      <c r="BAG125" s="156"/>
      <c r="BAH125" s="156"/>
      <c r="BAI125" s="156"/>
      <c r="BAJ125" s="156"/>
      <c r="BAK125" s="156"/>
      <c r="BAL125" s="156"/>
      <c r="BAM125" s="156"/>
      <c r="BAN125" s="156"/>
      <c r="BAO125" s="156"/>
      <c r="BAP125" s="156"/>
      <c r="BAQ125" s="156"/>
      <c r="BAR125" s="156"/>
      <c r="BAS125" s="156"/>
      <c r="BAT125" s="156"/>
      <c r="BAU125" s="156"/>
      <c r="BAV125" s="156"/>
      <c r="BAW125" s="156"/>
      <c r="BAX125" s="156"/>
      <c r="BAY125" s="156"/>
      <c r="BAZ125" s="156"/>
      <c r="BBA125" s="156"/>
      <c r="BBB125" s="156"/>
      <c r="BBC125" s="156"/>
      <c r="BBD125" s="156"/>
      <c r="BBE125" s="156"/>
      <c r="BBF125" s="156"/>
      <c r="BBG125" s="156"/>
      <c r="BBH125" s="156"/>
      <c r="BBI125" s="156"/>
      <c r="BBJ125" s="156"/>
      <c r="BBK125" s="156"/>
      <c r="BBL125" s="156"/>
      <c r="BBM125" s="156"/>
      <c r="BBN125" s="156"/>
      <c r="BBO125" s="156"/>
      <c r="BBP125" s="156"/>
      <c r="BBQ125" s="156"/>
      <c r="BBR125" s="156"/>
      <c r="BBS125" s="156"/>
      <c r="BBT125" s="156"/>
      <c r="BBU125" s="156"/>
      <c r="BBV125" s="156"/>
      <c r="BBW125" s="156"/>
      <c r="BBX125" s="156"/>
      <c r="BBY125" s="156"/>
      <c r="BBZ125" s="156"/>
      <c r="BCA125" s="156"/>
      <c r="BCB125" s="156"/>
      <c r="BCC125" s="156"/>
      <c r="BCD125" s="156"/>
      <c r="BCE125" s="156"/>
      <c r="BCF125" s="156"/>
      <c r="BCG125" s="156"/>
      <c r="BCH125" s="156"/>
      <c r="BCI125" s="156"/>
      <c r="BCJ125" s="156"/>
      <c r="BCK125" s="156"/>
      <c r="BCL125" s="156"/>
      <c r="BCM125" s="156"/>
      <c r="BCN125" s="156"/>
      <c r="BCO125" s="156"/>
      <c r="BCP125" s="156"/>
      <c r="BCQ125" s="156"/>
      <c r="BCR125" s="156"/>
      <c r="BCS125" s="156"/>
      <c r="BCT125" s="156"/>
      <c r="BCU125" s="156"/>
      <c r="BCV125" s="156"/>
      <c r="BCW125" s="156"/>
      <c r="BCX125" s="156"/>
      <c r="BCY125" s="156"/>
      <c r="BCZ125" s="156"/>
      <c r="BDA125" s="156"/>
      <c r="BDB125" s="156"/>
      <c r="BDC125" s="156"/>
      <c r="BDD125" s="156"/>
      <c r="BDE125" s="156"/>
      <c r="BDF125" s="156"/>
      <c r="BDG125" s="156"/>
      <c r="BDH125" s="156"/>
      <c r="BDI125" s="156"/>
      <c r="BDJ125" s="156"/>
      <c r="BDK125" s="156"/>
      <c r="BDL125" s="156"/>
      <c r="BDM125" s="156"/>
      <c r="BDN125" s="156"/>
      <c r="BDO125" s="156"/>
      <c r="BDP125" s="156"/>
      <c r="BDQ125" s="156"/>
      <c r="BDR125" s="156"/>
      <c r="BDS125" s="156"/>
      <c r="BDT125" s="156"/>
      <c r="BDU125" s="156"/>
      <c r="BDV125" s="156"/>
      <c r="BDW125" s="156"/>
      <c r="BDX125" s="156"/>
      <c r="BDY125" s="156"/>
      <c r="BDZ125" s="156"/>
      <c r="BEA125" s="156"/>
      <c r="BEB125" s="156"/>
      <c r="BEC125" s="156"/>
      <c r="BED125" s="156"/>
      <c r="BEE125" s="156"/>
      <c r="BEF125" s="156"/>
      <c r="BEG125" s="156"/>
      <c r="BEH125" s="156"/>
      <c r="BEI125" s="156"/>
      <c r="BEJ125" s="156"/>
      <c r="BEK125" s="156"/>
      <c r="BEL125" s="156"/>
      <c r="BEM125" s="156"/>
      <c r="BEN125" s="156"/>
      <c r="BEO125" s="156"/>
      <c r="BEP125" s="156"/>
      <c r="BEQ125" s="156"/>
      <c r="BER125" s="156"/>
      <c r="BES125" s="156"/>
      <c r="BET125" s="156"/>
      <c r="BEU125" s="156"/>
      <c r="BEV125" s="156"/>
      <c r="BEW125" s="156"/>
      <c r="BEX125" s="156"/>
      <c r="BEY125" s="156"/>
      <c r="BEZ125" s="156"/>
      <c r="BFA125" s="156"/>
      <c r="BFB125" s="156"/>
      <c r="BFC125" s="156"/>
      <c r="BFD125" s="156"/>
      <c r="BFE125" s="156"/>
      <c r="BFF125" s="156"/>
      <c r="BFG125" s="156"/>
      <c r="BFH125" s="156"/>
      <c r="BFI125" s="156"/>
      <c r="BFJ125" s="156"/>
      <c r="BFK125" s="156"/>
      <c r="BFL125" s="156"/>
      <c r="BFM125" s="156"/>
      <c r="BFN125" s="156"/>
      <c r="BFO125" s="156"/>
      <c r="BFP125" s="156"/>
      <c r="BFQ125" s="156"/>
      <c r="BFR125" s="156"/>
      <c r="BFS125" s="156"/>
      <c r="BFT125" s="156"/>
      <c r="BFU125" s="156"/>
      <c r="BFV125" s="156"/>
      <c r="BFW125" s="156"/>
      <c r="BFX125" s="156"/>
      <c r="BFY125" s="156"/>
      <c r="BFZ125" s="156"/>
      <c r="BGA125" s="156"/>
      <c r="BGB125" s="156"/>
      <c r="BGC125" s="156"/>
      <c r="BGD125" s="156"/>
      <c r="BGE125" s="156"/>
      <c r="BGF125" s="156"/>
      <c r="BGG125" s="156"/>
      <c r="BGH125" s="156"/>
      <c r="BGI125" s="156"/>
      <c r="BGJ125" s="156"/>
      <c r="BGK125" s="156"/>
      <c r="BGL125" s="156"/>
      <c r="BGM125" s="156"/>
      <c r="BGN125" s="156"/>
      <c r="BGO125" s="156"/>
      <c r="BGP125" s="156"/>
      <c r="BGQ125" s="156"/>
      <c r="BGR125" s="156"/>
      <c r="BGS125" s="156"/>
      <c r="BGT125" s="156"/>
      <c r="BGU125" s="156"/>
      <c r="BGV125" s="156"/>
      <c r="BGW125" s="156"/>
      <c r="BGX125" s="156"/>
      <c r="BGY125" s="156"/>
      <c r="BGZ125" s="156"/>
      <c r="BHA125" s="156"/>
      <c r="BHB125" s="156"/>
      <c r="BHC125" s="156"/>
      <c r="BHD125" s="156"/>
      <c r="BHE125" s="156"/>
      <c r="BHF125" s="156"/>
      <c r="BHG125" s="156"/>
      <c r="BHH125" s="156"/>
      <c r="BHI125" s="156"/>
      <c r="BHJ125" s="156"/>
      <c r="BHK125" s="156"/>
      <c r="BHL125" s="156"/>
      <c r="BHM125" s="156"/>
      <c r="BHN125" s="156"/>
      <c r="BHO125" s="156"/>
      <c r="BHP125" s="156"/>
      <c r="BHQ125" s="156"/>
      <c r="BHR125" s="156"/>
      <c r="BHS125" s="156"/>
      <c r="BHT125" s="156"/>
      <c r="BHU125" s="156"/>
      <c r="BHV125" s="156"/>
      <c r="BHW125" s="156"/>
      <c r="BHX125" s="156"/>
      <c r="BHY125" s="156"/>
      <c r="BHZ125" s="156"/>
      <c r="BIA125" s="156"/>
      <c r="BIB125" s="156"/>
      <c r="BIC125" s="156"/>
      <c r="BID125" s="156"/>
      <c r="BIE125" s="156"/>
      <c r="BIF125" s="156"/>
      <c r="BIG125" s="156"/>
      <c r="BIH125" s="156"/>
      <c r="BII125" s="156"/>
      <c r="BIJ125" s="156"/>
      <c r="BIK125" s="156"/>
      <c r="BIL125" s="156"/>
      <c r="BIM125" s="156"/>
      <c r="BIN125" s="156"/>
      <c r="BIO125" s="156"/>
      <c r="BIP125" s="156"/>
      <c r="BIQ125" s="156"/>
      <c r="BIR125" s="156"/>
      <c r="BIS125" s="156"/>
      <c r="BIT125" s="156"/>
      <c r="BIU125" s="156"/>
      <c r="BIV125" s="156"/>
      <c r="BIW125" s="156"/>
      <c r="BIX125" s="156"/>
      <c r="BIY125" s="156"/>
      <c r="BIZ125" s="156"/>
      <c r="BJA125" s="156"/>
      <c r="BJB125" s="156"/>
      <c r="BJC125" s="156"/>
      <c r="BJD125" s="156"/>
      <c r="BJE125" s="156"/>
      <c r="BJF125" s="156"/>
      <c r="BJG125" s="156"/>
      <c r="BJH125" s="156"/>
      <c r="BJI125" s="156"/>
      <c r="BJJ125" s="156"/>
      <c r="BJK125" s="156"/>
      <c r="BJL125" s="156"/>
      <c r="BJM125" s="156"/>
      <c r="BJN125" s="156"/>
      <c r="BJO125" s="156"/>
      <c r="BJP125" s="156"/>
      <c r="BJQ125" s="156"/>
      <c r="BJR125" s="156"/>
      <c r="BJS125" s="156"/>
      <c r="BJT125" s="156"/>
      <c r="BJU125" s="156"/>
      <c r="BJV125" s="156"/>
      <c r="BJW125" s="156"/>
      <c r="BJX125" s="156"/>
      <c r="BJY125" s="156"/>
      <c r="BJZ125" s="156"/>
      <c r="BKA125" s="156"/>
      <c r="BKB125" s="156"/>
      <c r="BKC125" s="156"/>
      <c r="BKD125" s="156"/>
      <c r="BKE125" s="156"/>
      <c r="BKF125" s="156"/>
      <c r="BKG125" s="156"/>
      <c r="BKH125" s="156"/>
      <c r="BKI125" s="156"/>
      <c r="BKJ125" s="156"/>
      <c r="BKK125" s="156"/>
      <c r="BKL125" s="156"/>
      <c r="BKM125" s="156"/>
      <c r="BKN125" s="156"/>
      <c r="BKO125" s="156"/>
      <c r="BKP125" s="156"/>
      <c r="BKQ125" s="156"/>
      <c r="BKR125" s="156"/>
      <c r="BKS125" s="156"/>
      <c r="BKT125" s="156"/>
      <c r="BKU125" s="156"/>
      <c r="BKV125" s="156"/>
      <c r="BKW125" s="156"/>
      <c r="BKX125" s="156"/>
      <c r="BKY125" s="156"/>
      <c r="BKZ125" s="156"/>
      <c r="BLA125" s="156"/>
      <c r="BLB125" s="156"/>
      <c r="BLC125" s="156"/>
      <c r="BLD125" s="156"/>
      <c r="BLE125" s="156"/>
      <c r="BLF125" s="156"/>
      <c r="BLG125" s="156"/>
      <c r="BLH125" s="156"/>
      <c r="BLI125" s="156"/>
      <c r="BLJ125" s="156"/>
      <c r="BLK125" s="156"/>
      <c r="BLL125" s="156"/>
      <c r="BLM125" s="156"/>
      <c r="BLN125" s="156"/>
      <c r="BLO125" s="156"/>
      <c r="BLP125" s="156"/>
      <c r="BLQ125" s="156"/>
      <c r="BLR125" s="156"/>
      <c r="BLS125" s="156"/>
      <c r="BLT125" s="156"/>
      <c r="BLU125" s="156"/>
      <c r="BLV125" s="156"/>
      <c r="BLW125" s="156"/>
      <c r="BLX125" s="156"/>
      <c r="BLY125" s="156"/>
      <c r="BLZ125" s="156"/>
      <c r="BMA125" s="156"/>
      <c r="BMB125" s="156"/>
      <c r="BMC125" s="156"/>
      <c r="BMD125" s="156"/>
      <c r="BME125" s="156"/>
      <c r="BMF125" s="156"/>
      <c r="BMG125" s="156"/>
      <c r="BMH125" s="156"/>
      <c r="BMI125" s="156"/>
      <c r="BMJ125" s="156"/>
      <c r="BMK125" s="156"/>
      <c r="BML125" s="156"/>
      <c r="BMM125" s="156"/>
      <c r="BMN125" s="156"/>
      <c r="BMO125" s="156"/>
      <c r="BMP125" s="156"/>
      <c r="BMQ125" s="156"/>
      <c r="BMR125" s="156"/>
      <c r="BMS125" s="156"/>
      <c r="BMT125" s="156"/>
      <c r="BMU125" s="156"/>
      <c r="BMV125" s="156"/>
      <c r="BMW125" s="156"/>
      <c r="BMX125" s="156"/>
      <c r="BMY125" s="156"/>
      <c r="BMZ125" s="156"/>
      <c r="BNA125" s="156"/>
      <c r="BNB125" s="156"/>
      <c r="BNC125" s="156"/>
      <c r="BND125" s="156"/>
      <c r="BNE125" s="156"/>
      <c r="BNF125" s="156"/>
      <c r="BNG125" s="156"/>
      <c r="BNH125" s="156"/>
      <c r="BNI125" s="156"/>
      <c r="BNJ125" s="156"/>
      <c r="BNK125" s="156"/>
      <c r="BNL125" s="156"/>
      <c r="BNM125" s="156"/>
      <c r="BNN125" s="156"/>
      <c r="BNO125" s="156"/>
      <c r="BNP125" s="156"/>
      <c r="BNQ125" s="156"/>
      <c r="BNR125" s="156"/>
      <c r="BNS125" s="156"/>
      <c r="BNT125" s="156"/>
      <c r="BNU125" s="156"/>
      <c r="BNV125" s="156"/>
      <c r="BNW125" s="156"/>
      <c r="BNX125" s="156"/>
      <c r="BNY125" s="156"/>
      <c r="BNZ125" s="156"/>
      <c r="BOA125" s="156"/>
      <c r="BOB125" s="156"/>
      <c r="BOC125" s="156"/>
      <c r="BOD125" s="156"/>
      <c r="BOE125" s="156"/>
      <c r="BOF125" s="156"/>
      <c r="BOG125" s="156"/>
      <c r="BOH125" s="156"/>
      <c r="BOI125" s="156"/>
      <c r="BOJ125" s="156"/>
      <c r="BOK125" s="156"/>
      <c r="BOL125" s="156"/>
      <c r="BOM125" s="156"/>
      <c r="BON125" s="156"/>
      <c r="BOO125" s="156"/>
      <c r="BOP125" s="156"/>
      <c r="BOQ125" s="156"/>
      <c r="BOR125" s="156"/>
      <c r="BOS125" s="156"/>
      <c r="BOT125" s="156"/>
      <c r="BOU125" s="156"/>
      <c r="BOV125" s="156"/>
      <c r="BOW125" s="156"/>
      <c r="BOX125" s="156"/>
      <c r="BOY125" s="156"/>
      <c r="BOZ125" s="156"/>
      <c r="BPA125" s="156"/>
      <c r="BPB125" s="156"/>
      <c r="BPC125" s="156"/>
      <c r="BPD125" s="156"/>
      <c r="BPE125" s="156"/>
      <c r="BPF125" s="156"/>
      <c r="BPG125" s="156"/>
      <c r="BPH125" s="156"/>
      <c r="BPI125" s="156"/>
      <c r="BPJ125" s="156"/>
      <c r="BPK125" s="156"/>
      <c r="BPL125" s="156"/>
      <c r="BPM125" s="156"/>
      <c r="BPN125" s="156"/>
      <c r="BPO125" s="156"/>
      <c r="BPP125" s="156"/>
      <c r="BPQ125" s="156"/>
      <c r="BPR125" s="156"/>
      <c r="BPS125" s="156"/>
      <c r="BPT125" s="156"/>
      <c r="BPU125" s="156"/>
      <c r="BPV125" s="156"/>
      <c r="BPW125" s="156"/>
      <c r="BPX125" s="156"/>
      <c r="BPY125" s="156"/>
      <c r="BPZ125" s="156"/>
      <c r="BQA125" s="156"/>
      <c r="BQB125" s="156"/>
      <c r="BQC125" s="156"/>
      <c r="BQD125" s="156"/>
      <c r="BQE125" s="156"/>
      <c r="BQF125" s="156"/>
      <c r="BQG125" s="156"/>
      <c r="BQH125" s="156"/>
      <c r="BQI125" s="156"/>
      <c r="BQJ125" s="156"/>
      <c r="BQK125" s="156"/>
      <c r="BQL125" s="156"/>
      <c r="BQM125" s="156"/>
      <c r="BQN125" s="156"/>
      <c r="BQO125" s="156"/>
      <c r="BQP125" s="156"/>
      <c r="BQQ125" s="156"/>
      <c r="BQR125" s="156"/>
      <c r="BQS125" s="156"/>
      <c r="BQT125" s="156"/>
      <c r="BQU125" s="156"/>
      <c r="BQV125" s="156"/>
      <c r="BQW125" s="156"/>
      <c r="BQX125" s="156"/>
      <c r="BQY125" s="156"/>
      <c r="BQZ125" s="156"/>
      <c r="BRA125" s="156"/>
      <c r="BRB125" s="156"/>
      <c r="BRC125" s="156"/>
      <c r="BRD125" s="156"/>
      <c r="BRE125" s="156"/>
      <c r="BRF125" s="156"/>
      <c r="BRG125" s="156"/>
      <c r="BRH125" s="156"/>
      <c r="BRI125" s="156"/>
      <c r="BRJ125" s="156"/>
      <c r="BRK125" s="156"/>
      <c r="BRL125" s="156"/>
      <c r="BRM125" s="156"/>
      <c r="BRN125" s="156"/>
      <c r="BRO125" s="156"/>
      <c r="BRP125" s="156"/>
      <c r="BRQ125" s="156"/>
      <c r="BRR125" s="156"/>
      <c r="BRS125" s="156"/>
      <c r="BRT125" s="156"/>
      <c r="BRU125" s="156"/>
      <c r="BRV125" s="156"/>
      <c r="BRW125" s="156"/>
      <c r="BRX125" s="156"/>
      <c r="BRY125" s="156"/>
      <c r="BRZ125" s="156"/>
      <c r="BSA125" s="156"/>
      <c r="BSB125" s="156"/>
      <c r="BSC125" s="156"/>
      <c r="BSD125" s="156"/>
      <c r="BSE125" s="156"/>
      <c r="BSF125" s="156"/>
      <c r="BSG125" s="156"/>
      <c r="BSH125" s="156"/>
      <c r="BSI125" s="156"/>
      <c r="BSJ125" s="156"/>
      <c r="BSK125" s="156"/>
      <c r="BSL125" s="156"/>
      <c r="BSM125" s="156"/>
      <c r="BSN125" s="156"/>
      <c r="BSO125" s="156"/>
      <c r="BSP125" s="156"/>
      <c r="BSQ125" s="156"/>
      <c r="BSR125" s="156"/>
      <c r="BSS125" s="156"/>
      <c r="BST125" s="156"/>
      <c r="BSU125" s="156"/>
      <c r="BSV125" s="156"/>
      <c r="BSW125" s="156"/>
      <c r="BSX125" s="156"/>
      <c r="BSY125" s="156"/>
      <c r="BSZ125" s="156"/>
      <c r="BTA125" s="156"/>
      <c r="BTB125" s="156"/>
      <c r="BTC125" s="156"/>
      <c r="BTD125" s="156"/>
      <c r="BTE125" s="156"/>
      <c r="BTF125" s="156"/>
      <c r="BTG125" s="156"/>
      <c r="BTH125" s="156"/>
      <c r="BTI125" s="156"/>
      <c r="BTJ125" s="156"/>
      <c r="BTK125" s="156"/>
      <c r="BTL125" s="156"/>
      <c r="BTM125" s="156"/>
      <c r="BTN125" s="156"/>
      <c r="BTO125" s="156"/>
      <c r="BTP125" s="156"/>
      <c r="BTQ125" s="156"/>
      <c r="BTR125" s="156"/>
      <c r="BTS125" s="156"/>
      <c r="BTT125" s="156"/>
      <c r="BTU125" s="156"/>
      <c r="BTV125" s="156"/>
      <c r="BTW125" s="156"/>
      <c r="BTX125" s="156"/>
      <c r="BTY125" s="156"/>
      <c r="BTZ125" s="156"/>
      <c r="BUA125" s="156"/>
      <c r="BUB125" s="156"/>
      <c r="BUC125" s="156"/>
      <c r="BUD125" s="156"/>
      <c r="BUE125" s="156"/>
      <c r="BUF125" s="156"/>
      <c r="BUG125" s="156"/>
      <c r="BUH125" s="156"/>
      <c r="BUI125" s="156"/>
      <c r="BUJ125" s="156"/>
      <c r="BUK125" s="156"/>
      <c r="BUL125" s="156"/>
      <c r="BUM125" s="156"/>
      <c r="BUN125" s="156"/>
      <c r="BUO125" s="156"/>
      <c r="BUP125" s="156"/>
      <c r="BUQ125" s="156"/>
      <c r="BUR125" s="156"/>
      <c r="BUS125" s="156"/>
      <c r="BUT125" s="156"/>
      <c r="BUU125" s="156"/>
      <c r="BUV125" s="156"/>
      <c r="BUW125" s="156"/>
      <c r="BUX125" s="156"/>
      <c r="BUY125" s="156"/>
      <c r="BUZ125" s="156"/>
      <c r="BVA125" s="156"/>
      <c r="BVB125" s="156"/>
      <c r="BVC125" s="156"/>
      <c r="BVD125" s="156"/>
      <c r="BVE125" s="156"/>
      <c r="BVF125" s="156"/>
      <c r="BVG125" s="156"/>
      <c r="BVH125" s="156"/>
      <c r="BVI125" s="156"/>
      <c r="BVJ125" s="156"/>
      <c r="BVK125" s="156"/>
      <c r="BVL125" s="156"/>
      <c r="BVM125" s="156"/>
      <c r="BVN125" s="156"/>
      <c r="BVO125" s="156"/>
      <c r="BVP125" s="156"/>
      <c r="BVQ125" s="156"/>
      <c r="BVR125" s="156"/>
      <c r="BVS125" s="156"/>
      <c r="BVT125" s="156"/>
      <c r="BVU125" s="156"/>
      <c r="BVV125" s="156"/>
      <c r="BVW125" s="156"/>
      <c r="BVX125" s="156"/>
      <c r="BVY125" s="156"/>
      <c r="BVZ125" s="156"/>
      <c r="BWA125" s="156"/>
      <c r="BWB125" s="156"/>
      <c r="BWC125" s="156"/>
      <c r="BWD125" s="156"/>
      <c r="BWE125" s="156"/>
      <c r="BWF125" s="156"/>
      <c r="BWG125" s="156"/>
      <c r="BWH125" s="156"/>
      <c r="BWI125" s="156"/>
      <c r="BWJ125" s="156"/>
      <c r="BWK125" s="156"/>
      <c r="BWL125" s="156"/>
      <c r="BWM125" s="156"/>
      <c r="BWN125" s="156"/>
      <c r="BWO125" s="156"/>
      <c r="BWP125" s="156"/>
      <c r="BWQ125" s="156"/>
      <c r="BWR125" s="156"/>
      <c r="BWS125" s="156"/>
      <c r="BWT125" s="156"/>
      <c r="BWU125" s="156"/>
      <c r="BWV125" s="156"/>
      <c r="BWW125" s="156"/>
      <c r="BWX125" s="156"/>
      <c r="BWY125" s="156"/>
      <c r="BWZ125" s="156"/>
      <c r="BXA125" s="156"/>
      <c r="BXB125" s="156"/>
      <c r="BXC125" s="156"/>
      <c r="BXD125" s="156"/>
      <c r="BXE125" s="156"/>
      <c r="BXF125" s="156"/>
      <c r="BXG125" s="156"/>
      <c r="BXH125" s="156"/>
      <c r="BXI125" s="156"/>
      <c r="BXJ125" s="156"/>
      <c r="BXK125" s="156"/>
      <c r="BXL125" s="156"/>
      <c r="BXM125" s="156"/>
      <c r="BXN125" s="156"/>
      <c r="BXO125" s="156"/>
      <c r="BXP125" s="156"/>
      <c r="BXQ125" s="156"/>
      <c r="BXR125" s="156"/>
      <c r="BXS125" s="156"/>
      <c r="BXT125" s="156"/>
      <c r="BXU125" s="156"/>
      <c r="BXV125" s="156"/>
      <c r="BXW125" s="156"/>
      <c r="BXX125" s="156"/>
      <c r="BXY125" s="156"/>
      <c r="BXZ125" s="156"/>
      <c r="BYA125" s="156"/>
      <c r="BYB125" s="156"/>
      <c r="BYC125" s="156"/>
      <c r="BYD125" s="156"/>
      <c r="BYE125" s="156"/>
      <c r="BYF125" s="156"/>
      <c r="BYG125" s="156"/>
      <c r="BYH125" s="156"/>
      <c r="BYI125" s="156"/>
      <c r="BYJ125" s="156"/>
      <c r="BYK125" s="156"/>
      <c r="BYL125" s="156"/>
      <c r="BYM125" s="156"/>
      <c r="BYN125" s="156"/>
      <c r="BYO125" s="156"/>
      <c r="BYP125" s="156"/>
      <c r="BYQ125" s="156"/>
      <c r="BYR125" s="156"/>
      <c r="BYS125" s="156"/>
      <c r="BYT125" s="156"/>
      <c r="BYU125" s="156"/>
      <c r="BYV125" s="156"/>
      <c r="BYW125" s="156"/>
      <c r="BYX125" s="156"/>
      <c r="BYY125" s="156"/>
      <c r="BYZ125" s="156"/>
      <c r="BZA125" s="156"/>
      <c r="BZB125" s="156"/>
      <c r="BZC125" s="156"/>
      <c r="BZD125" s="156"/>
      <c r="BZE125" s="156"/>
      <c r="BZF125" s="156"/>
      <c r="BZG125" s="156"/>
      <c r="BZH125" s="156"/>
      <c r="BZI125" s="156"/>
      <c r="BZJ125" s="156"/>
      <c r="BZK125" s="156"/>
      <c r="BZL125" s="156"/>
      <c r="BZM125" s="156"/>
      <c r="BZN125" s="156"/>
      <c r="BZO125" s="156"/>
      <c r="BZP125" s="156"/>
      <c r="BZQ125" s="156"/>
      <c r="BZR125" s="156"/>
      <c r="BZS125" s="156"/>
      <c r="BZT125" s="156"/>
      <c r="BZU125" s="156"/>
      <c r="BZV125" s="156"/>
      <c r="BZW125" s="156"/>
      <c r="BZX125" s="156"/>
      <c r="BZY125" s="156"/>
      <c r="BZZ125" s="156"/>
      <c r="CAA125" s="156"/>
      <c r="CAB125" s="156"/>
      <c r="CAC125" s="156"/>
      <c r="CAD125" s="156"/>
      <c r="CAE125" s="156"/>
      <c r="CAF125" s="156"/>
      <c r="CAG125" s="156"/>
      <c r="CAH125" s="156"/>
      <c r="CAI125" s="156"/>
      <c r="CAJ125" s="156"/>
      <c r="CAK125" s="156"/>
      <c r="CAL125" s="156"/>
      <c r="CAM125" s="156"/>
      <c r="CAN125" s="156"/>
      <c r="CAO125" s="156"/>
      <c r="CAP125" s="156"/>
      <c r="CAQ125" s="156"/>
      <c r="CAR125" s="156"/>
      <c r="CAS125" s="156"/>
      <c r="CAT125" s="156"/>
      <c r="CAU125" s="156"/>
      <c r="CAV125" s="156"/>
      <c r="CAW125" s="156"/>
      <c r="CAX125" s="156"/>
      <c r="CAY125" s="156"/>
      <c r="CAZ125" s="156"/>
      <c r="CBA125" s="156"/>
      <c r="CBB125" s="156"/>
      <c r="CBC125" s="156"/>
      <c r="CBD125" s="156"/>
      <c r="CBE125" s="156"/>
      <c r="CBF125" s="156"/>
      <c r="CBG125" s="156"/>
      <c r="CBH125" s="156"/>
      <c r="CBI125" s="156"/>
      <c r="CBJ125" s="156"/>
      <c r="CBK125" s="156"/>
      <c r="CBL125" s="156"/>
      <c r="CBM125" s="156"/>
      <c r="CBN125" s="156"/>
      <c r="CBO125" s="156"/>
      <c r="CBP125" s="156"/>
      <c r="CBQ125" s="156"/>
      <c r="CBR125" s="156"/>
      <c r="CBS125" s="156"/>
      <c r="CBT125" s="156"/>
      <c r="CBU125" s="156"/>
      <c r="CBV125" s="156"/>
      <c r="CBW125" s="156"/>
      <c r="CBX125" s="156"/>
      <c r="CBY125" s="156"/>
      <c r="CBZ125" s="156"/>
      <c r="CCA125" s="156"/>
      <c r="CCB125" s="156"/>
      <c r="CCC125" s="156"/>
      <c r="CCD125" s="156"/>
      <c r="CCE125" s="156"/>
      <c r="CCF125" s="156"/>
      <c r="CCG125" s="156"/>
      <c r="CCH125" s="156"/>
      <c r="CCI125" s="156"/>
      <c r="CCJ125" s="156"/>
      <c r="CCK125" s="156"/>
      <c r="CCL125" s="156"/>
      <c r="CCM125" s="156"/>
      <c r="CCN125" s="156"/>
      <c r="CCO125" s="156"/>
      <c r="CCP125" s="156"/>
      <c r="CCQ125" s="156"/>
      <c r="CCR125" s="156"/>
      <c r="CCS125" s="156"/>
      <c r="CCT125" s="156"/>
      <c r="CCU125" s="156"/>
      <c r="CCV125" s="156"/>
      <c r="CCW125" s="156"/>
      <c r="CCX125" s="156"/>
      <c r="CCY125" s="156"/>
      <c r="CCZ125" s="156"/>
      <c r="CDA125" s="156"/>
      <c r="CDB125" s="156"/>
      <c r="CDC125" s="156"/>
      <c r="CDD125" s="156"/>
      <c r="CDE125" s="156"/>
      <c r="CDF125" s="156"/>
      <c r="CDG125" s="156"/>
      <c r="CDH125" s="156"/>
      <c r="CDI125" s="156"/>
      <c r="CDJ125" s="156"/>
      <c r="CDK125" s="156"/>
      <c r="CDL125" s="156"/>
      <c r="CDM125" s="156"/>
      <c r="CDN125" s="156"/>
      <c r="CDO125" s="156"/>
      <c r="CDP125" s="156"/>
      <c r="CDQ125" s="156"/>
      <c r="CDR125" s="156"/>
      <c r="CDS125" s="156"/>
      <c r="CDT125" s="156"/>
      <c r="CDU125" s="156"/>
      <c r="CDV125" s="156"/>
      <c r="CDW125" s="156"/>
      <c r="CDX125" s="156"/>
      <c r="CDY125" s="156"/>
      <c r="CDZ125" s="156"/>
      <c r="CEA125" s="156"/>
      <c r="CEB125" s="156"/>
      <c r="CEC125" s="156"/>
      <c r="CED125" s="156"/>
      <c r="CEE125" s="156"/>
      <c r="CEF125" s="156"/>
      <c r="CEG125" s="156"/>
      <c r="CEH125" s="156"/>
      <c r="CEI125" s="156"/>
      <c r="CEJ125" s="156"/>
      <c r="CEK125" s="156"/>
      <c r="CEL125" s="156"/>
      <c r="CEM125" s="156"/>
      <c r="CEN125" s="156"/>
      <c r="CEO125" s="156"/>
      <c r="CEP125" s="156"/>
      <c r="CEQ125" s="156"/>
      <c r="CER125" s="156"/>
      <c r="CES125" s="156"/>
      <c r="CET125" s="156"/>
      <c r="CEU125" s="156"/>
      <c r="CEV125" s="156"/>
      <c r="CEW125" s="156"/>
      <c r="CEX125" s="156"/>
      <c r="CEY125" s="156"/>
      <c r="CEZ125" s="156"/>
      <c r="CFA125" s="156"/>
      <c r="CFB125" s="156"/>
      <c r="CFC125" s="156"/>
      <c r="CFD125" s="156"/>
      <c r="CFE125" s="156"/>
      <c r="CFF125" s="156"/>
      <c r="CFG125" s="156"/>
      <c r="CFH125" s="156"/>
      <c r="CFI125" s="156"/>
      <c r="CFJ125" s="156"/>
      <c r="CFK125" s="156"/>
      <c r="CFL125" s="156"/>
      <c r="CFM125" s="156"/>
      <c r="CFN125" s="156"/>
      <c r="CFO125" s="156"/>
      <c r="CFP125" s="156"/>
      <c r="CFQ125" s="156"/>
      <c r="CFR125" s="156"/>
      <c r="CFS125" s="156"/>
      <c r="CFT125" s="156"/>
      <c r="CFU125" s="156"/>
      <c r="CFV125" s="156"/>
      <c r="CFW125" s="156"/>
      <c r="CFX125" s="156"/>
      <c r="CFY125" s="156"/>
      <c r="CFZ125" s="156"/>
      <c r="CGA125" s="156"/>
      <c r="CGB125" s="156"/>
      <c r="CGC125" s="156"/>
      <c r="CGD125" s="156"/>
      <c r="CGE125" s="156"/>
      <c r="CGF125" s="156"/>
      <c r="CGG125" s="156"/>
      <c r="CGH125" s="156"/>
      <c r="CGI125" s="156"/>
      <c r="CGJ125" s="156"/>
      <c r="CGK125" s="156"/>
      <c r="CGL125" s="156"/>
      <c r="CGM125" s="156"/>
      <c r="CGN125" s="156"/>
      <c r="CGO125" s="156"/>
      <c r="CGP125" s="156"/>
      <c r="CGQ125" s="156"/>
      <c r="CGR125" s="156"/>
      <c r="CGS125" s="156"/>
      <c r="CGT125" s="156"/>
      <c r="CGU125" s="156"/>
      <c r="CGV125" s="156"/>
      <c r="CGW125" s="156"/>
      <c r="CGX125" s="156"/>
      <c r="CGY125" s="156"/>
      <c r="CGZ125" s="156"/>
      <c r="CHA125" s="156"/>
      <c r="CHB125" s="156"/>
      <c r="CHC125" s="156"/>
      <c r="CHD125" s="156"/>
      <c r="CHE125" s="156"/>
      <c r="CHF125" s="156"/>
      <c r="CHG125" s="156"/>
      <c r="CHH125" s="156"/>
      <c r="CHI125" s="156"/>
      <c r="CHJ125" s="156"/>
      <c r="CHK125" s="156"/>
      <c r="CHL125" s="156"/>
      <c r="CHM125" s="156"/>
      <c r="CHN125" s="156"/>
      <c r="CHO125" s="156"/>
      <c r="CHP125" s="156"/>
      <c r="CHQ125" s="156"/>
      <c r="CHR125" s="156"/>
      <c r="CHS125" s="156"/>
      <c r="CHT125" s="156"/>
      <c r="CHU125" s="156"/>
      <c r="CHV125" s="156"/>
      <c r="CHW125" s="156"/>
      <c r="CHX125" s="156"/>
      <c r="CHY125" s="156"/>
      <c r="CHZ125" s="156"/>
      <c r="CIA125" s="156"/>
      <c r="CIB125" s="156"/>
      <c r="CIC125" s="156"/>
      <c r="CID125" s="156"/>
      <c r="CIE125" s="156"/>
      <c r="CIF125" s="156"/>
      <c r="CIG125" s="156"/>
      <c r="CIH125" s="156"/>
      <c r="CII125" s="156"/>
      <c r="CIJ125" s="156"/>
      <c r="CIK125" s="156"/>
      <c r="CIL125" s="156"/>
      <c r="CIM125" s="156"/>
      <c r="CIN125" s="156"/>
      <c r="CIO125" s="156"/>
      <c r="CIP125" s="156"/>
      <c r="CIQ125" s="156"/>
      <c r="CIR125" s="156"/>
      <c r="CIS125" s="156"/>
      <c r="CIT125" s="156"/>
      <c r="CIU125" s="156"/>
      <c r="CIV125" s="156"/>
      <c r="CIW125" s="156"/>
      <c r="CIX125" s="156"/>
      <c r="CIY125" s="156"/>
      <c r="CIZ125" s="156"/>
      <c r="CJA125" s="156"/>
      <c r="CJB125" s="156"/>
      <c r="CJC125" s="156"/>
      <c r="CJD125" s="156"/>
      <c r="CJE125" s="156"/>
      <c r="CJF125" s="156"/>
      <c r="CJG125" s="156"/>
      <c r="CJH125" s="156"/>
      <c r="CJI125" s="156"/>
      <c r="CJJ125" s="156"/>
      <c r="CJK125" s="156"/>
      <c r="CJL125" s="156"/>
      <c r="CJM125" s="156"/>
      <c r="CJN125" s="156"/>
      <c r="CJO125" s="156"/>
      <c r="CJP125" s="156"/>
      <c r="CJQ125" s="156"/>
      <c r="CJR125" s="156"/>
      <c r="CJS125" s="156"/>
      <c r="CJT125" s="156"/>
      <c r="CJU125" s="156"/>
      <c r="CJV125" s="156"/>
      <c r="CJW125" s="156"/>
      <c r="CJX125" s="156"/>
      <c r="CJY125" s="156"/>
      <c r="CJZ125" s="156"/>
      <c r="CKA125" s="156"/>
      <c r="CKB125" s="156"/>
      <c r="CKC125" s="156"/>
      <c r="CKD125" s="156"/>
      <c r="CKE125" s="156"/>
      <c r="CKF125" s="156"/>
      <c r="CKG125" s="156"/>
      <c r="CKH125" s="156"/>
      <c r="CKI125" s="156"/>
      <c r="CKJ125" s="156"/>
      <c r="CKK125" s="156"/>
      <c r="CKL125" s="156"/>
      <c r="CKM125" s="156"/>
      <c r="CKN125" s="156"/>
      <c r="CKO125" s="156"/>
      <c r="CKP125" s="156"/>
      <c r="CKQ125" s="156"/>
      <c r="CKR125" s="156"/>
      <c r="CKS125" s="156"/>
      <c r="CKT125" s="156"/>
      <c r="CKU125" s="156"/>
      <c r="CKV125" s="156"/>
      <c r="CKW125" s="156"/>
      <c r="CKX125" s="156"/>
      <c r="CKY125" s="156"/>
      <c r="CKZ125" s="156"/>
      <c r="CLA125" s="156"/>
      <c r="CLB125" s="156"/>
      <c r="CLC125" s="156"/>
      <c r="CLD125" s="156"/>
      <c r="CLE125" s="156"/>
      <c r="CLF125" s="156"/>
      <c r="CLG125" s="156"/>
      <c r="CLH125" s="156"/>
      <c r="CLI125" s="156"/>
      <c r="CLJ125" s="156"/>
      <c r="CLK125" s="156"/>
      <c r="CLL125" s="156"/>
      <c r="CLM125" s="156"/>
      <c r="CLN125" s="156"/>
      <c r="CLO125" s="156"/>
      <c r="CLP125" s="156"/>
      <c r="CLQ125" s="156"/>
      <c r="CLR125" s="156"/>
      <c r="CLS125" s="156"/>
      <c r="CLT125" s="156"/>
      <c r="CLU125" s="156"/>
      <c r="CLV125" s="156"/>
      <c r="CLW125" s="156"/>
      <c r="CLX125" s="156"/>
      <c r="CLY125" s="156"/>
      <c r="CLZ125" s="156"/>
      <c r="CMA125" s="156"/>
      <c r="CMB125" s="156"/>
      <c r="CMC125" s="156"/>
      <c r="CMD125" s="156"/>
      <c r="CME125" s="156"/>
      <c r="CMF125" s="156"/>
      <c r="CMG125" s="156"/>
      <c r="CMH125" s="156"/>
      <c r="CMI125" s="156"/>
      <c r="CMJ125" s="156"/>
      <c r="CMK125" s="156"/>
      <c r="CML125" s="156"/>
      <c r="CMM125" s="156"/>
      <c r="CMN125" s="156"/>
      <c r="CMO125" s="156"/>
      <c r="CMP125" s="156"/>
      <c r="CMQ125" s="156"/>
      <c r="CMR125" s="156"/>
      <c r="CMS125" s="156"/>
      <c r="CMT125" s="156"/>
      <c r="CMU125" s="156"/>
      <c r="CMV125" s="156"/>
      <c r="CMW125" s="156"/>
      <c r="CMX125" s="156"/>
      <c r="CMY125" s="156"/>
      <c r="CMZ125" s="156"/>
      <c r="CNA125" s="156"/>
      <c r="CNB125" s="156"/>
      <c r="CNC125" s="156"/>
      <c r="CND125" s="156"/>
      <c r="CNE125" s="156"/>
      <c r="CNF125" s="156"/>
      <c r="CNG125" s="156"/>
      <c r="CNH125" s="156"/>
      <c r="CNI125" s="156"/>
      <c r="CNJ125" s="156"/>
      <c r="CNK125" s="156"/>
      <c r="CNL125" s="156"/>
      <c r="CNM125" s="156"/>
      <c r="CNN125" s="156"/>
      <c r="CNO125" s="156"/>
      <c r="CNP125" s="156"/>
      <c r="CNQ125" s="156"/>
      <c r="CNR125" s="156"/>
      <c r="CNS125" s="156"/>
      <c r="CNT125" s="156"/>
      <c r="CNU125" s="156"/>
      <c r="CNV125" s="156"/>
      <c r="CNW125" s="156"/>
      <c r="CNX125" s="156"/>
      <c r="CNY125" s="156"/>
      <c r="CNZ125" s="156"/>
      <c r="COA125" s="156"/>
      <c r="COB125" s="156"/>
      <c r="COC125" s="156"/>
      <c r="COD125" s="156"/>
      <c r="COE125" s="156"/>
      <c r="COF125" s="156"/>
      <c r="COG125" s="156"/>
      <c r="COH125" s="156"/>
      <c r="COI125" s="156"/>
      <c r="COJ125" s="156"/>
      <c r="COK125" s="156"/>
      <c r="COL125" s="156"/>
      <c r="COM125" s="156"/>
      <c r="CON125" s="156"/>
      <c r="COO125" s="156"/>
      <c r="COP125" s="156"/>
      <c r="COQ125" s="156"/>
      <c r="COR125" s="156"/>
      <c r="COS125" s="156"/>
      <c r="COT125" s="156"/>
      <c r="COU125" s="156"/>
      <c r="COV125" s="156"/>
      <c r="COW125" s="156"/>
      <c r="COX125" s="156"/>
      <c r="COY125" s="156"/>
      <c r="COZ125" s="156"/>
      <c r="CPA125" s="156"/>
      <c r="CPB125" s="156"/>
      <c r="CPC125" s="156"/>
      <c r="CPD125" s="156"/>
      <c r="CPE125" s="156"/>
      <c r="CPF125" s="156"/>
      <c r="CPG125" s="156"/>
      <c r="CPH125" s="156"/>
      <c r="CPI125" s="156"/>
      <c r="CPJ125" s="156"/>
      <c r="CPK125" s="156"/>
      <c r="CPL125" s="156"/>
      <c r="CPM125" s="156"/>
      <c r="CPN125" s="156"/>
      <c r="CPO125" s="156"/>
      <c r="CPP125" s="156"/>
      <c r="CPQ125" s="156"/>
      <c r="CPR125" s="156"/>
      <c r="CPS125" s="156"/>
      <c r="CPT125" s="156"/>
      <c r="CPU125" s="156"/>
      <c r="CPV125" s="156"/>
      <c r="CPW125" s="156"/>
      <c r="CPX125" s="156"/>
      <c r="CPY125" s="156"/>
      <c r="CPZ125" s="156"/>
      <c r="CQA125" s="156"/>
      <c r="CQB125" s="156"/>
      <c r="CQC125" s="156"/>
      <c r="CQD125" s="156"/>
      <c r="CQE125" s="156"/>
      <c r="CQF125" s="156"/>
      <c r="CQG125" s="156"/>
      <c r="CQH125" s="156"/>
      <c r="CQI125" s="156"/>
      <c r="CQJ125" s="156"/>
      <c r="CQK125" s="156"/>
      <c r="CQL125" s="156"/>
      <c r="CQM125" s="156"/>
      <c r="CQN125" s="156"/>
      <c r="CQO125" s="156"/>
      <c r="CQP125" s="156"/>
      <c r="CQQ125" s="156"/>
      <c r="CQR125" s="156"/>
      <c r="CQS125" s="156"/>
      <c r="CQT125" s="156"/>
      <c r="CQU125" s="156"/>
      <c r="CQV125" s="156"/>
      <c r="CQW125" s="156"/>
      <c r="CQX125" s="156"/>
      <c r="CQY125" s="156"/>
      <c r="CQZ125" s="156"/>
      <c r="CRA125" s="156"/>
      <c r="CRB125" s="156"/>
      <c r="CRC125" s="156"/>
      <c r="CRD125" s="156"/>
      <c r="CRE125" s="156"/>
      <c r="CRF125" s="156"/>
      <c r="CRG125" s="156"/>
      <c r="CRH125" s="156"/>
      <c r="CRI125" s="156"/>
      <c r="CRJ125" s="156"/>
      <c r="CRK125" s="156"/>
      <c r="CRL125" s="156"/>
      <c r="CRM125" s="156"/>
      <c r="CRN125" s="156"/>
      <c r="CRO125" s="156"/>
      <c r="CRP125" s="156"/>
      <c r="CRQ125" s="156"/>
      <c r="CRR125" s="156"/>
      <c r="CRS125" s="156"/>
      <c r="CRT125" s="156"/>
      <c r="CRU125" s="156"/>
      <c r="CRV125" s="156"/>
      <c r="CRW125" s="156"/>
      <c r="CRX125" s="156"/>
      <c r="CRY125" s="156"/>
      <c r="CRZ125" s="156"/>
      <c r="CSA125" s="156"/>
      <c r="CSB125" s="156"/>
      <c r="CSC125" s="156"/>
      <c r="CSD125" s="156"/>
      <c r="CSE125" s="156"/>
      <c r="CSF125" s="156"/>
      <c r="CSG125" s="156"/>
      <c r="CSH125" s="156"/>
      <c r="CSI125" s="156"/>
      <c r="CSJ125" s="156"/>
      <c r="CSK125" s="156"/>
      <c r="CSL125" s="156"/>
      <c r="CSM125" s="156"/>
      <c r="CSN125" s="156"/>
      <c r="CSO125" s="156"/>
      <c r="CSP125" s="156"/>
      <c r="CSQ125" s="156"/>
      <c r="CSR125" s="156"/>
      <c r="CSS125" s="156"/>
      <c r="CST125" s="156"/>
      <c r="CSU125" s="156"/>
      <c r="CSV125" s="156"/>
      <c r="CSW125" s="156"/>
      <c r="CSX125" s="156"/>
      <c r="CSY125" s="156"/>
      <c r="CSZ125" s="156"/>
      <c r="CTA125" s="156"/>
      <c r="CTB125" s="156"/>
      <c r="CTC125" s="156"/>
      <c r="CTD125" s="156"/>
      <c r="CTE125" s="156"/>
      <c r="CTF125" s="156"/>
      <c r="CTG125" s="156"/>
      <c r="CTH125" s="156"/>
      <c r="CTI125" s="156"/>
      <c r="CTJ125" s="156"/>
      <c r="CTK125" s="156"/>
      <c r="CTL125" s="156"/>
      <c r="CTM125" s="156"/>
      <c r="CTN125" s="156"/>
      <c r="CTO125" s="156"/>
      <c r="CTP125" s="156"/>
      <c r="CTQ125" s="156"/>
      <c r="CTR125" s="156"/>
      <c r="CTS125" s="156"/>
      <c r="CTT125" s="156"/>
      <c r="CTU125" s="156"/>
      <c r="CTV125" s="156"/>
      <c r="CTW125" s="156"/>
      <c r="CTX125" s="156"/>
      <c r="CTY125" s="156"/>
      <c r="CTZ125" s="156"/>
      <c r="CUA125" s="156"/>
      <c r="CUB125" s="156"/>
      <c r="CUC125" s="156"/>
      <c r="CUD125" s="156"/>
      <c r="CUE125" s="156"/>
      <c r="CUF125" s="156"/>
      <c r="CUG125" s="156"/>
      <c r="CUH125" s="156"/>
      <c r="CUI125" s="156"/>
      <c r="CUJ125" s="156"/>
      <c r="CUK125" s="156"/>
      <c r="CUL125" s="156"/>
      <c r="CUM125" s="156"/>
      <c r="CUN125" s="156"/>
      <c r="CUO125" s="156"/>
      <c r="CUP125" s="156"/>
      <c r="CUQ125" s="156"/>
      <c r="CUR125" s="156"/>
      <c r="CUS125" s="156"/>
      <c r="CUT125" s="156"/>
      <c r="CUU125" s="156"/>
      <c r="CUV125" s="156"/>
      <c r="CUW125" s="156"/>
      <c r="CUX125" s="156"/>
      <c r="CUY125" s="156"/>
      <c r="CUZ125" s="156"/>
      <c r="CVA125" s="156"/>
      <c r="CVB125" s="156"/>
      <c r="CVC125" s="156"/>
      <c r="CVD125" s="156"/>
      <c r="CVE125" s="156"/>
      <c r="CVF125" s="156"/>
      <c r="CVG125" s="156"/>
      <c r="CVH125" s="156"/>
      <c r="CVI125" s="156"/>
      <c r="CVJ125" s="156"/>
      <c r="CVK125" s="156"/>
      <c r="CVL125" s="156"/>
      <c r="CVM125" s="156"/>
      <c r="CVN125" s="156"/>
      <c r="CVO125" s="156"/>
      <c r="CVP125" s="156"/>
      <c r="CVQ125" s="156"/>
      <c r="CVR125" s="156"/>
      <c r="CVS125" s="156"/>
      <c r="CVT125" s="156"/>
      <c r="CVU125" s="156"/>
      <c r="CVV125" s="156"/>
      <c r="CVW125" s="156"/>
      <c r="CVX125" s="156"/>
      <c r="CVY125" s="156"/>
      <c r="CVZ125" s="156"/>
      <c r="CWA125" s="156"/>
      <c r="CWB125" s="156"/>
      <c r="CWC125" s="156"/>
      <c r="CWD125" s="156"/>
      <c r="CWE125" s="156"/>
      <c r="CWF125" s="156"/>
      <c r="CWG125" s="156"/>
      <c r="CWH125" s="156"/>
      <c r="CWI125" s="156"/>
      <c r="CWJ125" s="156"/>
      <c r="CWK125" s="156"/>
      <c r="CWL125" s="156"/>
      <c r="CWM125" s="156"/>
      <c r="CWN125" s="156"/>
      <c r="CWO125" s="156"/>
      <c r="CWP125" s="156"/>
      <c r="CWQ125" s="156"/>
      <c r="CWR125" s="156"/>
      <c r="CWS125" s="156"/>
      <c r="CWT125" s="156"/>
      <c r="CWU125" s="156"/>
      <c r="CWV125" s="156"/>
      <c r="CWW125" s="156"/>
      <c r="CWX125" s="156"/>
      <c r="CWY125" s="156"/>
      <c r="CWZ125" s="156"/>
      <c r="CXA125" s="156"/>
      <c r="CXB125" s="156"/>
      <c r="CXC125" s="156"/>
      <c r="CXD125" s="156"/>
      <c r="CXE125" s="156"/>
      <c r="CXF125" s="156"/>
      <c r="CXG125" s="156"/>
      <c r="CXH125" s="156"/>
      <c r="CXI125" s="156"/>
      <c r="CXJ125" s="156"/>
      <c r="CXK125" s="156"/>
      <c r="CXL125" s="156"/>
      <c r="CXM125" s="156"/>
      <c r="CXN125" s="156"/>
      <c r="CXO125" s="156"/>
      <c r="CXP125" s="156"/>
      <c r="CXQ125" s="156"/>
      <c r="CXR125" s="156"/>
      <c r="CXS125" s="156"/>
      <c r="CXT125" s="156"/>
      <c r="CXU125" s="156"/>
      <c r="CXV125" s="156"/>
      <c r="CXW125" s="156"/>
      <c r="CXX125" s="156"/>
      <c r="CXY125" s="156"/>
      <c r="CXZ125" s="156"/>
      <c r="CYA125" s="156"/>
      <c r="CYB125" s="156"/>
      <c r="CYC125" s="156"/>
      <c r="CYD125" s="156"/>
      <c r="CYE125" s="156"/>
      <c r="CYF125" s="156"/>
      <c r="CYG125" s="156"/>
      <c r="CYH125" s="156"/>
      <c r="CYI125" s="156"/>
      <c r="CYJ125" s="156"/>
      <c r="CYK125" s="156"/>
      <c r="CYL125" s="156"/>
      <c r="CYM125" s="156"/>
      <c r="CYN125" s="156"/>
      <c r="CYO125" s="156"/>
      <c r="CYP125" s="156"/>
      <c r="CYQ125" s="156"/>
      <c r="CYR125" s="156"/>
      <c r="CYS125" s="156"/>
      <c r="CYT125" s="156"/>
      <c r="CYU125" s="156"/>
      <c r="CYV125" s="156"/>
      <c r="CYW125" s="156"/>
      <c r="CYX125" s="156"/>
      <c r="CYY125" s="156"/>
      <c r="CYZ125" s="156"/>
      <c r="CZA125" s="156"/>
      <c r="CZB125" s="156"/>
      <c r="CZC125" s="156"/>
      <c r="CZD125" s="156"/>
      <c r="CZE125" s="156"/>
      <c r="CZF125" s="156"/>
      <c r="CZG125" s="156"/>
      <c r="CZH125" s="156"/>
      <c r="CZI125" s="156"/>
      <c r="CZJ125" s="156"/>
      <c r="CZK125" s="156"/>
      <c r="CZL125" s="156"/>
      <c r="CZM125" s="156"/>
      <c r="CZN125" s="156"/>
      <c r="CZO125" s="156"/>
      <c r="CZP125" s="156"/>
      <c r="CZQ125" s="156"/>
      <c r="CZR125" s="156"/>
      <c r="CZS125" s="156"/>
      <c r="CZT125" s="156"/>
      <c r="CZU125" s="156"/>
      <c r="CZV125" s="156"/>
      <c r="CZW125" s="156"/>
      <c r="CZX125" s="156"/>
      <c r="CZY125" s="156"/>
      <c r="CZZ125" s="156"/>
      <c r="DAA125" s="156"/>
      <c r="DAB125" s="156"/>
      <c r="DAC125" s="156"/>
      <c r="DAD125" s="156"/>
      <c r="DAE125" s="156"/>
      <c r="DAF125" s="156"/>
      <c r="DAG125" s="156"/>
      <c r="DAH125" s="156"/>
      <c r="DAI125" s="156"/>
      <c r="DAJ125" s="156"/>
      <c r="DAK125" s="156"/>
      <c r="DAL125" s="156"/>
      <c r="DAM125" s="156"/>
      <c r="DAN125" s="156"/>
      <c r="DAO125" s="156"/>
      <c r="DAP125" s="156"/>
      <c r="DAQ125" s="156"/>
      <c r="DAR125" s="156"/>
      <c r="DAS125" s="156"/>
      <c r="DAT125" s="156"/>
      <c r="DAU125" s="156"/>
      <c r="DAV125" s="156"/>
      <c r="DAW125" s="156"/>
      <c r="DAX125" s="156"/>
      <c r="DAY125" s="156"/>
      <c r="DAZ125" s="156"/>
      <c r="DBA125" s="156"/>
      <c r="DBB125" s="156"/>
      <c r="DBC125" s="156"/>
      <c r="DBD125" s="156"/>
      <c r="DBE125" s="156"/>
      <c r="DBF125" s="156"/>
      <c r="DBG125" s="156"/>
      <c r="DBH125" s="156"/>
      <c r="DBI125" s="156"/>
      <c r="DBJ125" s="156"/>
      <c r="DBK125" s="156"/>
      <c r="DBL125" s="156"/>
      <c r="DBM125" s="156"/>
      <c r="DBN125" s="156"/>
      <c r="DBO125" s="156"/>
      <c r="DBP125" s="156"/>
      <c r="DBQ125" s="156"/>
      <c r="DBR125" s="156"/>
      <c r="DBS125" s="156"/>
      <c r="DBT125" s="156"/>
      <c r="DBU125" s="156"/>
      <c r="DBV125" s="156"/>
      <c r="DBW125" s="156"/>
      <c r="DBX125" s="156"/>
      <c r="DBY125" s="156"/>
      <c r="DBZ125" s="156"/>
      <c r="DCA125" s="156"/>
      <c r="DCB125" s="156"/>
      <c r="DCC125" s="156"/>
      <c r="DCD125" s="156"/>
      <c r="DCE125" s="156"/>
      <c r="DCF125" s="156"/>
      <c r="DCG125" s="156"/>
      <c r="DCH125" s="156"/>
      <c r="DCI125" s="156"/>
      <c r="DCJ125" s="156"/>
      <c r="DCK125" s="156"/>
      <c r="DCL125" s="156"/>
      <c r="DCM125" s="156"/>
      <c r="DCN125" s="156"/>
      <c r="DCO125" s="156"/>
      <c r="DCP125" s="156"/>
      <c r="DCQ125" s="156"/>
      <c r="DCR125" s="156"/>
      <c r="DCS125" s="156"/>
      <c r="DCT125" s="156"/>
      <c r="DCU125" s="156"/>
      <c r="DCV125" s="156"/>
      <c r="DCW125" s="156"/>
      <c r="DCX125" s="156"/>
      <c r="DCY125" s="156"/>
      <c r="DCZ125" s="156"/>
      <c r="DDA125" s="156"/>
      <c r="DDB125" s="156"/>
      <c r="DDC125" s="156"/>
      <c r="DDD125" s="156"/>
      <c r="DDE125" s="156"/>
      <c r="DDF125" s="156"/>
      <c r="DDG125" s="156"/>
      <c r="DDH125" s="156"/>
      <c r="DDI125" s="156"/>
      <c r="DDJ125" s="156"/>
      <c r="DDK125" s="156"/>
      <c r="DDL125" s="156"/>
      <c r="DDM125" s="156"/>
      <c r="DDN125" s="156"/>
      <c r="DDO125" s="156"/>
      <c r="DDP125" s="156"/>
      <c r="DDQ125" s="156"/>
      <c r="DDR125" s="156"/>
      <c r="DDS125" s="156"/>
      <c r="DDT125" s="156"/>
      <c r="DDU125" s="156"/>
      <c r="DDV125" s="156"/>
      <c r="DDW125" s="156"/>
      <c r="DDX125" s="156"/>
      <c r="DDY125" s="156"/>
      <c r="DDZ125" s="156"/>
      <c r="DEA125" s="156"/>
      <c r="DEB125" s="156"/>
      <c r="DEC125" s="156"/>
      <c r="DED125" s="156"/>
      <c r="DEE125" s="156"/>
      <c r="DEF125" s="156"/>
      <c r="DEG125" s="156"/>
      <c r="DEH125" s="156"/>
      <c r="DEI125" s="156"/>
      <c r="DEJ125" s="156"/>
      <c r="DEK125" s="156"/>
      <c r="DEL125" s="156"/>
      <c r="DEM125" s="156"/>
      <c r="DEN125" s="156"/>
      <c r="DEO125" s="156"/>
      <c r="DEP125" s="156"/>
      <c r="DEQ125" s="156"/>
      <c r="DER125" s="156"/>
      <c r="DES125" s="156"/>
      <c r="DET125" s="156"/>
      <c r="DEU125" s="156"/>
      <c r="DEV125" s="156"/>
      <c r="DEW125" s="156"/>
      <c r="DEX125" s="156"/>
      <c r="DEY125" s="156"/>
      <c r="DEZ125" s="156"/>
      <c r="DFA125" s="156"/>
      <c r="DFB125" s="156"/>
      <c r="DFC125" s="156"/>
      <c r="DFD125" s="156"/>
      <c r="DFE125" s="156"/>
      <c r="DFF125" s="156"/>
      <c r="DFG125" s="156"/>
      <c r="DFH125" s="156"/>
      <c r="DFI125" s="156"/>
      <c r="DFJ125" s="156"/>
      <c r="DFK125" s="156"/>
      <c r="DFL125" s="156"/>
      <c r="DFM125" s="156"/>
      <c r="DFN125" s="156"/>
      <c r="DFO125" s="156"/>
      <c r="DFP125" s="156"/>
      <c r="DFQ125" s="156"/>
      <c r="DFR125" s="156"/>
      <c r="DFS125" s="156"/>
      <c r="DFT125" s="156"/>
      <c r="DFU125" s="156"/>
      <c r="DFV125" s="156"/>
      <c r="DFW125" s="156"/>
      <c r="DFX125" s="156"/>
      <c r="DFY125" s="156"/>
      <c r="DFZ125" s="156"/>
      <c r="DGA125" s="156"/>
      <c r="DGB125" s="156"/>
      <c r="DGC125" s="156"/>
      <c r="DGD125" s="156"/>
      <c r="DGE125" s="156"/>
      <c r="DGF125" s="156"/>
      <c r="DGG125" s="156"/>
      <c r="DGH125" s="156"/>
      <c r="DGI125" s="156"/>
      <c r="DGJ125" s="156"/>
      <c r="DGK125" s="156"/>
      <c r="DGL125" s="156"/>
      <c r="DGM125" s="156"/>
      <c r="DGN125" s="156"/>
      <c r="DGO125" s="156"/>
      <c r="DGP125" s="156"/>
      <c r="DGQ125" s="156"/>
      <c r="DGR125" s="156"/>
      <c r="DGS125" s="156"/>
      <c r="DGT125" s="156"/>
      <c r="DGU125" s="156"/>
      <c r="DGV125" s="156"/>
      <c r="DGW125" s="156"/>
      <c r="DGX125" s="156"/>
      <c r="DGY125" s="156"/>
      <c r="DGZ125" s="156"/>
      <c r="DHA125" s="156"/>
      <c r="DHB125" s="156"/>
      <c r="DHC125" s="156"/>
      <c r="DHD125" s="156"/>
      <c r="DHE125" s="156"/>
      <c r="DHF125" s="156"/>
      <c r="DHG125" s="156"/>
      <c r="DHH125" s="156"/>
      <c r="DHI125" s="156"/>
      <c r="DHJ125" s="156"/>
      <c r="DHK125" s="156"/>
      <c r="DHL125" s="156"/>
      <c r="DHM125" s="156"/>
      <c r="DHN125" s="156"/>
      <c r="DHO125" s="156"/>
      <c r="DHP125" s="156"/>
      <c r="DHQ125" s="156"/>
      <c r="DHR125" s="156"/>
      <c r="DHS125" s="156"/>
      <c r="DHT125" s="156"/>
      <c r="DHU125" s="156"/>
      <c r="DHV125" s="156"/>
      <c r="DHW125" s="156"/>
      <c r="DHX125" s="156"/>
      <c r="DHY125" s="156"/>
      <c r="DHZ125" s="156"/>
      <c r="DIA125" s="156"/>
      <c r="DIB125" s="156"/>
      <c r="DIC125" s="156"/>
      <c r="DID125" s="156"/>
      <c r="DIE125" s="156"/>
      <c r="DIF125" s="156"/>
      <c r="DIG125" s="156"/>
      <c r="DIH125" s="156"/>
      <c r="DII125" s="156"/>
      <c r="DIJ125" s="156"/>
      <c r="DIK125" s="156"/>
      <c r="DIL125" s="156"/>
      <c r="DIM125" s="156"/>
      <c r="DIN125" s="156"/>
      <c r="DIO125" s="156"/>
      <c r="DIP125" s="156"/>
      <c r="DIQ125" s="156"/>
      <c r="DIR125" s="156"/>
      <c r="DIS125" s="156"/>
      <c r="DIT125" s="156"/>
      <c r="DIU125" s="156"/>
      <c r="DIV125" s="156"/>
      <c r="DIW125" s="156"/>
      <c r="DIX125" s="156"/>
      <c r="DIY125" s="156"/>
      <c r="DIZ125" s="156"/>
      <c r="DJA125" s="156"/>
      <c r="DJB125" s="156"/>
      <c r="DJC125" s="156"/>
      <c r="DJD125" s="156"/>
      <c r="DJE125" s="156"/>
      <c r="DJF125" s="156"/>
      <c r="DJG125" s="156"/>
      <c r="DJH125" s="156"/>
      <c r="DJI125" s="156"/>
      <c r="DJJ125" s="156"/>
      <c r="DJK125" s="156"/>
      <c r="DJL125" s="156"/>
      <c r="DJM125" s="156"/>
      <c r="DJN125" s="156"/>
      <c r="DJO125" s="156"/>
      <c r="DJP125" s="156"/>
      <c r="DJQ125" s="156"/>
      <c r="DJR125" s="156"/>
      <c r="DJS125" s="156"/>
      <c r="DJT125" s="156"/>
      <c r="DJU125" s="156"/>
      <c r="DJV125" s="156"/>
      <c r="DJW125" s="156"/>
      <c r="DJX125" s="156"/>
      <c r="DJY125" s="156"/>
      <c r="DJZ125" s="156"/>
      <c r="DKA125" s="156"/>
      <c r="DKB125" s="156"/>
      <c r="DKC125" s="156"/>
      <c r="DKD125" s="156"/>
      <c r="DKE125" s="156"/>
      <c r="DKF125" s="156"/>
      <c r="DKG125" s="156"/>
      <c r="DKH125" s="156"/>
      <c r="DKI125" s="156"/>
      <c r="DKJ125" s="156"/>
      <c r="DKK125" s="156"/>
      <c r="DKL125" s="156"/>
      <c r="DKM125" s="156"/>
      <c r="DKN125" s="156"/>
      <c r="DKO125" s="156"/>
      <c r="DKP125" s="156"/>
      <c r="DKQ125" s="156"/>
      <c r="DKR125" s="156"/>
      <c r="DKS125" s="156"/>
      <c r="DKT125" s="156"/>
      <c r="DKU125" s="156"/>
      <c r="DKV125" s="156"/>
      <c r="DKW125" s="156"/>
      <c r="DKX125" s="156"/>
      <c r="DKY125" s="156"/>
      <c r="DKZ125" s="156"/>
      <c r="DLA125" s="156"/>
      <c r="DLB125" s="156"/>
      <c r="DLC125" s="156"/>
      <c r="DLD125" s="156"/>
      <c r="DLE125" s="156"/>
      <c r="DLF125" s="156"/>
      <c r="DLG125" s="156"/>
      <c r="DLH125" s="156"/>
      <c r="DLI125" s="156"/>
      <c r="DLJ125" s="156"/>
      <c r="DLK125" s="156"/>
      <c r="DLL125" s="156"/>
      <c r="DLM125" s="156"/>
      <c r="DLN125" s="156"/>
      <c r="DLO125" s="156"/>
      <c r="DLP125" s="156"/>
      <c r="DLQ125" s="156"/>
      <c r="DLR125" s="156"/>
      <c r="DLS125" s="156"/>
      <c r="DLT125" s="156"/>
      <c r="DLU125" s="156"/>
      <c r="DLV125" s="156"/>
      <c r="DLW125" s="156"/>
      <c r="DLX125" s="156"/>
      <c r="DLY125" s="156"/>
      <c r="DLZ125" s="156"/>
      <c r="DMA125" s="156"/>
      <c r="DMB125" s="156"/>
      <c r="DMC125" s="156"/>
      <c r="DMD125" s="156"/>
      <c r="DME125" s="156"/>
      <c r="DMF125" s="156"/>
      <c r="DMG125" s="156"/>
      <c r="DMH125" s="156"/>
      <c r="DMI125" s="156"/>
      <c r="DMJ125" s="156"/>
      <c r="DMK125" s="156"/>
      <c r="DML125" s="156"/>
      <c r="DMM125" s="156"/>
      <c r="DMN125" s="156"/>
      <c r="DMO125" s="156"/>
      <c r="DMP125" s="156"/>
      <c r="DMQ125" s="156"/>
      <c r="DMR125" s="156"/>
      <c r="DMS125" s="156"/>
      <c r="DMT125" s="156"/>
      <c r="DMU125" s="156"/>
      <c r="DMV125" s="156"/>
      <c r="DMW125" s="156"/>
      <c r="DMX125" s="156"/>
      <c r="DMY125" s="156"/>
      <c r="DMZ125" s="156"/>
      <c r="DNA125" s="156"/>
      <c r="DNB125" s="156"/>
      <c r="DNC125" s="156"/>
      <c r="DND125" s="156"/>
      <c r="DNE125" s="156"/>
      <c r="DNF125" s="156"/>
      <c r="DNG125" s="156"/>
      <c r="DNH125" s="156"/>
      <c r="DNI125" s="156"/>
      <c r="DNJ125" s="156"/>
      <c r="DNK125" s="156"/>
      <c r="DNL125" s="156"/>
      <c r="DNM125" s="156"/>
      <c r="DNN125" s="156"/>
      <c r="DNO125" s="156"/>
      <c r="DNP125" s="156"/>
      <c r="DNQ125" s="156"/>
      <c r="DNR125" s="156"/>
      <c r="DNS125" s="156"/>
      <c r="DNT125" s="156"/>
      <c r="DNU125" s="156"/>
      <c r="DNV125" s="156"/>
      <c r="DNW125" s="156"/>
      <c r="DNX125" s="156"/>
      <c r="DNY125" s="156"/>
      <c r="DNZ125" s="156"/>
      <c r="DOA125" s="156"/>
      <c r="DOB125" s="156"/>
      <c r="DOC125" s="156"/>
      <c r="DOD125" s="156"/>
      <c r="DOE125" s="156"/>
      <c r="DOF125" s="156"/>
      <c r="DOG125" s="156"/>
      <c r="DOH125" s="156"/>
      <c r="DOI125" s="156"/>
      <c r="DOJ125" s="156"/>
      <c r="DOK125" s="156"/>
      <c r="DOL125" s="156"/>
      <c r="DOM125" s="156"/>
      <c r="DON125" s="156"/>
      <c r="DOO125" s="156"/>
      <c r="DOP125" s="156"/>
      <c r="DOQ125" s="156"/>
      <c r="DOR125" s="156"/>
      <c r="DOS125" s="156"/>
      <c r="DOT125" s="156"/>
      <c r="DOU125" s="156"/>
      <c r="DOV125" s="156"/>
      <c r="DOW125" s="156"/>
      <c r="DOX125" s="156"/>
      <c r="DOY125" s="156"/>
      <c r="DOZ125" s="156"/>
      <c r="DPA125" s="156"/>
      <c r="DPB125" s="156"/>
      <c r="DPC125" s="156"/>
      <c r="DPD125" s="156"/>
      <c r="DPE125" s="156"/>
      <c r="DPF125" s="156"/>
      <c r="DPG125" s="156"/>
      <c r="DPH125" s="156"/>
      <c r="DPI125" s="156"/>
      <c r="DPJ125" s="156"/>
      <c r="DPK125" s="156"/>
      <c r="DPL125" s="156"/>
      <c r="DPM125" s="156"/>
      <c r="DPN125" s="156"/>
      <c r="DPO125" s="156"/>
      <c r="DPP125" s="156"/>
      <c r="DPQ125" s="156"/>
      <c r="DPR125" s="156"/>
      <c r="DPS125" s="156"/>
      <c r="DPT125" s="156"/>
      <c r="DPU125" s="156"/>
      <c r="DPV125" s="156"/>
      <c r="DPW125" s="156"/>
      <c r="DPX125" s="156"/>
      <c r="DPY125" s="156"/>
      <c r="DPZ125" s="156"/>
      <c r="DQA125" s="156"/>
      <c r="DQB125" s="156"/>
      <c r="DQC125" s="156"/>
      <c r="DQD125" s="156"/>
      <c r="DQE125" s="156"/>
      <c r="DQF125" s="156"/>
      <c r="DQG125" s="156"/>
      <c r="DQH125" s="156"/>
      <c r="DQI125" s="156"/>
      <c r="DQJ125" s="156"/>
      <c r="DQK125" s="156"/>
      <c r="DQL125" s="156"/>
      <c r="DQM125" s="156"/>
      <c r="DQN125" s="156"/>
      <c r="DQO125" s="156"/>
      <c r="DQP125" s="156"/>
      <c r="DQQ125" s="156"/>
      <c r="DQR125" s="156"/>
      <c r="DQS125" s="156"/>
      <c r="DQT125" s="156"/>
      <c r="DQU125" s="156"/>
      <c r="DQV125" s="156"/>
      <c r="DQW125" s="156"/>
      <c r="DQX125" s="156"/>
      <c r="DQY125" s="156"/>
      <c r="DQZ125" s="156"/>
      <c r="DRA125" s="156"/>
      <c r="DRB125" s="156"/>
      <c r="DRC125" s="156"/>
      <c r="DRD125" s="156"/>
      <c r="DRE125" s="156"/>
      <c r="DRF125" s="156"/>
      <c r="DRG125" s="156"/>
      <c r="DRH125" s="156"/>
      <c r="DRI125" s="156"/>
      <c r="DRJ125" s="156"/>
      <c r="DRK125" s="156"/>
      <c r="DRL125" s="156"/>
      <c r="DRM125" s="156"/>
      <c r="DRN125" s="156"/>
      <c r="DRO125" s="156"/>
      <c r="DRP125" s="156"/>
      <c r="DRQ125" s="156"/>
      <c r="DRR125" s="156"/>
      <c r="DRS125" s="156"/>
      <c r="DRT125" s="156"/>
      <c r="DRU125" s="156"/>
      <c r="DRV125" s="156"/>
      <c r="DRW125" s="156"/>
      <c r="DRX125" s="156"/>
      <c r="DRY125" s="156"/>
      <c r="DRZ125" s="156"/>
      <c r="DSA125" s="156"/>
      <c r="DSB125" s="156"/>
      <c r="DSC125" s="156"/>
      <c r="DSD125" s="156"/>
      <c r="DSE125" s="156"/>
      <c r="DSF125" s="156"/>
      <c r="DSG125" s="156"/>
      <c r="DSH125" s="156"/>
      <c r="DSI125" s="156"/>
      <c r="DSJ125" s="156"/>
      <c r="DSK125" s="156"/>
      <c r="DSL125" s="156"/>
      <c r="DSM125" s="156"/>
      <c r="DSN125" s="156"/>
      <c r="DSO125" s="156"/>
      <c r="DSP125" s="156"/>
      <c r="DSQ125" s="156"/>
      <c r="DSR125" s="156"/>
      <c r="DSS125" s="156"/>
      <c r="DST125" s="156"/>
      <c r="DSU125" s="156"/>
      <c r="DSV125" s="156"/>
      <c r="DSW125" s="156"/>
      <c r="DSX125" s="156"/>
      <c r="DSY125" s="156"/>
      <c r="DSZ125" s="156"/>
      <c r="DTA125" s="156"/>
      <c r="DTB125" s="156"/>
      <c r="DTC125" s="156"/>
      <c r="DTD125" s="156"/>
      <c r="DTE125" s="156"/>
      <c r="DTF125" s="156"/>
      <c r="DTG125" s="156"/>
      <c r="DTH125" s="156"/>
      <c r="DTI125" s="156"/>
      <c r="DTJ125" s="156"/>
      <c r="DTK125" s="156"/>
      <c r="DTL125" s="156"/>
      <c r="DTM125" s="156"/>
      <c r="DTN125" s="156"/>
      <c r="DTO125" s="156"/>
      <c r="DTP125" s="156"/>
      <c r="DTQ125" s="156"/>
      <c r="DTR125" s="156"/>
      <c r="DTS125" s="156"/>
      <c r="DTT125" s="156"/>
      <c r="DTU125" s="156"/>
      <c r="DTV125" s="156"/>
      <c r="DTW125" s="156"/>
      <c r="DTX125" s="156"/>
      <c r="DTY125" s="156"/>
      <c r="DTZ125" s="156"/>
      <c r="DUA125" s="156"/>
      <c r="DUB125" s="156"/>
      <c r="DUC125" s="156"/>
      <c r="DUD125" s="156"/>
      <c r="DUE125" s="156"/>
      <c r="DUF125" s="156"/>
      <c r="DUG125" s="156"/>
      <c r="DUH125" s="156"/>
      <c r="DUI125" s="156"/>
      <c r="DUJ125" s="156"/>
      <c r="DUK125" s="156"/>
      <c r="DUL125" s="156"/>
      <c r="DUM125" s="156"/>
      <c r="DUN125" s="156"/>
      <c r="DUO125" s="156"/>
      <c r="DUP125" s="156"/>
      <c r="DUQ125" s="156"/>
      <c r="DUR125" s="156"/>
      <c r="DUS125" s="156"/>
      <c r="DUT125" s="156"/>
      <c r="DUU125" s="156"/>
      <c r="DUV125" s="156"/>
      <c r="DUW125" s="156"/>
      <c r="DUX125" s="156"/>
      <c r="DUY125" s="156"/>
      <c r="DUZ125" s="156"/>
      <c r="DVA125" s="156"/>
      <c r="DVB125" s="156"/>
      <c r="DVC125" s="156"/>
      <c r="DVD125" s="156"/>
      <c r="DVE125" s="156"/>
      <c r="DVF125" s="156"/>
      <c r="DVG125" s="156"/>
      <c r="DVH125" s="156"/>
      <c r="DVI125" s="156"/>
      <c r="DVJ125" s="156"/>
      <c r="DVK125" s="156"/>
      <c r="DVL125" s="156"/>
      <c r="DVM125" s="156"/>
      <c r="DVN125" s="156"/>
      <c r="DVO125" s="156"/>
      <c r="DVP125" s="156"/>
      <c r="DVQ125" s="156"/>
      <c r="DVR125" s="156"/>
      <c r="DVS125" s="156"/>
      <c r="DVT125" s="156"/>
      <c r="DVU125" s="156"/>
      <c r="DVV125" s="156"/>
      <c r="DVW125" s="156"/>
      <c r="DVX125" s="156"/>
      <c r="DVY125" s="156"/>
      <c r="DVZ125" s="156"/>
      <c r="DWA125" s="156"/>
      <c r="DWB125" s="156"/>
      <c r="DWC125" s="156"/>
      <c r="DWD125" s="156"/>
      <c r="DWE125" s="156"/>
      <c r="DWF125" s="156"/>
      <c r="DWG125" s="156"/>
      <c r="DWH125" s="156"/>
      <c r="DWI125" s="156"/>
      <c r="DWJ125" s="156"/>
      <c r="DWK125" s="156"/>
      <c r="DWL125" s="156"/>
      <c r="DWM125" s="156"/>
      <c r="DWN125" s="156"/>
      <c r="DWO125" s="156"/>
      <c r="DWP125" s="156"/>
      <c r="DWQ125" s="156"/>
      <c r="DWR125" s="156"/>
      <c r="DWS125" s="156"/>
      <c r="DWT125" s="156"/>
      <c r="DWU125" s="156"/>
      <c r="DWV125" s="156"/>
      <c r="DWW125" s="156"/>
      <c r="DWX125" s="156"/>
      <c r="DWY125" s="156"/>
      <c r="DWZ125" s="156"/>
      <c r="DXA125" s="156"/>
      <c r="DXB125" s="156"/>
      <c r="DXC125" s="156"/>
      <c r="DXD125" s="156"/>
      <c r="DXE125" s="156"/>
      <c r="DXF125" s="156"/>
      <c r="DXG125" s="156"/>
      <c r="DXH125" s="156"/>
      <c r="DXI125" s="156"/>
      <c r="DXJ125" s="156"/>
      <c r="DXK125" s="156"/>
      <c r="DXL125" s="156"/>
      <c r="DXM125" s="156"/>
      <c r="DXN125" s="156"/>
      <c r="DXO125" s="156"/>
      <c r="DXP125" s="156"/>
      <c r="DXQ125" s="156"/>
      <c r="DXR125" s="156"/>
      <c r="DXS125" s="156"/>
      <c r="DXT125" s="156"/>
      <c r="DXU125" s="156"/>
      <c r="DXV125" s="156"/>
      <c r="DXW125" s="156"/>
      <c r="DXX125" s="156"/>
      <c r="DXY125" s="156"/>
      <c r="DXZ125" s="156"/>
      <c r="DYA125" s="156"/>
      <c r="DYB125" s="156"/>
      <c r="DYC125" s="156"/>
      <c r="DYD125" s="156"/>
      <c r="DYE125" s="156"/>
      <c r="DYF125" s="156"/>
      <c r="DYG125" s="156"/>
      <c r="DYH125" s="156"/>
      <c r="DYI125" s="156"/>
      <c r="DYJ125" s="156"/>
      <c r="DYK125" s="156"/>
      <c r="DYL125" s="156"/>
      <c r="DYM125" s="156"/>
      <c r="DYN125" s="156"/>
      <c r="DYO125" s="156"/>
      <c r="DYP125" s="156"/>
      <c r="DYQ125" s="156"/>
      <c r="DYR125" s="156"/>
      <c r="DYS125" s="156"/>
      <c r="DYT125" s="156"/>
      <c r="DYU125" s="156"/>
      <c r="DYV125" s="156"/>
      <c r="DYW125" s="156"/>
      <c r="DYX125" s="156"/>
      <c r="DYY125" s="156"/>
      <c r="DYZ125" s="156"/>
      <c r="DZA125" s="156"/>
      <c r="DZB125" s="156"/>
      <c r="DZC125" s="156"/>
      <c r="DZD125" s="156"/>
      <c r="DZE125" s="156"/>
      <c r="DZF125" s="156"/>
      <c r="DZG125" s="156"/>
      <c r="DZH125" s="156"/>
      <c r="DZI125" s="156"/>
      <c r="DZJ125" s="156"/>
      <c r="DZK125" s="156"/>
      <c r="DZL125" s="156"/>
      <c r="DZM125" s="156"/>
      <c r="DZN125" s="156"/>
      <c r="DZO125" s="156"/>
      <c r="DZP125" s="156"/>
      <c r="DZQ125" s="156"/>
      <c r="DZR125" s="156"/>
      <c r="DZS125" s="156"/>
      <c r="DZT125" s="156"/>
      <c r="DZU125" s="156"/>
      <c r="DZV125" s="156"/>
      <c r="DZW125" s="156"/>
      <c r="DZX125" s="156"/>
      <c r="DZY125" s="156"/>
      <c r="DZZ125" s="156"/>
      <c r="EAA125" s="156"/>
      <c r="EAB125" s="156"/>
      <c r="EAC125" s="156"/>
      <c r="EAD125" s="156"/>
      <c r="EAE125" s="156"/>
      <c r="EAF125" s="156"/>
      <c r="EAG125" s="156"/>
      <c r="EAH125" s="156"/>
      <c r="EAI125" s="156"/>
      <c r="EAJ125" s="156"/>
      <c r="EAK125" s="156"/>
      <c r="EAL125" s="156"/>
      <c r="EAM125" s="156"/>
      <c r="EAN125" s="156"/>
      <c r="EAO125" s="156"/>
      <c r="EAP125" s="156"/>
      <c r="EAQ125" s="156"/>
      <c r="EAR125" s="156"/>
      <c r="EAS125" s="156"/>
      <c r="EAT125" s="156"/>
      <c r="EAU125" s="156"/>
      <c r="EAV125" s="156"/>
      <c r="EAW125" s="156"/>
      <c r="EAX125" s="156"/>
      <c r="EAY125" s="156"/>
      <c r="EAZ125" s="156"/>
      <c r="EBA125" s="156"/>
      <c r="EBB125" s="156"/>
      <c r="EBC125" s="156"/>
      <c r="EBD125" s="156"/>
      <c r="EBE125" s="156"/>
      <c r="EBF125" s="156"/>
      <c r="EBG125" s="156"/>
      <c r="EBH125" s="156"/>
      <c r="EBI125" s="156"/>
      <c r="EBJ125" s="156"/>
      <c r="EBK125" s="156"/>
      <c r="EBL125" s="156"/>
      <c r="EBM125" s="156"/>
      <c r="EBN125" s="156"/>
      <c r="EBO125" s="156"/>
      <c r="EBP125" s="156"/>
      <c r="EBQ125" s="156"/>
      <c r="EBR125" s="156"/>
      <c r="EBS125" s="156"/>
      <c r="EBT125" s="156"/>
      <c r="EBU125" s="156"/>
      <c r="EBV125" s="156"/>
      <c r="EBW125" s="156"/>
      <c r="EBX125" s="156"/>
      <c r="EBY125" s="156"/>
      <c r="EBZ125" s="156"/>
      <c r="ECA125" s="156"/>
      <c r="ECB125" s="156"/>
      <c r="ECC125" s="156"/>
      <c r="ECD125" s="156"/>
      <c r="ECE125" s="156"/>
      <c r="ECF125" s="156"/>
      <c r="ECG125" s="156"/>
      <c r="ECH125" s="156"/>
      <c r="ECI125" s="156"/>
      <c r="ECJ125" s="156"/>
      <c r="ECK125" s="156"/>
      <c r="ECL125" s="156"/>
      <c r="ECM125" s="156"/>
      <c r="ECN125" s="156"/>
      <c r="ECO125" s="156"/>
      <c r="ECP125" s="156"/>
      <c r="ECQ125" s="156"/>
      <c r="ECR125" s="156"/>
      <c r="ECS125" s="156"/>
      <c r="ECT125" s="156"/>
      <c r="ECU125" s="156"/>
      <c r="ECV125" s="156"/>
      <c r="ECW125" s="156"/>
      <c r="ECX125" s="156"/>
      <c r="ECY125" s="156"/>
      <c r="ECZ125" s="156"/>
      <c r="EDA125" s="156"/>
      <c r="EDB125" s="156"/>
      <c r="EDC125" s="156"/>
      <c r="EDD125" s="156"/>
      <c r="EDE125" s="156"/>
      <c r="EDF125" s="156"/>
      <c r="EDG125" s="156"/>
      <c r="EDH125" s="156"/>
      <c r="EDI125" s="156"/>
      <c r="EDJ125" s="156"/>
      <c r="EDK125" s="156"/>
      <c r="EDL125" s="156"/>
      <c r="EDM125" s="156"/>
      <c r="EDN125" s="156"/>
      <c r="EDO125" s="156"/>
      <c r="EDP125" s="156"/>
      <c r="EDQ125" s="156"/>
      <c r="EDR125" s="156"/>
      <c r="EDS125" s="156"/>
      <c r="EDT125" s="156"/>
      <c r="EDU125" s="156"/>
      <c r="EDV125" s="156"/>
      <c r="EDW125" s="156"/>
      <c r="EDX125" s="156"/>
      <c r="EDY125" s="156"/>
      <c r="EDZ125" s="156"/>
      <c r="EEA125" s="156"/>
      <c r="EEB125" s="156"/>
      <c r="EEC125" s="156"/>
      <c r="EED125" s="156"/>
      <c r="EEE125" s="156"/>
      <c r="EEF125" s="156"/>
      <c r="EEG125" s="156"/>
      <c r="EEH125" s="156"/>
      <c r="EEI125" s="156"/>
      <c r="EEJ125" s="156"/>
      <c r="EEK125" s="156"/>
      <c r="EEL125" s="156"/>
      <c r="EEM125" s="156"/>
      <c r="EEN125" s="156"/>
      <c r="EEO125" s="156"/>
      <c r="EEP125" s="156"/>
      <c r="EEQ125" s="156"/>
      <c r="EER125" s="156"/>
      <c r="EES125" s="156"/>
      <c r="EET125" s="156"/>
      <c r="EEU125" s="156"/>
      <c r="EEV125" s="156"/>
      <c r="EEW125" s="156"/>
      <c r="EEX125" s="156"/>
      <c r="EEY125" s="156"/>
      <c r="EEZ125" s="156"/>
      <c r="EFA125" s="156"/>
      <c r="EFB125" s="156"/>
      <c r="EFC125" s="156"/>
      <c r="EFD125" s="156"/>
      <c r="EFE125" s="156"/>
      <c r="EFF125" s="156"/>
      <c r="EFG125" s="156"/>
      <c r="EFH125" s="156"/>
      <c r="EFI125" s="156"/>
      <c r="EFJ125" s="156"/>
      <c r="EFK125" s="156"/>
      <c r="EFL125" s="156"/>
      <c r="EFM125" s="156"/>
      <c r="EFN125" s="156"/>
      <c r="EFO125" s="156"/>
      <c r="EFP125" s="156"/>
      <c r="EFQ125" s="156"/>
      <c r="EFR125" s="156"/>
      <c r="EFS125" s="156"/>
      <c r="EFT125" s="156"/>
      <c r="EFU125" s="156"/>
      <c r="EFV125" s="156"/>
      <c r="EFW125" s="156"/>
      <c r="EFX125" s="156"/>
      <c r="EFY125" s="156"/>
      <c r="EFZ125" s="156"/>
      <c r="EGA125" s="156"/>
      <c r="EGB125" s="156"/>
      <c r="EGC125" s="156"/>
      <c r="EGD125" s="156"/>
      <c r="EGE125" s="156"/>
      <c r="EGF125" s="156"/>
      <c r="EGG125" s="156"/>
      <c r="EGH125" s="156"/>
      <c r="EGI125" s="156"/>
      <c r="EGJ125" s="156"/>
      <c r="EGK125" s="156"/>
      <c r="EGL125" s="156"/>
      <c r="EGM125" s="156"/>
      <c r="EGN125" s="156"/>
      <c r="EGO125" s="156"/>
      <c r="EGP125" s="156"/>
      <c r="EGQ125" s="156"/>
      <c r="EGR125" s="156"/>
      <c r="EGS125" s="156"/>
      <c r="EGT125" s="156"/>
      <c r="EGU125" s="156"/>
      <c r="EGV125" s="156"/>
      <c r="EGW125" s="156"/>
      <c r="EGX125" s="156"/>
      <c r="EGY125" s="156"/>
      <c r="EGZ125" s="156"/>
      <c r="EHA125" s="156"/>
      <c r="EHB125" s="156"/>
      <c r="EHC125" s="156"/>
      <c r="EHD125" s="156"/>
      <c r="EHE125" s="156"/>
      <c r="EHF125" s="156"/>
      <c r="EHG125" s="156"/>
      <c r="EHH125" s="156"/>
      <c r="EHI125" s="156"/>
      <c r="EHJ125" s="156"/>
      <c r="EHK125" s="156"/>
      <c r="EHL125" s="156"/>
      <c r="EHM125" s="156"/>
      <c r="EHN125" s="156"/>
      <c r="EHO125" s="156"/>
      <c r="EHP125" s="156"/>
      <c r="EHQ125" s="156"/>
      <c r="EHR125" s="156"/>
      <c r="EHS125" s="156"/>
      <c r="EHT125" s="156"/>
      <c r="EHU125" s="156"/>
      <c r="EHV125" s="156"/>
      <c r="EHW125" s="156"/>
      <c r="EHX125" s="156"/>
      <c r="EHY125" s="156"/>
      <c r="EHZ125" s="156"/>
      <c r="EIA125" s="156"/>
      <c r="EIB125" s="156"/>
      <c r="EIC125" s="156"/>
      <c r="EID125" s="156"/>
      <c r="EIE125" s="156"/>
      <c r="EIF125" s="156"/>
      <c r="EIG125" s="156"/>
      <c r="EIH125" s="156"/>
      <c r="EII125" s="156"/>
      <c r="EIJ125" s="156"/>
      <c r="EIK125" s="156"/>
      <c r="EIL125" s="156"/>
      <c r="EIM125" s="156"/>
      <c r="EIN125" s="156"/>
      <c r="EIO125" s="156"/>
      <c r="EIP125" s="156"/>
      <c r="EIQ125" s="156"/>
      <c r="EIR125" s="156"/>
      <c r="EIS125" s="156"/>
      <c r="EIT125" s="156"/>
      <c r="EIU125" s="156"/>
      <c r="EIV125" s="156"/>
      <c r="EIW125" s="156"/>
      <c r="EIX125" s="156"/>
      <c r="EIY125" s="156"/>
      <c r="EIZ125" s="156"/>
      <c r="EJA125" s="156"/>
      <c r="EJB125" s="156"/>
      <c r="EJC125" s="156"/>
      <c r="EJD125" s="156"/>
      <c r="EJE125" s="156"/>
      <c r="EJF125" s="156"/>
      <c r="EJG125" s="156"/>
      <c r="EJH125" s="156"/>
      <c r="EJI125" s="156"/>
      <c r="EJJ125" s="156"/>
      <c r="EJK125" s="156"/>
      <c r="EJL125" s="156"/>
      <c r="EJM125" s="156"/>
      <c r="EJN125" s="156"/>
      <c r="EJO125" s="156"/>
      <c r="EJP125" s="156"/>
      <c r="EJQ125" s="156"/>
      <c r="EJR125" s="156"/>
      <c r="EJS125" s="156"/>
      <c r="EJT125" s="156"/>
      <c r="EJU125" s="156"/>
      <c r="EJV125" s="156"/>
      <c r="EJW125" s="156"/>
      <c r="EJX125" s="156"/>
      <c r="EJY125" s="156"/>
      <c r="EJZ125" s="156"/>
      <c r="EKA125" s="156"/>
      <c r="EKB125" s="156"/>
      <c r="EKC125" s="156"/>
      <c r="EKD125" s="156"/>
      <c r="EKE125" s="156"/>
      <c r="EKF125" s="156"/>
      <c r="EKG125" s="156"/>
      <c r="EKH125" s="156"/>
      <c r="EKI125" s="156"/>
      <c r="EKJ125" s="156"/>
      <c r="EKK125" s="156"/>
      <c r="EKL125" s="156"/>
      <c r="EKM125" s="156"/>
      <c r="EKN125" s="156"/>
      <c r="EKO125" s="156"/>
      <c r="EKP125" s="156"/>
      <c r="EKQ125" s="156"/>
      <c r="EKR125" s="156"/>
      <c r="EKS125" s="156"/>
      <c r="EKT125" s="156"/>
      <c r="EKU125" s="156"/>
      <c r="EKV125" s="156"/>
      <c r="EKW125" s="156"/>
      <c r="EKX125" s="156"/>
      <c r="EKY125" s="156"/>
      <c r="EKZ125" s="156"/>
      <c r="ELA125" s="156"/>
      <c r="ELB125" s="156"/>
      <c r="ELC125" s="156"/>
      <c r="ELD125" s="156"/>
      <c r="ELE125" s="156"/>
      <c r="ELF125" s="156"/>
      <c r="ELG125" s="156"/>
      <c r="ELH125" s="156"/>
      <c r="ELI125" s="156"/>
      <c r="ELJ125" s="156"/>
      <c r="ELK125" s="156"/>
      <c r="ELL125" s="156"/>
      <c r="ELM125" s="156"/>
      <c r="ELN125" s="156"/>
      <c r="ELO125" s="156"/>
      <c r="ELP125" s="156"/>
      <c r="ELQ125" s="156"/>
      <c r="ELR125" s="156"/>
      <c r="ELS125" s="156"/>
      <c r="ELT125" s="156"/>
      <c r="ELU125" s="156"/>
      <c r="ELV125" s="156"/>
      <c r="ELW125" s="156"/>
      <c r="ELX125" s="156"/>
      <c r="ELY125" s="156"/>
      <c r="ELZ125" s="156"/>
      <c r="EMA125" s="156"/>
      <c r="EMB125" s="156"/>
      <c r="EMC125" s="156"/>
      <c r="EMD125" s="156"/>
      <c r="EME125" s="156"/>
      <c r="EMF125" s="156"/>
      <c r="EMG125" s="156"/>
      <c r="EMH125" s="156"/>
      <c r="EMI125" s="156"/>
      <c r="EMJ125" s="156"/>
      <c r="EMK125" s="156"/>
      <c r="EML125" s="156"/>
      <c r="EMM125" s="156"/>
      <c r="EMN125" s="156"/>
      <c r="EMO125" s="156"/>
      <c r="EMP125" s="156"/>
      <c r="EMQ125" s="156"/>
      <c r="EMR125" s="156"/>
      <c r="EMS125" s="156"/>
      <c r="EMT125" s="156"/>
      <c r="EMU125" s="156"/>
      <c r="EMV125" s="156"/>
      <c r="EMW125" s="156"/>
      <c r="EMX125" s="156"/>
      <c r="EMY125" s="156"/>
      <c r="EMZ125" s="156"/>
      <c r="ENA125" s="156"/>
      <c r="ENB125" s="156"/>
      <c r="ENC125" s="156"/>
      <c r="END125" s="156"/>
      <c r="ENE125" s="156"/>
      <c r="ENF125" s="156"/>
      <c r="ENG125" s="156"/>
      <c r="ENH125" s="156"/>
      <c r="ENI125" s="156"/>
      <c r="ENJ125" s="156"/>
      <c r="ENK125" s="156"/>
      <c r="ENL125" s="156"/>
      <c r="ENM125" s="156"/>
      <c r="ENN125" s="156"/>
      <c r="ENO125" s="156"/>
      <c r="ENP125" s="156"/>
      <c r="ENQ125" s="156"/>
      <c r="ENR125" s="156"/>
      <c r="ENS125" s="156"/>
      <c r="ENT125" s="156"/>
      <c r="ENU125" s="156"/>
      <c r="ENV125" s="156"/>
      <c r="ENW125" s="156"/>
      <c r="ENX125" s="156"/>
      <c r="ENY125" s="156"/>
      <c r="ENZ125" s="156"/>
      <c r="EOA125" s="156"/>
      <c r="EOB125" s="156"/>
      <c r="EOC125" s="156"/>
      <c r="EOD125" s="156"/>
      <c r="EOE125" s="156"/>
      <c r="EOF125" s="156"/>
      <c r="EOG125" s="156"/>
      <c r="EOH125" s="156"/>
      <c r="EOI125" s="156"/>
      <c r="EOJ125" s="156"/>
      <c r="EOK125" s="156"/>
      <c r="EOL125" s="156"/>
      <c r="EOM125" s="156"/>
      <c r="EON125" s="156"/>
      <c r="EOO125" s="156"/>
      <c r="EOP125" s="156"/>
      <c r="EOQ125" s="156"/>
      <c r="EOR125" s="156"/>
      <c r="EOS125" s="156"/>
      <c r="EOT125" s="156"/>
      <c r="EOU125" s="156"/>
      <c r="EOV125" s="156"/>
      <c r="EOW125" s="156"/>
      <c r="EOX125" s="156"/>
      <c r="EOY125" s="156"/>
      <c r="EOZ125" s="156"/>
      <c r="EPA125" s="156"/>
      <c r="EPB125" s="156"/>
      <c r="EPC125" s="156"/>
      <c r="EPD125" s="156"/>
      <c r="EPE125" s="156"/>
      <c r="EPF125" s="156"/>
      <c r="EPG125" s="156"/>
      <c r="EPH125" s="156"/>
      <c r="EPI125" s="156"/>
      <c r="EPJ125" s="156"/>
      <c r="EPK125" s="156"/>
      <c r="EPL125" s="156"/>
      <c r="EPM125" s="156"/>
      <c r="EPN125" s="156"/>
      <c r="EPO125" s="156"/>
      <c r="EPP125" s="156"/>
      <c r="EPQ125" s="156"/>
      <c r="EPR125" s="156"/>
      <c r="EPS125" s="156"/>
      <c r="EPT125" s="156"/>
      <c r="EPU125" s="156"/>
      <c r="EPV125" s="156"/>
      <c r="EPW125" s="156"/>
      <c r="EPX125" s="156"/>
      <c r="EPY125" s="156"/>
      <c r="EPZ125" s="156"/>
      <c r="EQA125" s="156"/>
      <c r="EQB125" s="156"/>
      <c r="EQC125" s="156"/>
      <c r="EQD125" s="156"/>
      <c r="EQE125" s="156"/>
      <c r="EQF125" s="156"/>
      <c r="EQG125" s="156"/>
      <c r="EQH125" s="156"/>
      <c r="EQI125" s="156"/>
      <c r="EQJ125" s="156"/>
      <c r="EQK125" s="156"/>
      <c r="EQL125" s="156"/>
      <c r="EQM125" s="156"/>
      <c r="EQN125" s="156"/>
      <c r="EQO125" s="156"/>
      <c r="EQP125" s="156"/>
      <c r="EQQ125" s="156"/>
      <c r="EQR125" s="156"/>
      <c r="EQS125" s="156"/>
      <c r="EQT125" s="156"/>
      <c r="EQU125" s="156"/>
      <c r="EQV125" s="156"/>
      <c r="EQW125" s="156"/>
      <c r="EQX125" s="156"/>
      <c r="EQY125" s="156"/>
      <c r="EQZ125" s="156"/>
      <c r="ERA125" s="156"/>
      <c r="ERB125" s="156"/>
      <c r="ERC125" s="156"/>
      <c r="ERD125" s="156"/>
      <c r="ERE125" s="156"/>
      <c r="ERF125" s="156"/>
      <c r="ERG125" s="156"/>
      <c r="ERH125" s="156"/>
      <c r="ERI125" s="156"/>
      <c r="ERJ125" s="156"/>
      <c r="ERK125" s="156"/>
      <c r="ERL125" s="156"/>
      <c r="ERM125" s="156"/>
      <c r="ERN125" s="156"/>
      <c r="ERO125" s="156"/>
      <c r="ERP125" s="156"/>
      <c r="ERQ125" s="156"/>
      <c r="ERR125" s="156"/>
      <c r="ERS125" s="156"/>
      <c r="ERT125" s="156"/>
      <c r="ERU125" s="156"/>
      <c r="ERV125" s="156"/>
      <c r="ERW125" s="156"/>
      <c r="ERX125" s="156"/>
      <c r="ERY125" s="156"/>
      <c r="ERZ125" s="156"/>
      <c r="ESA125" s="156"/>
      <c r="ESB125" s="156"/>
      <c r="ESC125" s="156"/>
      <c r="ESD125" s="156"/>
      <c r="ESE125" s="156"/>
      <c r="ESF125" s="156"/>
      <c r="ESG125" s="156"/>
      <c r="ESH125" s="156"/>
      <c r="ESI125" s="156"/>
      <c r="ESJ125" s="156"/>
      <c r="ESK125" s="156"/>
      <c r="ESL125" s="156"/>
      <c r="ESM125" s="156"/>
      <c r="ESN125" s="156"/>
      <c r="ESO125" s="156"/>
      <c r="ESP125" s="156"/>
      <c r="ESQ125" s="156"/>
      <c r="ESR125" s="156"/>
      <c r="ESS125" s="156"/>
      <c r="EST125" s="156"/>
      <c r="ESU125" s="156"/>
      <c r="ESV125" s="156"/>
      <c r="ESW125" s="156"/>
      <c r="ESX125" s="156"/>
      <c r="ESY125" s="156"/>
      <c r="ESZ125" s="156"/>
      <c r="ETA125" s="156"/>
      <c r="ETB125" s="156"/>
      <c r="ETC125" s="156"/>
      <c r="ETD125" s="156"/>
      <c r="ETE125" s="156"/>
      <c r="ETF125" s="156"/>
      <c r="ETG125" s="156"/>
      <c r="ETH125" s="156"/>
      <c r="ETI125" s="156"/>
      <c r="ETJ125" s="156"/>
      <c r="ETK125" s="156"/>
      <c r="ETL125" s="156"/>
      <c r="ETM125" s="156"/>
      <c r="ETN125" s="156"/>
      <c r="ETO125" s="156"/>
      <c r="ETP125" s="156"/>
      <c r="ETQ125" s="156"/>
      <c r="ETR125" s="156"/>
      <c r="ETS125" s="156"/>
      <c r="ETT125" s="156"/>
      <c r="ETU125" s="156"/>
      <c r="ETV125" s="156"/>
      <c r="ETW125" s="156"/>
      <c r="ETX125" s="156"/>
      <c r="ETY125" s="156"/>
      <c r="ETZ125" s="156"/>
      <c r="EUA125" s="156"/>
      <c r="EUB125" s="156"/>
      <c r="EUC125" s="156"/>
      <c r="EUD125" s="156"/>
      <c r="EUE125" s="156"/>
      <c r="EUF125" s="156"/>
      <c r="EUG125" s="156"/>
      <c r="EUH125" s="156"/>
      <c r="EUI125" s="156"/>
      <c r="EUJ125" s="156"/>
      <c r="EUK125" s="156"/>
      <c r="EUL125" s="156"/>
      <c r="EUM125" s="156"/>
      <c r="EUN125" s="156"/>
      <c r="EUO125" s="156"/>
      <c r="EUP125" s="156"/>
      <c r="EUQ125" s="156"/>
      <c r="EUR125" s="156"/>
      <c r="EUS125" s="156"/>
      <c r="EUT125" s="156"/>
      <c r="EUU125" s="156"/>
      <c r="EUV125" s="156"/>
      <c r="EUW125" s="156"/>
      <c r="EUX125" s="156"/>
      <c r="EUY125" s="156"/>
      <c r="EUZ125" s="156"/>
      <c r="EVA125" s="156"/>
      <c r="EVB125" s="156"/>
      <c r="EVC125" s="156"/>
      <c r="EVD125" s="156"/>
      <c r="EVE125" s="156"/>
      <c r="EVF125" s="156"/>
      <c r="EVG125" s="156"/>
      <c r="EVH125" s="156"/>
      <c r="EVI125" s="156"/>
      <c r="EVJ125" s="156"/>
      <c r="EVK125" s="156"/>
      <c r="EVL125" s="156"/>
      <c r="EVM125" s="156"/>
      <c r="EVN125" s="156"/>
      <c r="EVO125" s="156"/>
      <c r="EVP125" s="156"/>
      <c r="EVQ125" s="156"/>
      <c r="EVR125" s="156"/>
      <c r="EVS125" s="156"/>
      <c r="EVT125" s="156"/>
      <c r="EVU125" s="156"/>
      <c r="EVV125" s="156"/>
      <c r="EVW125" s="156"/>
      <c r="EVX125" s="156"/>
      <c r="EVY125" s="156"/>
      <c r="EVZ125" s="156"/>
      <c r="EWA125" s="156"/>
      <c r="EWB125" s="156"/>
      <c r="EWC125" s="156"/>
      <c r="EWD125" s="156"/>
      <c r="EWE125" s="156"/>
      <c r="EWF125" s="156"/>
      <c r="EWG125" s="156"/>
      <c r="EWH125" s="156"/>
      <c r="EWI125" s="156"/>
      <c r="EWJ125" s="156"/>
      <c r="EWK125" s="156"/>
      <c r="EWL125" s="156"/>
      <c r="EWM125" s="156"/>
      <c r="EWN125" s="156"/>
      <c r="EWO125" s="156"/>
      <c r="EWP125" s="156"/>
      <c r="EWQ125" s="156"/>
      <c r="EWR125" s="156"/>
      <c r="EWS125" s="156"/>
      <c r="EWT125" s="156"/>
      <c r="EWU125" s="156"/>
      <c r="EWV125" s="156"/>
      <c r="EWW125" s="156"/>
      <c r="EWX125" s="156"/>
      <c r="EWY125" s="156"/>
      <c r="EWZ125" s="156"/>
      <c r="EXA125" s="156"/>
      <c r="EXB125" s="156"/>
      <c r="EXC125" s="156"/>
      <c r="EXD125" s="156"/>
      <c r="EXE125" s="156"/>
      <c r="EXF125" s="156"/>
      <c r="EXG125" s="156"/>
      <c r="EXH125" s="156"/>
      <c r="EXI125" s="156"/>
      <c r="EXJ125" s="156"/>
      <c r="EXK125" s="156"/>
      <c r="EXL125" s="156"/>
      <c r="EXM125" s="156"/>
      <c r="EXN125" s="156"/>
      <c r="EXO125" s="156"/>
      <c r="EXP125" s="156"/>
      <c r="EXQ125" s="156"/>
      <c r="EXR125" s="156"/>
      <c r="EXS125" s="156"/>
      <c r="EXT125" s="156"/>
      <c r="EXU125" s="156"/>
      <c r="EXV125" s="156"/>
      <c r="EXW125" s="156"/>
      <c r="EXX125" s="156"/>
      <c r="EXY125" s="156"/>
      <c r="EXZ125" s="156"/>
      <c r="EYA125" s="156"/>
      <c r="EYB125" s="156"/>
      <c r="EYC125" s="156"/>
      <c r="EYD125" s="156"/>
      <c r="EYE125" s="156"/>
      <c r="EYF125" s="156"/>
      <c r="EYG125" s="156"/>
      <c r="EYH125" s="156"/>
      <c r="EYI125" s="156"/>
      <c r="EYJ125" s="156"/>
      <c r="EYK125" s="156"/>
      <c r="EYL125" s="156"/>
      <c r="EYM125" s="156"/>
      <c r="EYN125" s="156"/>
      <c r="EYO125" s="156"/>
      <c r="EYP125" s="156"/>
      <c r="EYQ125" s="156"/>
      <c r="EYR125" s="156"/>
      <c r="EYS125" s="156"/>
      <c r="EYT125" s="156"/>
      <c r="EYU125" s="156"/>
      <c r="EYV125" s="156"/>
      <c r="EYW125" s="156"/>
      <c r="EYX125" s="156"/>
      <c r="EYY125" s="156"/>
      <c r="EYZ125" s="156"/>
      <c r="EZA125" s="156"/>
      <c r="EZB125" s="156"/>
      <c r="EZC125" s="156"/>
      <c r="EZD125" s="156"/>
      <c r="EZE125" s="156"/>
      <c r="EZF125" s="156"/>
      <c r="EZG125" s="156"/>
      <c r="EZH125" s="156"/>
      <c r="EZI125" s="156"/>
      <c r="EZJ125" s="156"/>
      <c r="EZK125" s="156"/>
      <c r="EZL125" s="156"/>
      <c r="EZM125" s="156"/>
      <c r="EZN125" s="156"/>
      <c r="EZO125" s="156"/>
      <c r="EZP125" s="156"/>
      <c r="EZQ125" s="156"/>
      <c r="EZR125" s="156"/>
      <c r="EZS125" s="156"/>
      <c r="EZT125" s="156"/>
      <c r="EZU125" s="156"/>
      <c r="EZV125" s="156"/>
      <c r="EZW125" s="156"/>
      <c r="EZX125" s="156"/>
      <c r="EZY125" s="156"/>
      <c r="EZZ125" s="156"/>
      <c r="FAA125" s="156"/>
      <c r="FAB125" s="156"/>
      <c r="FAC125" s="156"/>
      <c r="FAD125" s="156"/>
      <c r="FAE125" s="156"/>
      <c r="FAF125" s="156"/>
      <c r="FAG125" s="156"/>
      <c r="FAH125" s="156"/>
      <c r="FAI125" s="156"/>
      <c r="FAJ125" s="156"/>
      <c r="FAK125" s="156"/>
      <c r="FAL125" s="156"/>
      <c r="FAM125" s="156"/>
      <c r="FAN125" s="156"/>
      <c r="FAO125" s="156"/>
      <c r="FAP125" s="156"/>
      <c r="FAQ125" s="156"/>
      <c r="FAR125" s="156"/>
      <c r="FAS125" s="156"/>
      <c r="FAT125" s="156"/>
      <c r="FAU125" s="156"/>
      <c r="FAV125" s="156"/>
      <c r="FAW125" s="156"/>
      <c r="FAX125" s="156"/>
      <c r="FAY125" s="156"/>
      <c r="FAZ125" s="156"/>
      <c r="FBA125" s="156"/>
      <c r="FBB125" s="156"/>
      <c r="FBC125" s="156"/>
      <c r="FBD125" s="156"/>
      <c r="FBE125" s="156"/>
      <c r="FBF125" s="156"/>
      <c r="FBG125" s="156"/>
      <c r="FBH125" s="156"/>
      <c r="FBI125" s="156"/>
      <c r="FBJ125" s="156"/>
      <c r="FBK125" s="156"/>
      <c r="FBL125" s="156"/>
      <c r="FBM125" s="156"/>
      <c r="FBN125" s="156"/>
      <c r="FBO125" s="156"/>
      <c r="FBP125" s="156"/>
      <c r="FBQ125" s="156"/>
      <c r="FBR125" s="156"/>
      <c r="FBS125" s="156"/>
      <c r="FBT125" s="156"/>
      <c r="FBU125" s="156"/>
      <c r="FBV125" s="156"/>
      <c r="FBW125" s="156"/>
      <c r="FBX125" s="156"/>
      <c r="FBY125" s="156"/>
      <c r="FBZ125" s="156"/>
      <c r="FCA125" s="156"/>
      <c r="FCB125" s="156"/>
      <c r="FCC125" s="156"/>
      <c r="FCD125" s="156"/>
      <c r="FCE125" s="156"/>
      <c r="FCF125" s="156"/>
      <c r="FCG125" s="156"/>
      <c r="FCH125" s="156"/>
      <c r="FCI125" s="156"/>
      <c r="FCJ125" s="156"/>
      <c r="FCK125" s="156"/>
      <c r="FCL125" s="156"/>
      <c r="FCM125" s="156"/>
      <c r="FCN125" s="156"/>
      <c r="FCO125" s="156"/>
      <c r="FCP125" s="156"/>
      <c r="FCQ125" s="156"/>
      <c r="FCR125" s="156"/>
      <c r="FCS125" s="156"/>
      <c r="FCT125" s="156"/>
      <c r="FCU125" s="156"/>
      <c r="FCV125" s="156"/>
      <c r="FCW125" s="156"/>
      <c r="FCX125" s="156"/>
      <c r="FCY125" s="156"/>
      <c r="FCZ125" s="156"/>
      <c r="FDA125" s="156"/>
      <c r="FDB125" s="156"/>
      <c r="FDC125" s="156"/>
      <c r="FDD125" s="156"/>
      <c r="FDE125" s="156"/>
      <c r="FDF125" s="156"/>
      <c r="FDG125" s="156"/>
      <c r="FDH125" s="156"/>
      <c r="FDI125" s="156"/>
      <c r="FDJ125" s="156"/>
      <c r="FDK125" s="156"/>
      <c r="FDL125" s="156"/>
      <c r="FDM125" s="156"/>
      <c r="FDN125" s="156"/>
      <c r="FDO125" s="156"/>
      <c r="FDP125" s="156"/>
      <c r="FDQ125" s="156"/>
      <c r="FDR125" s="156"/>
      <c r="FDS125" s="156"/>
      <c r="FDT125" s="156"/>
      <c r="FDU125" s="156"/>
      <c r="FDV125" s="156"/>
      <c r="FDW125" s="156"/>
      <c r="FDX125" s="156"/>
      <c r="FDY125" s="156"/>
      <c r="FDZ125" s="156"/>
      <c r="FEA125" s="156"/>
      <c r="FEB125" s="156"/>
      <c r="FEC125" s="156"/>
      <c r="FED125" s="156"/>
      <c r="FEE125" s="156"/>
      <c r="FEF125" s="156"/>
      <c r="FEG125" s="156"/>
      <c r="FEH125" s="156"/>
      <c r="FEI125" s="156"/>
      <c r="FEJ125" s="156"/>
      <c r="FEK125" s="156"/>
      <c r="FEL125" s="156"/>
      <c r="FEM125" s="156"/>
      <c r="FEN125" s="156"/>
      <c r="FEO125" s="156"/>
      <c r="FEP125" s="156"/>
      <c r="FEQ125" s="156"/>
      <c r="FER125" s="156"/>
      <c r="FES125" s="156"/>
      <c r="FET125" s="156"/>
      <c r="FEU125" s="156"/>
      <c r="FEV125" s="156"/>
      <c r="FEW125" s="156"/>
      <c r="FEX125" s="156"/>
      <c r="FEY125" s="156"/>
      <c r="FEZ125" s="156"/>
      <c r="FFA125" s="156"/>
      <c r="FFB125" s="156"/>
      <c r="FFC125" s="156"/>
      <c r="FFD125" s="156"/>
      <c r="FFE125" s="156"/>
      <c r="FFF125" s="156"/>
      <c r="FFG125" s="156"/>
      <c r="FFH125" s="156"/>
      <c r="FFI125" s="156"/>
      <c r="FFJ125" s="156"/>
      <c r="FFK125" s="156"/>
      <c r="FFL125" s="156"/>
      <c r="FFM125" s="156"/>
      <c r="FFN125" s="156"/>
      <c r="FFO125" s="156"/>
      <c r="FFP125" s="156"/>
      <c r="FFQ125" s="156"/>
      <c r="FFR125" s="156"/>
      <c r="FFS125" s="156"/>
      <c r="FFT125" s="156"/>
      <c r="FFU125" s="156"/>
      <c r="FFV125" s="156"/>
      <c r="FFW125" s="156"/>
      <c r="FFX125" s="156"/>
      <c r="FFY125" s="156"/>
      <c r="FFZ125" s="156"/>
      <c r="FGA125" s="156"/>
      <c r="FGB125" s="156"/>
      <c r="FGC125" s="156"/>
      <c r="FGD125" s="156"/>
      <c r="FGE125" s="156"/>
      <c r="FGF125" s="156"/>
      <c r="FGG125" s="156"/>
      <c r="FGH125" s="156"/>
      <c r="FGI125" s="156"/>
      <c r="FGJ125" s="156"/>
      <c r="FGK125" s="156"/>
      <c r="FGL125" s="156"/>
      <c r="FGM125" s="156"/>
      <c r="FGN125" s="156"/>
      <c r="FGO125" s="156"/>
      <c r="FGP125" s="156"/>
      <c r="FGQ125" s="156"/>
      <c r="FGR125" s="156"/>
      <c r="FGS125" s="156"/>
      <c r="FGT125" s="156"/>
      <c r="FGU125" s="156"/>
      <c r="FGV125" s="156"/>
      <c r="FGW125" s="156"/>
      <c r="FGX125" s="156"/>
      <c r="FGY125" s="156"/>
      <c r="FGZ125" s="156"/>
      <c r="FHA125" s="156"/>
      <c r="FHB125" s="156"/>
      <c r="FHC125" s="156"/>
      <c r="FHD125" s="156"/>
      <c r="FHE125" s="156"/>
      <c r="FHF125" s="156"/>
      <c r="FHG125" s="156"/>
      <c r="FHH125" s="156"/>
      <c r="FHI125" s="156"/>
      <c r="FHJ125" s="156"/>
      <c r="FHK125" s="156"/>
      <c r="FHL125" s="156"/>
      <c r="FHM125" s="156"/>
      <c r="FHN125" s="156"/>
      <c r="FHO125" s="156"/>
      <c r="FHP125" s="156"/>
      <c r="FHQ125" s="156"/>
      <c r="FHR125" s="156"/>
      <c r="FHS125" s="156"/>
      <c r="FHT125" s="156"/>
      <c r="FHU125" s="156"/>
      <c r="FHV125" s="156"/>
      <c r="FHW125" s="156"/>
      <c r="FHX125" s="156"/>
      <c r="FHY125" s="156"/>
      <c r="FHZ125" s="156"/>
      <c r="FIA125" s="156"/>
      <c r="FIB125" s="156"/>
      <c r="FIC125" s="156"/>
      <c r="FID125" s="156"/>
      <c r="FIE125" s="156"/>
      <c r="FIF125" s="156"/>
      <c r="FIG125" s="156"/>
      <c r="FIH125" s="156"/>
      <c r="FII125" s="156"/>
      <c r="FIJ125" s="156"/>
      <c r="FIK125" s="156"/>
      <c r="FIL125" s="156"/>
      <c r="FIM125" s="156"/>
      <c r="FIN125" s="156"/>
      <c r="FIO125" s="156"/>
      <c r="FIP125" s="156"/>
      <c r="FIQ125" s="156"/>
      <c r="FIR125" s="156"/>
      <c r="FIS125" s="156"/>
      <c r="FIT125" s="156"/>
      <c r="FIU125" s="156"/>
      <c r="FIV125" s="156"/>
      <c r="FIW125" s="156"/>
      <c r="FIX125" s="156"/>
      <c r="FIY125" s="156"/>
      <c r="FIZ125" s="156"/>
      <c r="FJA125" s="156"/>
      <c r="FJB125" s="156"/>
      <c r="FJC125" s="156"/>
      <c r="FJD125" s="156"/>
      <c r="FJE125" s="156"/>
      <c r="FJF125" s="156"/>
      <c r="FJG125" s="156"/>
      <c r="FJH125" s="156"/>
      <c r="FJI125" s="156"/>
      <c r="FJJ125" s="156"/>
      <c r="FJK125" s="156"/>
      <c r="FJL125" s="156"/>
      <c r="FJM125" s="156"/>
      <c r="FJN125" s="156"/>
      <c r="FJO125" s="156"/>
      <c r="FJP125" s="156"/>
      <c r="FJQ125" s="156"/>
      <c r="FJR125" s="156"/>
      <c r="FJS125" s="156"/>
      <c r="FJT125" s="156"/>
      <c r="FJU125" s="156"/>
      <c r="FJV125" s="156"/>
      <c r="FJW125" s="156"/>
      <c r="FJX125" s="156"/>
      <c r="FJY125" s="156"/>
      <c r="FJZ125" s="156"/>
      <c r="FKA125" s="156"/>
      <c r="FKB125" s="156"/>
      <c r="FKC125" s="156"/>
      <c r="FKD125" s="156"/>
      <c r="FKE125" s="156"/>
      <c r="FKF125" s="156"/>
      <c r="FKG125" s="156"/>
      <c r="FKH125" s="156"/>
      <c r="FKI125" s="156"/>
      <c r="FKJ125" s="156"/>
      <c r="FKK125" s="156"/>
      <c r="FKL125" s="156"/>
      <c r="FKM125" s="156"/>
      <c r="FKN125" s="156"/>
      <c r="FKO125" s="156"/>
      <c r="FKP125" s="156"/>
      <c r="FKQ125" s="156"/>
      <c r="FKR125" s="156"/>
      <c r="FKS125" s="156"/>
      <c r="FKT125" s="156"/>
      <c r="FKU125" s="156"/>
      <c r="FKV125" s="156"/>
      <c r="FKW125" s="156"/>
      <c r="FKX125" s="156"/>
      <c r="FKY125" s="156"/>
      <c r="FKZ125" s="156"/>
      <c r="FLA125" s="156"/>
      <c r="FLB125" s="156"/>
      <c r="FLC125" s="156"/>
      <c r="FLD125" s="156"/>
      <c r="FLE125" s="156"/>
      <c r="FLF125" s="156"/>
      <c r="FLG125" s="156"/>
      <c r="FLH125" s="156"/>
      <c r="FLI125" s="156"/>
      <c r="FLJ125" s="156"/>
      <c r="FLK125" s="156"/>
      <c r="FLL125" s="156"/>
      <c r="FLM125" s="156"/>
      <c r="FLN125" s="156"/>
      <c r="FLO125" s="156"/>
      <c r="FLP125" s="156"/>
      <c r="FLQ125" s="156"/>
      <c r="FLR125" s="156"/>
      <c r="FLS125" s="156"/>
      <c r="FLT125" s="156"/>
      <c r="FLU125" s="156"/>
      <c r="FLV125" s="156"/>
      <c r="FLW125" s="156"/>
      <c r="FLX125" s="156"/>
      <c r="FLY125" s="156"/>
      <c r="FLZ125" s="156"/>
      <c r="FMA125" s="156"/>
      <c r="FMB125" s="156"/>
      <c r="FMC125" s="156"/>
      <c r="FMD125" s="156"/>
      <c r="FME125" s="156"/>
      <c r="FMF125" s="156"/>
      <c r="FMG125" s="156"/>
      <c r="FMH125" s="156"/>
      <c r="FMI125" s="156"/>
      <c r="FMJ125" s="156"/>
      <c r="FMK125" s="156"/>
      <c r="FML125" s="156"/>
      <c r="FMM125" s="156"/>
      <c r="FMN125" s="156"/>
      <c r="FMO125" s="156"/>
      <c r="FMP125" s="156"/>
      <c r="FMQ125" s="156"/>
      <c r="FMR125" s="156"/>
      <c r="FMS125" s="156"/>
      <c r="FMT125" s="156"/>
      <c r="FMU125" s="156"/>
      <c r="FMV125" s="156"/>
      <c r="FMW125" s="156"/>
      <c r="FMX125" s="156"/>
      <c r="FMY125" s="156"/>
      <c r="FMZ125" s="156"/>
      <c r="FNA125" s="156"/>
      <c r="FNB125" s="156"/>
      <c r="FNC125" s="156"/>
      <c r="FND125" s="156"/>
      <c r="FNE125" s="156"/>
      <c r="FNF125" s="156"/>
      <c r="FNG125" s="156"/>
      <c r="FNH125" s="156"/>
      <c r="FNI125" s="156"/>
      <c r="FNJ125" s="156"/>
      <c r="FNK125" s="156"/>
      <c r="FNL125" s="156"/>
      <c r="FNM125" s="156"/>
      <c r="FNN125" s="156"/>
      <c r="FNO125" s="156"/>
      <c r="FNP125" s="156"/>
      <c r="FNQ125" s="156"/>
      <c r="FNR125" s="156"/>
      <c r="FNS125" s="156"/>
      <c r="FNT125" s="156"/>
      <c r="FNU125" s="156"/>
      <c r="FNV125" s="156"/>
      <c r="FNW125" s="156"/>
      <c r="FNX125" s="156"/>
      <c r="FNY125" s="156"/>
      <c r="FNZ125" s="156"/>
      <c r="FOA125" s="156"/>
      <c r="FOB125" s="156"/>
      <c r="FOC125" s="156"/>
      <c r="FOD125" s="156"/>
      <c r="FOE125" s="156"/>
      <c r="FOF125" s="156"/>
      <c r="FOG125" s="156"/>
      <c r="FOH125" s="156"/>
      <c r="FOI125" s="156"/>
      <c r="FOJ125" s="156"/>
      <c r="FOK125" s="156"/>
      <c r="FOL125" s="156"/>
      <c r="FOM125" s="156"/>
      <c r="FON125" s="156"/>
      <c r="FOO125" s="156"/>
      <c r="FOP125" s="156"/>
      <c r="FOQ125" s="156"/>
      <c r="FOR125" s="156"/>
      <c r="FOS125" s="156"/>
      <c r="FOT125" s="156"/>
      <c r="FOU125" s="156"/>
      <c r="FOV125" s="156"/>
      <c r="FOW125" s="156"/>
      <c r="FOX125" s="156"/>
      <c r="FOY125" s="156"/>
      <c r="FOZ125" s="156"/>
      <c r="FPA125" s="156"/>
      <c r="FPB125" s="156"/>
      <c r="FPC125" s="156"/>
      <c r="FPD125" s="156"/>
      <c r="FPE125" s="156"/>
      <c r="FPF125" s="156"/>
      <c r="FPG125" s="156"/>
      <c r="FPH125" s="156"/>
      <c r="FPI125" s="156"/>
      <c r="FPJ125" s="156"/>
      <c r="FPK125" s="156"/>
      <c r="FPL125" s="156"/>
      <c r="FPM125" s="156"/>
      <c r="FPN125" s="156"/>
      <c r="FPO125" s="156"/>
      <c r="FPP125" s="156"/>
      <c r="FPQ125" s="156"/>
      <c r="FPR125" s="156"/>
      <c r="FPS125" s="156"/>
      <c r="FPT125" s="156"/>
      <c r="FPU125" s="156"/>
      <c r="FPV125" s="156"/>
      <c r="FPW125" s="156"/>
      <c r="FPX125" s="156"/>
      <c r="FPY125" s="156"/>
      <c r="FPZ125" s="156"/>
      <c r="FQA125" s="156"/>
      <c r="FQB125" s="156"/>
      <c r="FQC125" s="156"/>
      <c r="FQD125" s="156"/>
      <c r="FQE125" s="156"/>
      <c r="FQF125" s="156"/>
      <c r="FQG125" s="156"/>
      <c r="FQH125" s="156"/>
      <c r="FQI125" s="156"/>
      <c r="FQJ125" s="156"/>
      <c r="FQK125" s="156"/>
      <c r="FQL125" s="156"/>
      <c r="FQM125" s="156"/>
      <c r="FQN125" s="156"/>
      <c r="FQO125" s="156"/>
      <c r="FQP125" s="156"/>
      <c r="FQQ125" s="156"/>
      <c r="FQR125" s="156"/>
      <c r="FQS125" s="156"/>
      <c r="FQT125" s="156"/>
      <c r="FQU125" s="156"/>
      <c r="FQV125" s="156"/>
      <c r="FQW125" s="156"/>
      <c r="FQX125" s="156"/>
      <c r="FQY125" s="156"/>
      <c r="FQZ125" s="156"/>
      <c r="FRA125" s="156"/>
      <c r="FRB125" s="156"/>
      <c r="FRC125" s="156"/>
      <c r="FRD125" s="156"/>
      <c r="FRE125" s="156"/>
      <c r="FRF125" s="156"/>
      <c r="FRG125" s="156"/>
      <c r="FRH125" s="156"/>
      <c r="FRI125" s="156"/>
      <c r="FRJ125" s="156"/>
      <c r="FRK125" s="156"/>
      <c r="FRL125" s="156"/>
      <c r="FRM125" s="156"/>
      <c r="FRN125" s="156"/>
      <c r="FRO125" s="156"/>
      <c r="FRP125" s="156"/>
      <c r="FRQ125" s="156"/>
      <c r="FRR125" s="156"/>
      <c r="FRS125" s="156"/>
      <c r="FRT125" s="156"/>
      <c r="FRU125" s="156"/>
      <c r="FRV125" s="156"/>
      <c r="FRW125" s="156"/>
      <c r="FRX125" s="156"/>
      <c r="FRY125" s="156"/>
      <c r="FRZ125" s="156"/>
      <c r="FSA125" s="156"/>
      <c r="FSB125" s="156"/>
      <c r="FSC125" s="156"/>
      <c r="FSD125" s="156"/>
      <c r="FSE125" s="156"/>
      <c r="FSF125" s="156"/>
      <c r="FSG125" s="156"/>
      <c r="FSH125" s="156"/>
      <c r="FSI125" s="156"/>
      <c r="FSJ125" s="156"/>
      <c r="FSK125" s="156"/>
      <c r="FSL125" s="156"/>
      <c r="FSM125" s="156"/>
      <c r="FSN125" s="156"/>
      <c r="FSO125" s="156"/>
      <c r="FSP125" s="156"/>
      <c r="FSQ125" s="156"/>
      <c r="FSR125" s="156"/>
      <c r="FSS125" s="156"/>
      <c r="FST125" s="156"/>
      <c r="FSU125" s="156"/>
      <c r="FSV125" s="156"/>
      <c r="FSW125" s="156"/>
      <c r="FSX125" s="156"/>
      <c r="FSY125" s="156"/>
      <c r="FSZ125" s="156"/>
      <c r="FTA125" s="156"/>
      <c r="FTB125" s="156"/>
      <c r="FTC125" s="156"/>
      <c r="FTD125" s="156"/>
      <c r="FTE125" s="156"/>
      <c r="FTF125" s="156"/>
      <c r="FTG125" s="156"/>
      <c r="FTH125" s="156"/>
      <c r="FTI125" s="156"/>
      <c r="FTJ125" s="156"/>
      <c r="FTK125" s="156"/>
      <c r="FTL125" s="156"/>
      <c r="FTM125" s="156"/>
      <c r="FTN125" s="156"/>
      <c r="FTO125" s="156"/>
      <c r="FTP125" s="156"/>
      <c r="FTQ125" s="156"/>
      <c r="FTR125" s="156"/>
      <c r="FTS125" s="156"/>
      <c r="FTT125" s="156"/>
      <c r="FTU125" s="156"/>
      <c r="FTV125" s="156"/>
      <c r="FTW125" s="156"/>
      <c r="FTX125" s="156"/>
      <c r="FTY125" s="156"/>
      <c r="FTZ125" s="156"/>
      <c r="FUA125" s="156"/>
      <c r="FUB125" s="156"/>
      <c r="FUC125" s="156"/>
      <c r="FUD125" s="156"/>
      <c r="FUE125" s="156"/>
      <c r="FUF125" s="156"/>
      <c r="FUG125" s="156"/>
      <c r="FUH125" s="156"/>
      <c r="FUI125" s="156"/>
      <c r="FUJ125" s="156"/>
      <c r="FUK125" s="156"/>
      <c r="FUL125" s="156"/>
      <c r="FUM125" s="156"/>
      <c r="FUN125" s="156"/>
      <c r="FUO125" s="156"/>
      <c r="FUP125" s="156"/>
      <c r="FUQ125" s="156"/>
      <c r="FUR125" s="156"/>
      <c r="FUS125" s="156"/>
      <c r="FUT125" s="156"/>
      <c r="FUU125" s="156"/>
      <c r="FUV125" s="156"/>
      <c r="FUW125" s="156"/>
      <c r="FUX125" s="156"/>
      <c r="FUY125" s="156"/>
      <c r="FUZ125" s="156"/>
      <c r="FVA125" s="156"/>
      <c r="FVB125" s="156"/>
      <c r="FVC125" s="156"/>
      <c r="FVD125" s="156"/>
      <c r="FVE125" s="156"/>
      <c r="FVF125" s="156"/>
      <c r="FVG125" s="156"/>
      <c r="FVH125" s="156"/>
      <c r="FVI125" s="156"/>
      <c r="FVJ125" s="156"/>
      <c r="FVK125" s="156"/>
      <c r="FVL125" s="156"/>
      <c r="FVM125" s="156"/>
      <c r="FVN125" s="156"/>
      <c r="FVO125" s="156"/>
      <c r="FVP125" s="156"/>
      <c r="FVQ125" s="156"/>
      <c r="FVR125" s="156"/>
      <c r="FVS125" s="156"/>
      <c r="FVT125" s="156"/>
      <c r="FVU125" s="156"/>
      <c r="FVV125" s="156"/>
      <c r="FVW125" s="156"/>
      <c r="FVX125" s="156"/>
      <c r="FVY125" s="156"/>
      <c r="FVZ125" s="156"/>
      <c r="FWA125" s="156"/>
      <c r="FWB125" s="156"/>
      <c r="FWC125" s="156"/>
      <c r="FWD125" s="156"/>
      <c r="FWE125" s="156"/>
      <c r="FWF125" s="156"/>
      <c r="FWG125" s="156"/>
      <c r="FWH125" s="156"/>
      <c r="FWI125" s="156"/>
      <c r="FWJ125" s="156"/>
      <c r="FWK125" s="156"/>
      <c r="FWL125" s="156"/>
      <c r="FWM125" s="156"/>
      <c r="FWN125" s="156"/>
      <c r="FWO125" s="156"/>
      <c r="FWP125" s="156"/>
      <c r="FWQ125" s="156"/>
      <c r="FWR125" s="156"/>
      <c r="FWS125" s="156"/>
      <c r="FWT125" s="156"/>
      <c r="FWU125" s="156"/>
      <c r="FWV125" s="156"/>
      <c r="FWW125" s="156"/>
      <c r="FWX125" s="156"/>
      <c r="FWY125" s="156"/>
      <c r="FWZ125" s="156"/>
      <c r="FXA125" s="156"/>
      <c r="FXB125" s="156"/>
      <c r="FXC125" s="156"/>
      <c r="FXD125" s="156"/>
      <c r="FXE125" s="156"/>
      <c r="FXF125" s="156"/>
      <c r="FXG125" s="156"/>
      <c r="FXH125" s="156"/>
      <c r="FXI125" s="156"/>
      <c r="FXJ125" s="156"/>
      <c r="FXK125" s="156"/>
      <c r="FXL125" s="156"/>
      <c r="FXM125" s="156"/>
      <c r="FXN125" s="156"/>
      <c r="FXO125" s="156"/>
      <c r="FXP125" s="156"/>
      <c r="FXQ125" s="156"/>
      <c r="FXR125" s="156"/>
      <c r="FXS125" s="156"/>
      <c r="FXT125" s="156"/>
      <c r="FXU125" s="156"/>
      <c r="FXV125" s="156"/>
      <c r="FXW125" s="156"/>
      <c r="FXX125" s="156"/>
      <c r="FXY125" s="156"/>
      <c r="FXZ125" s="156"/>
      <c r="FYA125" s="156"/>
      <c r="FYB125" s="156"/>
      <c r="FYC125" s="156"/>
      <c r="FYD125" s="156"/>
      <c r="FYE125" s="156"/>
      <c r="FYF125" s="156"/>
      <c r="FYG125" s="156"/>
      <c r="FYH125" s="156"/>
      <c r="FYI125" s="156"/>
      <c r="FYJ125" s="156"/>
      <c r="FYK125" s="156"/>
      <c r="FYL125" s="156"/>
      <c r="FYM125" s="156"/>
      <c r="FYN125" s="156"/>
      <c r="FYO125" s="156"/>
      <c r="FYP125" s="156"/>
      <c r="FYQ125" s="156"/>
      <c r="FYR125" s="156"/>
      <c r="FYS125" s="156"/>
      <c r="FYT125" s="156"/>
      <c r="FYU125" s="156"/>
      <c r="FYV125" s="156"/>
      <c r="FYW125" s="156"/>
      <c r="FYX125" s="156"/>
      <c r="FYY125" s="156"/>
      <c r="FYZ125" s="156"/>
      <c r="FZA125" s="156"/>
      <c r="FZB125" s="156"/>
      <c r="FZC125" s="156"/>
      <c r="FZD125" s="156"/>
      <c r="FZE125" s="156"/>
      <c r="FZF125" s="156"/>
      <c r="FZG125" s="156"/>
      <c r="FZH125" s="156"/>
      <c r="FZI125" s="156"/>
      <c r="FZJ125" s="156"/>
      <c r="FZK125" s="156"/>
      <c r="FZL125" s="156"/>
      <c r="FZM125" s="156"/>
      <c r="FZN125" s="156"/>
      <c r="FZO125" s="156"/>
      <c r="FZP125" s="156"/>
      <c r="FZQ125" s="156"/>
      <c r="FZR125" s="156"/>
      <c r="FZS125" s="156"/>
      <c r="FZT125" s="156"/>
      <c r="FZU125" s="156"/>
      <c r="FZV125" s="156"/>
      <c r="FZW125" s="156"/>
      <c r="FZX125" s="156"/>
      <c r="FZY125" s="156"/>
      <c r="FZZ125" s="156"/>
      <c r="GAA125" s="156"/>
      <c r="GAB125" s="156"/>
      <c r="GAC125" s="156"/>
      <c r="GAD125" s="156"/>
      <c r="GAE125" s="156"/>
      <c r="GAF125" s="156"/>
      <c r="GAG125" s="156"/>
      <c r="GAH125" s="156"/>
      <c r="GAI125" s="156"/>
      <c r="GAJ125" s="156"/>
      <c r="GAK125" s="156"/>
      <c r="GAL125" s="156"/>
      <c r="GAM125" s="156"/>
      <c r="GAN125" s="156"/>
      <c r="GAO125" s="156"/>
      <c r="GAP125" s="156"/>
      <c r="GAQ125" s="156"/>
      <c r="GAR125" s="156"/>
      <c r="GAS125" s="156"/>
      <c r="GAT125" s="156"/>
      <c r="GAU125" s="156"/>
      <c r="GAV125" s="156"/>
      <c r="GAW125" s="156"/>
      <c r="GAX125" s="156"/>
      <c r="GAY125" s="156"/>
      <c r="GAZ125" s="156"/>
      <c r="GBA125" s="156"/>
      <c r="GBB125" s="156"/>
      <c r="GBC125" s="156"/>
      <c r="GBD125" s="156"/>
      <c r="GBE125" s="156"/>
      <c r="GBF125" s="156"/>
      <c r="GBG125" s="156"/>
      <c r="GBH125" s="156"/>
      <c r="GBI125" s="156"/>
      <c r="GBJ125" s="156"/>
      <c r="GBK125" s="156"/>
      <c r="GBL125" s="156"/>
      <c r="GBM125" s="156"/>
      <c r="GBN125" s="156"/>
      <c r="GBO125" s="156"/>
      <c r="GBP125" s="156"/>
      <c r="GBQ125" s="156"/>
      <c r="GBR125" s="156"/>
      <c r="GBS125" s="156"/>
      <c r="GBT125" s="156"/>
      <c r="GBU125" s="156"/>
      <c r="GBV125" s="156"/>
      <c r="GBW125" s="156"/>
      <c r="GBX125" s="156"/>
      <c r="GBY125" s="156"/>
      <c r="GBZ125" s="156"/>
      <c r="GCA125" s="156"/>
      <c r="GCB125" s="156"/>
      <c r="GCC125" s="156"/>
      <c r="GCD125" s="156"/>
      <c r="GCE125" s="156"/>
      <c r="GCF125" s="156"/>
      <c r="GCG125" s="156"/>
      <c r="GCH125" s="156"/>
      <c r="GCI125" s="156"/>
      <c r="GCJ125" s="156"/>
      <c r="GCK125" s="156"/>
      <c r="GCL125" s="156"/>
      <c r="GCM125" s="156"/>
      <c r="GCN125" s="156"/>
      <c r="GCO125" s="156"/>
      <c r="GCP125" s="156"/>
      <c r="GCQ125" s="156"/>
      <c r="GCR125" s="156"/>
      <c r="GCS125" s="156"/>
      <c r="GCT125" s="156"/>
      <c r="GCU125" s="156"/>
      <c r="GCV125" s="156"/>
      <c r="GCW125" s="156"/>
      <c r="GCX125" s="156"/>
      <c r="GCY125" s="156"/>
      <c r="GCZ125" s="156"/>
      <c r="GDA125" s="156"/>
      <c r="GDB125" s="156"/>
      <c r="GDC125" s="156"/>
      <c r="GDD125" s="156"/>
      <c r="GDE125" s="156"/>
      <c r="GDF125" s="156"/>
      <c r="GDG125" s="156"/>
      <c r="GDH125" s="156"/>
      <c r="GDI125" s="156"/>
      <c r="GDJ125" s="156"/>
      <c r="GDK125" s="156"/>
      <c r="GDL125" s="156"/>
      <c r="GDM125" s="156"/>
      <c r="GDN125" s="156"/>
      <c r="GDO125" s="156"/>
      <c r="GDP125" s="156"/>
      <c r="GDQ125" s="156"/>
      <c r="GDR125" s="156"/>
      <c r="GDS125" s="156"/>
      <c r="GDT125" s="156"/>
      <c r="GDU125" s="156"/>
      <c r="GDV125" s="156"/>
      <c r="GDW125" s="156"/>
      <c r="GDX125" s="156"/>
      <c r="GDY125" s="156"/>
      <c r="GDZ125" s="156"/>
      <c r="GEA125" s="156"/>
      <c r="GEB125" s="156"/>
      <c r="GEC125" s="156"/>
      <c r="GED125" s="156"/>
      <c r="GEE125" s="156"/>
      <c r="GEF125" s="156"/>
      <c r="GEG125" s="156"/>
      <c r="GEH125" s="156"/>
      <c r="GEI125" s="156"/>
      <c r="GEJ125" s="156"/>
      <c r="GEK125" s="156"/>
      <c r="GEL125" s="156"/>
      <c r="GEM125" s="156"/>
      <c r="GEN125" s="156"/>
      <c r="GEO125" s="156"/>
      <c r="GEP125" s="156"/>
      <c r="GEQ125" s="156"/>
      <c r="GER125" s="156"/>
      <c r="GES125" s="156"/>
      <c r="GET125" s="156"/>
      <c r="GEU125" s="156"/>
      <c r="GEV125" s="156"/>
      <c r="GEW125" s="156"/>
      <c r="GEX125" s="156"/>
      <c r="GEY125" s="156"/>
      <c r="GEZ125" s="156"/>
      <c r="GFA125" s="156"/>
      <c r="GFB125" s="156"/>
      <c r="GFC125" s="156"/>
      <c r="GFD125" s="156"/>
      <c r="GFE125" s="156"/>
      <c r="GFF125" s="156"/>
      <c r="GFG125" s="156"/>
      <c r="GFH125" s="156"/>
      <c r="GFI125" s="156"/>
      <c r="GFJ125" s="156"/>
      <c r="GFK125" s="156"/>
      <c r="GFL125" s="156"/>
      <c r="GFM125" s="156"/>
      <c r="GFN125" s="156"/>
      <c r="GFO125" s="156"/>
      <c r="GFP125" s="156"/>
      <c r="GFQ125" s="156"/>
      <c r="GFR125" s="156"/>
      <c r="GFS125" s="156"/>
      <c r="GFT125" s="156"/>
      <c r="GFU125" s="156"/>
      <c r="GFV125" s="156"/>
      <c r="GFW125" s="156"/>
      <c r="GFX125" s="156"/>
      <c r="GFY125" s="156"/>
      <c r="GFZ125" s="156"/>
      <c r="GGA125" s="156"/>
      <c r="GGB125" s="156"/>
      <c r="GGC125" s="156"/>
      <c r="GGD125" s="156"/>
      <c r="GGE125" s="156"/>
      <c r="GGF125" s="156"/>
      <c r="GGG125" s="156"/>
      <c r="GGH125" s="156"/>
      <c r="GGI125" s="156"/>
      <c r="GGJ125" s="156"/>
      <c r="GGK125" s="156"/>
      <c r="GGL125" s="156"/>
      <c r="GGM125" s="156"/>
      <c r="GGN125" s="156"/>
      <c r="GGO125" s="156"/>
      <c r="GGP125" s="156"/>
      <c r="GGQ125" s="156"/>
      <c r="GGR125" s="156"/>
      <c r="GGS125" s="156"/>
      <c r="GGT125" s="156"/>
      <c r="GGU125" s="156"/>
      <c r="GGV125" s="156"/>
      <c r="GGW125" s="156"/>
      <c r="GGX125" s="156"/>
      <c r="GGY125" s="156"/>
      <c r="GGZ125" s="156"/>
      <c r="GHA125" s="156"/>
      <c r="GHB125" s="156"/>
      <c r="GHC125" s="156"/>
      <c r="GHD125" s="156"/>
      <c r="GHE125" s="156"/>
      <c r="GHF125" s="156"/>
      <c r="GHG125" s="156"/>
      <c r="GHH125" s="156"/>
      <c r="GHI125" s="156"/>
      <c r="GHJ125" s="156"/>
      <c r="GHK125" s="156"/>
      <c r="GHL125" s="156"/>
      <c r="GHM125" s="156"/>
      <c r="GHN125" s="156"/>
      <c r="GHO125" s="156"/>
      <c r="GHP125" s="156"/>
      <c r="GHQ125" s="156"/>
      <c r="GHR125" s="156"/>
      <c r="GHS125" s="156"/>
      <c r="GHT125" s="156"/>
      <c r="GHU125" s="156"/>
      <c r="GHV125" s="156"/>
      <c r="GHW125" s="156"/>
      <c r="GHX125" s="156"/>
      <c r="GHY125" s="156"/>
      <c r="GHZ125" s="156"/>
      <c r="GIA125" s="156"/>
      <c r="GIB125" s="156"/>
      <c r="GIC125" s="156"/>
      <c r="GID125" s="156"/>
      <c r="GIE125" s="156"/>
      <c r="GIF125" s="156"/>
      <c r="GIG125" s="156"/>
      <c r="GIH125" s="156"/>
      <c r="GII125" s="156"/>
      <c r="GIJ125" s="156"/>
      <c r="GIK125" s="156"/>
      <c r="GIL125" s="156"/>
      <c r="GIM125" s="156"/>
      <c r="GIN125" s="156"/>
      <c r="GIO125" s="156"/>
      <c r="GIP125" s="156"/>
      <c r="GIQ125" s="156"/>
      <c r="GIR125" s="156"/>
      <c r="GIS125" s="156"/>
      <c r="GIT125" s="156"/>
      <c r="GIU125" s="156"/>
      <c r="GIV125" s="156"/>
      <c r="GIW125" s="156"/>
      <c r="GIX125" s="156"/>
      <c r="GIY125" s="156"/>
      <c r="GIZ125" s="156"/>
      <c r="GJA125" s="156"/>
      <c r="GJB125" s="156"/>
      <c r="GJC125" s="156"/>
      <c r="GJD125" s="156"/>
      <c r="GJE125" s="156"/>
      <c r="GJF125" s="156"/>
      <c r="GJG125" s="156"/>
      <c r="GJH125" s="156"/>
      <c r="GJI125" s="156"/>
      <c r="GJJ125" s="156"/>
      <c r="GJK125" s="156"/>
      <c r="GJL125" s="156"/>
      <c r="GJM125" s="156"/>
      <c r="GJN125" s="156"/>
      <c r="GJO125" s="156"/>
      <c r="GJP125" s="156"/>
      <c r="GJQ125" s="156"/>
      <c r="GJR125" s="156"/>
      <c r="GJS125" s="156"/>
      <c r="GJT125" s="156"/>
      <c r="GJU125" s="156"/>
      <c r="GJV125" s="156"/>
      <c r="GJW125" s="156"/>
      <c r="GJX125" s="156"/>
      <c r="GJY125" s="156"/>
      <c r="GJZ125" s="156"/>
      <c r="GKA125" s="156"/>
      <c r="GKB125" s="156"/>
      <c r="GKC125" s="156"/>
      <c r="GKD125" s="156"/>
      <c r="GKE125" s="156"/>
      <c r="GKF125" s="156"/>
      <c r="GKG125" s="156"/>
      <c r="GKH125" s="156"/>
      <c r="GKI125" s="156"/>
      <c r="GKJ125" s="156"/>
      <c r="GKK125" s="156"/>
      <c r="GKL125" s="156"/>
      <c r="GKM125" s="156"/>
      <c r="GKN125" s="156"/>
      <c r="GKO125" s="156"/>
      <c r="GKP125" s="156"/>
      <c r="GKQ125" s="156"/>
      <c r="GKR125" s="156"/>
      <c r="GKS125" s="156"/>
      <c r="GKT125" s="156"/>
      <c r="GKU125" s="156"/>
      <c r="GKV125" s="156"/>
      <c r="GKW125" s="156"/>
      <c r="GKX125" s="156"/>
      <c r="GKY125" s="156"/>
      <c r="GKZ125" s="156"/>
      <c r="GLA125" s="156"/>
      <c r="GLB125" s="156"/>
      <c r="GLC125" s="156"/>
      <c r="GLD125" s="156"/>
      <c r="GLE125" s="156"/>
      <c r="GLF125" s="156"/>
      <c r="GLG125" s="156"/>
      <c r="GLH125" s="156"/>
      <c r="GLI125" s="156"/>
      <c r="GLJ125" s="156"/>
      <c r="GLK125" s="156"/>
      <c r="GLL125" s="156"/>
      <c r="GLM125" s="156"/>
      <c r="GLN125" s="156"/>
      <c r="GLO125" s="156"/>
      <c r="GLP125" s="156"/>
      <c r="GLQ125" s="156"/>
      <c r="GLR125" s="156"/>
      <c r="GLS125" s="156"/>
      <c r="GLT125" s="156"/>
      <c r="GLU125" s="156"/>
      <c r="GLV125" s="156"/>
      <c r="GLW125" s="156"/>
      <c r="GLX125" s="156"/>
      <c r="GLY125" s="156"/>
      <c r="GLZ125" s="156"/>
      <c r="GMA125" s="156"/>
      <c r="GMB125" s="156"/>
      <c r="GMC125" s="156"/>
      <c r="GMD125" s="156"/>
      <c r="GME125" s="156"/>
      <c r="GMF125" s="156"/>
      <c r="GMG125" s="156"/>
      <c r="GMH125" s="156"/>
      <c r="GMI125" s="156"/>
      <c r="GMJ125" s="156"/>
      <c r="GMK125" s="156"/>
      <c r="GML125" s="156"/>
      <c r="GMM125" s="156"/>
      <c r="GMN125" s="156"/>
      <c r="GMO125" s="156"/>
      <c r="GMP125" s="156"/>
      <c r="GMQ125" s="156"/>
      <c r="GMR125" s="156"/>
      <c r="GMS125" s="156"/>
      <c r="GMT125" s="156"/>
      <c r="GMU125" s="156"/>
      <c r="GMV125" s="156"/>
      <c r="GMW125" s="156"/>
      <c r="GMX125" s="156"/>
      <c r="GMY125" s="156"/>
      <c r="GMZ125" s="156"/>
      <c r="GNA125" s="156"/>
      <c r="GNB125" s="156"/>
      <c r="GNC125" s="156"/>
      <c r="GND125" s="156"/>
      <c r="GNE125" s="156"/>
      <c r="GNF125" s="156"/>
      <c r="GNG125" s="156"/>
      <c r="GNH125" s="156"/>
      <c r="GNI125" s="156"/>
      <c r="GNJ125" s="156"/>
      <c r="GNK125" s="156"/>
      <c r="GNL125" s="156"/>
      <c r="GNM125" s="156"/>
      <c r="GNN125" s="156"/>
      <c r="GNO125" s="156"/>
      <c r="GNP125" s="156"/>
      <c r="GNQ125" s="156"/>
      <c r="GNR125" s="156"/>
      <c r="GNS125" s="156"/>
      <c r="GNT125" s="156"/>
      <c r="GNU125" s="156"/>
      <c r="GNV125" s="156"/>
      <c r="GNW125" s="156"/>
      <c r="GNX125" s="156"/>
      <c r="GNY125" s="156"/>
      <c r="GNZ125" s="156"/>
      <c r="GOA125" s="156"/>
      <c r="GOB125" s="156"/>
      <c r="GOC125" s="156"/>
      <c r="GOD125" s="156"/>
      <c r="GOE125" s="156"/>
      <c r="GOF125" s="156"/>
      <c r="GOG125" s="156"/>
      <c r="GOH125" s="156"/>
      <c r="GOI125" s="156"/>
      <c r="GOJ125" s="156"/>
      <c r="GOK125" s="156"/>
      <c r="GOL125" s="156"/>
      <c r="GOM125" s="156"/>
      <c r="GON125" s="156"/>
      <c r="GOO125" s="156"/>
      <c r="GOP125" s="156"/>
      <c r="GOQ125" s="156"/>
      <c r="GOR125" s="156"/>
      <c r="GOS125" s="156"/>
      <c r="GOT125" s="156"/>
      <c r="GOU125" s="156"/>
      <c r="GOV125" s="156"/>
      <c r="GOW125" s="156"/>
      <c r="GOX125" s="156"/>
      <c r="GOY125" s="156"/>
      <c r="GOZ125" s="156"/>
      <c r="GPA125" s="156"/>
      <c r="GPB125" s="156"/>
      <c r="GPC125" s="156"/>
      <c r="GPD125" s="156"/>
      <c r="GPE125" s="156"/>
      <c r="GPF125" s="156"/>
      <c r="GPG125" s="156"/>
      <c r="GPH125" s="156"/>
      <c r="GPI125" s="156"/>
      <c r="GPJ125" s="156"/>
      <c r="GPK125" s="156"/>
      <c r="GPL125" s="156"/>
      <c r="GPM125" s="156"/>
      <c r="GPN125" s="156"/>
      <c r="GPO125" s="156"/>
      <c r="GPP125" s="156"/>
      <c r="GPQ125" s="156"/>
      <c r="GPR125" s="156"/>
      <c r="GPS125" s="156"/>
      <c r="GPT125" s="156"/>
      <c r="GPU125" s="156"/>
      <c r="GPV125" s="156"/>
      <c r="GPW125" s="156"/>
      <c r="GPX125" s="156"/>
      <c r="GPY125" s="156"/>
      <c r="GPZ125" s="156"/>
      <c r="GQA125" s="156"/>
      <c r="GQB125" s="156"/>
      <c r="GQC125" s="156"/>
      <c r="GQD125" s="156"/>
      <c r="GQE125" s="156"/>
      <c r="GQF125" s="156"/>
      <c r="GQG125" s="156"/>
      <c r="GQH125" s="156"/>
      <c r="GQI125" s="156"/>
      <c r="GQJ125" s="156"/>
      <c r="GQK125" s="156"/>
      <c r="GQL125" s="156"/>
      <c r="GQM125" s="156"/>
      <c r="GQN125" s="156"/>
      <c r="GQO125" s="156"/>
      <c r="GQP125" s="156"/>
      <c r="GQQ125" s="156"/>
      <c r="GQR125" s="156"/>
      <c r="GQS125" s="156"/>
      <c r="GQT125" s="156"/>
      <c r="GQU125" s="156"/>
      <c r="GQV125" s="156"/>
      <c r="GQW125" s="156"/>
      <c r="GQX125" s="156"/>
      <c r="GQY125" s="156"/>
      <c r="GQZ125" s="156"/>
      <c r="GRA125" s="156"/>
      <c r="GRB125" s="156"/>
      <c r="GRC125" s="156"/>
      <c r="GRD125" s="156"/>
      <c r="GRE125" s="156"/>
      <c r="GRF125" s="156"/>
      <c r="GRG125" s="156"/>
      <c r="GRH125" s="156"/>
      <c r="GRI125" s="156"/>
      <c r="GRJ125" s="156"/>
      <c r="GRK125" s="156"/>
      <c r="GRL125" s="156"/>
      <c r="GRM125" s="156"/>
      <c r="GRN125" s="156"/>
      <c r="GRO125" s="156"/>
      <c r="GRP125" s="156"/>
      <c r="GRQ125" s="156"/>
      <c r="GRR125" s="156"/>
      <c r="GRS125" s="156"/>
      <c r="GRT125" s="156"/>
      <c r="GRU125" s="156"/>
      <c r="GRV125" s="156"/>
      <c r="GRW125" s="156"/>
      <c r="GRX125" s="156"/>
      <c r="GRY125" s="156"/>
      <c r="GRZ125" s="156"/>
      <c r="GSA125" s="156"/>
      <c r="GSB125" s="156"/>
      <c r="GSC125" s="156"/>
      <c r="GSD125" s="156"/>
      <c r="GSE125" s="156"/>
      <c r="GSF125" s="156"/>
      <c r="GSG125" s="156"/>
      <c r="GSH125" s="156"/>
      <c r="GSI125" s="156"/>
      <c r="GSJ125" s="156"/>
      <c r="GSK125" s="156"/>
      <c r="GSL125" s="156"/>
      <c r="GSM125" s="156"/>
      <c r="GSN125" s="156"/>
      <c r="GSO125" s="156"/>
      <c r="GSP125" s="156"/>
      <c r="GSQ125" s="156"/>
      <c r="GSR125" s="156"/>
      <c r="GSS125" s="156"/>
      <c r="GST125" s="156"/>
      <c r="GSU125" s="156"/>
      <c r="GSV125" s="156"/>
      <c r="GSW125" s="156"/>
      <c r="GSX125" s="156"/>
      <c r="GSY125" s="156"/>
      <c r="GSZ125" s="156"/>
      <c r="GTA125" s="156"/>
      <c r="GTB125" s="156"/>
      <c r="GTC125" s="156"/>
      <c r="GTD125" s="156"/>
      <c r="GTE125" s="156"/>
      <c r="GTF125" s="156"/>
      <c r="GTG125" s="156"/>
      <c r="GTH125" s="156"/>
      <c r="GTI125" s="156"/>
      <c r="GTJ125" s="156"/>
      <c r="GTK125" s="156"/>
      <c r="GTL125" s="156"/>
      <c r="GTM125" s="156"/>
      <c r="GTN125" s="156"/>
      <c r="GTO125" s="156"/>
      <c r="GTP125" s="156"/>
      <c r="GTQ125" s="156"/>
      <c r="GTR125" s="156"/>
      <c r="GTS125" s="156"/>
      <c r="GTT125" s="156"/>
      <c r="GTU125" s="156"/>
      <c r="GTV125" s="156"/>
      <c r="GTW125" s="156"/>
      <c r="GTX125" s="156"/>
      <c r="GTY125" s="156"/>
      <c r="GTZ125" s="156"/>
      <c r="GUA125" s="156"/>
      <c r="GUB125" s="156"/>
      <c r="GUC125" s="156"/>
      <c r="GUD125" s="156"/>
      <c r="GUE125" s="156"/>
      <c r="GUF125" s="156"/>
      <c r="GUG125" s="156"/>
      <c r="GUH125" s="156"/>
      <c r="GUI125" s="156"/>
      <c r="GUJ125" s="156"/>
      <c r="GUK125" s="156"/>
      <c r="GUL125" s="156"/>
      <c r="GUM125" s="156"/>
      <c r="GUN125" s="156"/>
      <c r="GUO125" s="156"/>
      <c r="GUP125" s="156"/>
      <c r="GUQ125" s="156"/>
      <c r="GUR125" s="156"/>
      <c r="GUS125" s="156"/>
      <c r="GUT125" s="156"/>
      <c r="GUU125" s="156"/>
      <c r="GUV125" s="156"/>
      <c r="GUW125" s="156"/>
      <c r="GUX125" s="156"/>
      <c r="GUY125" s="156"/>
      <c r="GUZ125" s="156"/>
      <c r="GVA125" s="156"/>
      <c r="GVB125" s="156"/>
      <c r="GVC125" s="156"/>
      <c r="GVD125" s="156"/>
      <c r="GVE125" s="156"/>
      <c r="GVF125" s="156"/>
      <c r="GVG125" s="156"/>
      <c r="GVH125" s="156"/>
      <c r="GVI125" s="156"/>
      <c r="GVJ125" s="156"/>
      <c r="GVK125" s="156"/>
      <c r="GVL125" s="156"/>
      <c r="GVM125" s="156"/>
      <c r="GVN125" s="156"/>
      <c r="GVO125" s="156"/>
      <c r="GVP125" s="156"/>
      <c r="GVQ125" s="156"/>
      <c r="GVR125" s="156"/>
      <c r="GVS125" s="156"/>
      <c r="GVT125" s="156"/>
      <c r="GVU125" s="156"/>
      <c r="GVV125" s="156"/>
      <c r="GVW125" s="156"/>
      <c r="GVX125" s="156"/>
      <c r="GVY125" s="156"/>
      <c r="GVZ125" s="156"/>
      <c r="GWA125" s="156"/>
      <c r="GWB125" s="156"/>
      <c r="GWC125" s="156"/>
      <c r="GWD125" s="156"/>
      <c r="GWE125" s="156"/>
      <c r="GWF125" s="156"/>
      <c r="GWG125" s="156"/>
      <c r="GWH125" s="156"/>
      <c r="GWI125" s="156"/>
      <c r="GWJ125" s="156"/>
      <c r="GWK125" s="156"/>
      <c r="GWL125" s="156"/>
      <c r="GWM125" s="156"/>
      <c r="GWN125" s="156"/>
      <c r="GWO125" s="156"/>
      <c r="GWP125" s="156"/>
      <c r="GWQ125" s="156"/>
      <c r="GWR125" s="156"/>
      <c r="GWS125" s="156"/>
      <c r="GWT125" s="156"/>
      <c r="GWU125" s="156"/>
      <c r="GWV125" s="156"/>
      <c r="GWW125" s="156"/>
      <c r="GWX125" s="156"/>
      <c r="GWY125" s="156"/>
      <c r="GWZ125" s="156"/>
      <c r="GXA125" s="156"/>
      <c r="GXB125" s="156"/>
      <c r="GXC125" s="156"/>
      <c r="GXD125" s="156"/>
      <c r="GXE125" s="156"/>
      <c r="GXF125" s="156"/>
      <c r="GXG125" s="156"/>
      <c r="GXH125" s="156"/>
      <c r="GXI125" s="156"/>
      <c r="GXJ125" s="156"/>
      <c r="GXK125" s="156"/>
      <c r="GXL125" s="156"/>
      <c r="GXM125" s="156"/>
      <c r="GXN125" s="156"/>
      <c r="GXO125" s="156"/>
      <c r="GXP125" s="156"/>
      <c r="GXQ125" s="156"/>
      <c r="GXR125" s="156"/>
      <c r="GXS125" s="156"/>
      <c r="GXT125" s="156"/>
      <c r="GXU125" s="156"/>
      <c r="GXV125" s="156"/>
      <c r="GXW125" s="156"/>
      <c r="GXX125" s="156"/>
      <c r="GXY125" s="156"/>
      <c r="GXZ125" s="156"/>
      <c r="GYA125" s="156"/>
      <c r="GYB125" s="156"/>
      <c r="GYC125" s="156"/>
      <c r="GYD125" s="156"/>
      <c r="GYE125" s="156"/>
      <c r="GYF125" s="156"/>
      <c r="GYG125" s="156"/>
      <c r="GYH125" s="156"/>
      <c r="GYI125" s="156"/>
      <c r="GYJ125" s="156"/>
      <c r="GYK125" s="156"/>
      <c r="GYL125" s="156"/>
      <c r="GYM125" s="156"/>
      <c r="GYN125" s="156"/>
      <c r="GYO125" s="156"/>
      <c r="GYP125" s="156"/>
      <c r="GYQ125" s="156"/>
      <c r="GYR125" s="156"/>
      <c r="GYS125" s="156"/>
      <c r="GYT125" s="156"/>
      <c r="GYU125" s="156"/>
      <c r="GYV125" s="156"/>
      <c r="GYW125" s="156"/>
      <c r="GYX125" s="156"/>
      <c r="GYY125" s="156"/>
      <c r="GYZ125" s="156"/>
      <c r="GZA125" s="156"/>
      <c r="GZB125" s="156"/>
      <c r="GZC125" s="156"/>
      <c r="GZD125" s="156"/>
      <c r="GZE125" s="156"/>
      <c r="GZF125" s="156"/>
      <c r="GZG125" s="156"/>
      <c r="GZH125" s="156"/>
      <c r="GZI125" s="156"/>
      <c r="GZJ125" s="156"/>
      <c r="GZK125" s="156"/>
      <c r="GZL125" s="156"/>
      <c r="GZM125" s="156"/>
      <c r="GZN125" s="156"/>
      <c r="GZO125" s="156"/>
      <c r="GZP125" s="156"/>
      <c r="GZQ125" s="156"/>
      <c r="GZR125" s="156"/>
      <c r="GZS125" s="156"/>
      <c r="GZT125" s="156"/>
      <c r="GZU125" s="156"/>
      <c r="GZV125" s="156"/>
      <c r="GZW125" s="156"/>
      <c r="GZX125" s="156"/>
      <c r="GZY125" s="156"/>
      <c r="GZZ125" s="156"/>
      <c r="HAA125" s="156"/>
      <c r="HAB125" s="156"/>
      <c r="HAC125" s="156"/>
      <c r="HAD125" s="156"/>
      <c r="HAE125" s="156"/>
      <c r="HAF125" s="156"/>
      <c r="HAG125" s="156"/>
      <c r="HAH125" s="156"/>
      <c r="HAI125" s="156"/>
      <c r="HAJ125" s="156"/>
      <c r="HAK125" s="156"/>
      <c r="HAL125" s="156"/>
      <c r="HAM125" s="156"/>
      <c r="HAN125" s="156"/>
      <c r="HAO125" s="156"/>
      <c r="HAP125" s="156"/>
      <c r="HAQ125" s="156"/>
      <c r="HAR125" s="156"/>
      <c r="HAS125" s="156"/>
      <c r="HAT125" s="156"/>
      <c r="HAU125" s="156"/>
      <c r="HAV125" s="156"/>
      <c r="HAW125" s="156"/>
      <c r="HAX125" s="156"/>
      <c r="HAY125" s="156"/>
      <c r="HAZ125" s="156"/>
      <c r="HBA125" s="156"/>
      <c r="HBB125" s="156"/>
      <c r="HBC125" s="156"/>
      <c r="HBD125" s="156"/>
      <c r="HBE125" s="156"/>
      <c r="HBF125" s="156"/>
      <c r="HBG125" s="156"/>
      <c r="HBH125" s="156"/>
      <c r="HBI125" s="156"/>
      <c r="HBJ125" s="156"/>
      <c r="HBK125" s="156"/>
      <c r="HBL125" s="156"/>
      <c r="HBM125" s="156"/>
      <c r="HBN125" s="156"/>
      <c r="HBO125" s="156"/>
      <c r="HBP125" s="156"/>
      <c r="HBQ125" s="156"/>
      <c r="HBR125" s="156"/>
      <c r="HBS125" s="156"/>
      <c r="HBT125" s="156"/>
      <c r="HBU125" s="156"/>
      <c r="HBV125" s="156"/>
      <c r="HBW125" s="156"/>
      <c r="HBX125" s="156"/>
      <c r="HBY125" s="156"/>
      <c r="HBZ125" s="156"/>
      <c r="HCA125" s="156"/>
      <c r="HCB125" s="156"/>
      <c r="HCC125" s="156"/>
      <c r="HCD125" s="156"/>
      <c r="HCE125" s="156"/>
      <c r="HCF125" s="156"/>
      <c r="HCG125" s="156"/>
      <c r="HCH125" s="156"/>
      <c r="HCI125" s="156"/>
      <c r="HCJ125" s="156"/>
      <c r="HCK125" s="156"/>
      <c r="HCL125" s="156"/>
      <c r="HCM125" s="156"/>
      <c r="HCN125" s="156"/>
      <c r="HCO125" s="156"/>
      <c r="HCP125" s="156"/>
      <c r="HCQ125" s="156"/>
      <c r="HCR125" s="156"/>
      <c r="HCS125" s="156"/>
      <c r="HCT125" s="156"/>
      <c r="HCU125" s="156"/>
      <c r="HCV125" s="156"/>
      <c r="HCW125" s="156"/>
      <c r="HCX125" s="156"/>
      <c r="HCY125" s="156"/>
      <c r="HCZ125" s="156"/>
      <c r="HDA125" s="156"/>
      <c r="HDB125" s="156"/>
      <c r="HDC125" s="156"/>
      <c r="HDD125" s="156"/>
      <c r="HDE125" s="156"/>
      <c r="HDF125" s="156"/>
      <c r="HDG125" s="156"/>
      <c r="HDH125" s="156"/>
      <c r="HDI125" s="156"/>
      <c r="HDJ125" s="156"/>
      <c r="HDK125" s="156"/>
      <c r="HDL125" s="156"/>
      <c r="HDM125" s="156"/>
      <c r="HDN125" s="156"/>
      <c r="HDO125" s="156"/>
      <c r="HDP125" s="156"/>
      <c r="HDQ125" s="156"/>
      <c r="HDR125" s="156"/>
      <c r="HDS125" s="156"/>
      <c r="HDT125" s="156"/>
      <c r="HDU125" s="156"/>
      <c r="HDV125" s="156"/>
      <c r="HDW125" s="156"/>
      <c r="HDX125" s="156"/>
      <c r="HDY125" s="156"/>
      <c r="HDZ125" s="156"/>
      <c r="HEA125" s="156"/>
      <c r="HEB125" s="156"/>
      <c r="HEC125" s="156"/>
      <c r="HED125" s="156"/>
      <c r="HEE125" s="156"/>
      <c r="HEF125" s="156"/>
      <c r="HEG125" s="156"/>
      <c r="HEH125" s="156"/>
      <c r="HEI125" s="156"/>
      <c r="HEJ125" s="156"/>
      <c r="HEK125" s="156"/>
      <c r="HEL125" s="156"/>
      <c r="HEM125" s="156"/>
      <c r="HEN125" s="156"/>
      <c r="HEO125" s="156"/>
      <c r="HEP125" s="156"/>
      <c r="HEQ125" s="156"/>
      <c r="HER125" s="156"/>
      <c r="HES125" s="156"/>
      <c r="HET125" s="156"/>
      <c r="HEU125" s="156"/>
      <c r="HEV125" s="156"/>
      <c r="HEW125" s="156"/>
      <c r="HEX125" s="156"/>
      <c r="HEY125" s="156"/>
      <c r="HEZ125" s="156"/>
      <c r="HFA125" s="156"/>
      <c r="HFB125" s="156"/>
      <c r="HFC125" s="156"/>
      <c r="HFD125" s="156"/>
      <c r="HFE125" s="156"/>
      <c r="HFF125" s="156"/>
      <c r="HFG125" s="156"/>
      <c r="HFH125" s="156"/>
      <c r="HFI125" s="156"/>
      <c r="HFJ125" s="156"/>
      <c r="HFK125" s="156"/>
      <c r="HFL125" s="156"/>
      <c r="HFM125" s="156"/>
      <c r="HFN125" s="156"/>
      <c r="HFO125" s="156"/>
      <c r="HFP125" s="156"/>
      <c r="HFQ125" s="156"/>
      <c r="HFR125" s="156"/>
      <c r="HFS125" s="156"/>
      <c r="HFT125" s="156"/>
      <c r="HFU125" s="156"/>
      <c r="HFV125" s="156"/>
      <c r="HFW125" s="156"/>
      <c r="HFX125" s="156"/>
      <c r="HFY125" s="156"/>
      <c r="HFZ125" s="156"/>
      <c r="HGA125" s="156"/>
      <c r="HGB125" s="156"/>
      <c r="HGC125" s="156"/>
      <c r="HGD125" s="156"/>
      <c r="HGE125" s="156"/>
      <c r="HGF125" s="156"/>
      <c r="HGG125" s="156"/>
      <c r="HGH125" s="156"/>
      <c r="HGI125" s="156"/>
      <c r="HGJ125" s="156"/>
      <c r="HGK125" s="156"/>
      <c r="HGL125" s="156"/>
      <c r="HGM125" s="156"/>
      <c r="HGN125" s="156"/>
      <c r="HGO125" s="156"/>
      <c r="HGP125" s="156"/>
      <c r="HGQ125" s="156"/>
      <c r="HGR125" s="156"/>
      <c r="HGS125" s="156"/>
      <c r="HGT125" s="156"/>
      <c r="HGU125" s="156"/>
      <c r="HGV125" s="156"/>
      <c r="HGW125" s="156"/>
      <c r="HGX125" s="156"/>
      <c r="HGY125" s="156"/>
      <c r="HGZ125" s="156"/>
      <c r="HHA125" s="156"/>
      <c r="HHB125" s="156"/>
      <c r="HHC125" s="156"/>
      <c r="HHD125" s="156"/>
      <c r="HHE125" s="156"/>
      <c r="HHF125" s="156"/>
      <c r="HHG125" s="156"/>
      <c r="HHH125" s="156"/>
      <c r="HHI125" s="156"/>
      <c r="HHJ125" s="156"/>
      <c r="HHK125" s="156"/>
      <c r="HHL125" s="156"/>
      <c r="HHM125" s="156"/>
      <c r="HHN125" s="156"/>
      <c r="HHO125" s="156"/>
      <c r="HHP125" s="156"/>
      <c r="HHQ125" s="156"/>
      <c r="HHR125" s="156"/>
      <c r="HHS125" s="156"/>
      <c r="HHT125" s="156"/>
      <c r="HHU125" s="156"/>
      <c r="HHV125" s="156"/>
      <c r="HHW125" s="156"/>
      <c r="HHX125" s="156"/>
      <c r="HHY125" s="156"/>
      <c r="HHZ125" s="156"/>
      <c r="HIA125" s="156"/>
      <c r="HIB125" s="156"/>
      <c r="HIC125" s="156"/>
      <c r="HID125" s="156"/>
      <c r="HIE125" s="156"/>
      <c r="HIF125" s="156"/>
      <c r="HIG125" s="156"/>
      <c r="HIH125" s="156"/>
      <c r="HII125" s="156"/>
      <c r="HIJ125" s="156"/>
      <c r="HIK125" s="156"/>
      <c r="HIL125" s="156"/>
      <c r="HIM125" s="156"/>
      <c r="HIN125" s="156"/>
      <c r="HIO125" s="156"/>
      <c r="HIP125" s="156"/>
      <c r="HIQ125" s="156"/>
      <c r="HIR125" s="156"/>
      <c r="HIS125" s="156"/>
      <c r="HIT125" s="156"/>
      <c r="HIU125" s="156"/>
      <c r="HIV125" s="156"/>
      <c r="HIW125" s="156"/>
      <c r="HIX125" s="156"/>
      <c r="HIY125" s="156"/>
      <c r="HIZ125" s="156"/>
      <c r="HJA125" s="156"/>
      <c r="HJB125" s="156"/>
      <c r="HJC125" s="156"/>
      <c r="HJD125" s="156"/>
      <c r="HJE125" s="156"/>
      <c r="HJF125" s="156"/>
      <c r="HJG125" s="156"/>
      <c r="HJH125" s="156"/>
      <c r="HJI125" s="156"/>
      <c r="HJJ125" s="156"/>
      <c r="HJK125" s="156"/>
      <c r="HJL125" s="156"/>
      <c r="HJM125" s="156"/>
      <c r="HJN125" s="156"/>
      <c r="HJO125" s="156"/>
      <c r="HJP125" s="156"/>
      <c r="HJQ125" s="156"/>
      <c r="HJR125" s="156"/>
      <c r="HJS125" s="156"/>
      <c r="HJT125" s="156"/>
      <c r="HJU125" s="156"/>
      <c r="HJV125" s="156"/>
      <c r="HJW125" s="156"/>
      <c r="HJX125" s="156"/>
      <c r="HJY125" s="156"/>
      <c r="HJZ125" s="156"/>
      <c r="HKA125" s="156"/>
      <c r="HKB125" s="156"/>
      <c r="HKC125" s="156"/>
      <c r="HKD125" s="156"/>
      <c r="HKE125" s="156"/>
      <c r="HKF125" s="156"/>
      <c r="HKG125" s="156"/>
      <c r="HKH125" s="156"/>
      <c r="HKI125" s="156"/>
      <c r="HKJ125" s="156"/>
      <c r="HKK125" s="156"/>
      <c r="HKL125" s="156"/>
      <c r="HKM125" s="156"/>
      <c r="HKN125" s="156"/>
      <c r="HKO125" s="156"/>
      <c r="HKP125" s="156"/>
      <c r="HKQ125" s="156"/>
      <c r="HKR125" s="156"/>
      <c r="HKS125" s="156"/>
      <c r="HKT125" s="156"/>
      <c r="HKU125" s="156"/>
      <c r="HKV125" s="156"/>
      <c r="HKW125" s="156"/>
      <c r="HKX125" s="156"/>
      <c r="HKY125" s="156"/>
      <c r="HKZ125" s="156"/>
      <c r="HLA125" s="156"/>
      <c r="HLB125" s="156"/>
      <c r="HLC125" s="156"/>
      <c r="HLD125" s="156"/>
      <c r="HLE125" s="156"/>
      <c r="HLF125" s="156"/>
      <c r="HLG125" s="156"/>
      <c r="HLH125" s="156"/>
      <c r="HLI125" s="156"/>
      <c r="HLJ125" s="156"/>
      <c r="HLK125" s="156"/>
      <c r="HLL125" s="156"/>
      <c r="HLM125" s="156"/>
      <c r="HLN125" s="156"/>
      <c r="HLO125" s="156"/>
      <c r="HLP125" s="156"/>
      <c r="HLQ125" s="156"/>
      <c r="HLR125" s="156"/>
      <c r="HLS125" s="156"/>
      <c r="HLT125" s="156"/>
      <c r="HLU125" s="156"/>
      <c r="HLV125" s="156"/>
      <c r="HLW125" s="156"/>
      <c r="HLX125" s="156"/>
      <c r="HLY125" s="156"/>
      <c r="HLZ125" s="156"/>
      <c r="HMA125" s="156"/>
      <c r="HMB125" s="156"/>
      <c r="HMC125" s="156"/>
      <c r="HMD125" s="156"/>
      <c r="HME125" s="156"/>
      <c r="HMF125" s="156"/>
      <c r="HMG125" s="156"/>
      <c r="HMH125" s="156"/>
      <c r="HMI125" s="156"/>
      <c r="HMJ125" s="156"/>
      <c r="HMK125" s="156"/>
      <c r="HML125" s="156"/>
      <c r="HMM125" s="156"/>
      <c r="HMN125" s="156"/>
      <c r="HMO125" s="156"/>
      <c r="HMP125" s="156"/>
      <c r="HMQ125" s="156"/>
      <c r="HMR125" s="156"/>
      <c r="HMS125" s="156"/>
      <c r="HMT125" s="156"/>
      <c r="HMU125" s="156"/>
      <c r="HMV125" s="156"/>
      <c r="HMW125" s="156"/>
      <c r="HMX125" s="156"/>
      <c r="HMY125" s="156"/>
      <c r="HMZ125" s="156"/>
      <c r="HNA125" s="156"/>
      <c r="HNB125" s="156"/>
      <c r="HNC125" s="156"/>
      <c r="HND125" s="156"/>
      <c r="HNE125" s="156"/>
      <c r="HNF125" s="156"/>
      <c r="HNG125" s="156"/>
      <c r="HNH125" s="156"/>
      <c r="HNI125" s="156"/>
      <c r="HNJ125" s="156"/>
      <c r="HNK125" s="156"/>
      <c r="HNL125" s="156"/>
      <c r="HNM125" s="156"/>
      <c r="HNN125" s="156"/>
      <c r="HNO125" s="156"/>
      <c r="HNP125" s="156"/>
      <c r="HNQ125" s="156"/>
      <c r="HNR125" s="156"/>
      <c r="HNS125" s="156"/>
      <c r="HNT125" s="156"/>
      <c r="HNU125" s="156"/>
      <c r="HNV125" s="156"/>
      <c r="HNW125" s="156"/>
      <c r="HNX125" s="156"/>
      <c r="HNY125" s="156"/>
      <c r="HNZ125" s="156"/>
      <c r="HOA125" s="156"/>
      <c r="HOB125" s="156"/>
      <c r="HOC125" s="156"/>
      <c r="HOD125" s="156"/>
      <c r="HOE125" s="156"/>
      <c r="HOF125" s="156"/>
      <c r="HOG125" s="156"/>
      <c r="HOH125" s="156"/>
      <c r="HOI125" s="156"/>
      <c r="HOJ125" s="156"/>
      <c r="HOK125" s="156"/>
      <c r="HOL125" s="156"/>
      <c r="HOM125" s="156"/>
      <c r="HON125" s="156"/>
      <c r="HOO125" s="156"/>
      <c r="HOP125" s="156"/>
      <c r="HOQ125" s="156"/>
      <c r="HOR125" s="156"/>
      <c r="HOS125" s="156"/>
      <c r="HOT125" s="156"/>
      <c r="HOU125" s="156"/>
      <c r="HOV125" s="156"/>
      <c r="HOW125" s="156"/>
      <c r="HOX125" s="156"/>
      <c r="HOY125" s="156"/>
      <c r="HOZ125" s="156"/>
      <c r="HPA125" s="156"/>
      <c r="HPB125" s="156"/>
      <c r="HPC125" s="156"/>
      <c r="HPD125" s="156"/>
      <c r="HPE125" s="156"/>
      <c r="HPF125" s="156"/>
      <c r="HPG125" s="156"/>
      <c r="HPH125" s="156"/>
      <c r="HPI125" s="156"/>
      <c r="HPJ125" s="156"/>
      <c r="HPK125" s="156"/>
      <c r="HPL125" s="156"/>
      <c r="HPM125" s="156"/>
      <c r="HPN125" s="156"/>
      <c r="HPO125" s="156"/>
      <c r="HPP125" s="156"/>
      <c r="HPQ125" s="156"/>
      <c r="HPR125" s="156"/>
      <c r="HPS125" s="156"/>
      <c r="HPT125" s="156"/>
      <c r="HPU125" s="156"/>
      <c r="HPV125" s="156"/>
      <c r="HPW125" s="156"/>
      <c r="HPX125" s="156"/>
      <c r="HPY125" s="156"/>
      <c r="HPZ125" s="156"/>
      <c r="HQA125" s="156"/>
      <c r="HQB125" s="156"/>
      <c r="HQC125" s="156"/>
      <c r="HQD125" s="156"/>
      <c r="HQE125" s="156"/>
      <c r="HQF125" s="156"/>
      <c r="HQG125" s="156"/>
      <c r="HQH125" s="156"/>
      <c r="HQI125" s="156"/>
      <c r="HQJ125" s="156"/>
      <c r="HQK125" s="156"/>
      <c r="HQL125" s="156"/>
      <c r="HQM125" s="156"/>
      <c r="HQN125" s="156"/>
      <c r="HQO125" s="156"/>
      <c r="HQP125" s="156"/>
      <c r="HQQ125" s="156"/>
      <c r="HQR125" s="156"/>
      <c r="HQS125" s="156"/>
      <c r="HQT125" s="156"/>
      <c r="HQU125" s="156"/>
      <c r="HQV125" s="156"/>
      <c r="HQW125" s="156"/>
      <c r="HQX125" s="156"/>
      <c r="HQY125" s="156"/>
      <c r="HQZ125" s="156"/>
      <c r="HRA125" s="156"/>
      <c r="HRB125" s="156"/>
      <c r="HRC125" s="156"/>
      <c r="HRD125" s="156"/>
      <c r="HRE125" s="156"/>
      <c r="HRF125" s="156"/>
      <c r="HRG125" s="156"/>
      <c r="HRH125" s="156"/>
      <c r="HRI125" s="156"/>
      <c r="HRJ125" s="156"/>
      <c r="HRK125" s="156"/>
      <c r="HRL125" s="156"/>
      <c r="HRM125" s="156"/>
      <c r="HRN125" s="156"/>
      <c r="HRO125" s="156"/>
      <c r="HRP125" s="156"/>
      <c r="HRQ125" s="156"/>
      <c r="HRR125" s="156"/>
      <c r="HRS125" s="156"/>
      <c r="HRT125" s="156"/>
      <c r="HRU125" s="156"/>
      <c r="HRV125" s="156"/>
      <c r="HRW125" s="156"/>
      <c r="HRX125" s="156"/>
      <c r="HRY125" s="156"/>
      <c r="HRZ125" s="156"/>
      <c r="HSA125" s="156"/>
      <c r="HSB125" s="156"/>
      <c r="HSC125" s="156"/>
      <c r="HSD125" s="156"/>
      <c r="HSE125" s="156"/>
      <c r="HSF125" s="156"/>
      <c r="HSG125" s="156"/>
      <c r="HSH125" s="156"/>
      <c r="HSI125" s="156"/>
      <c r="HSJ125" s="156"/>
      <c r="HSK125" s="156"/>
      <c r="HSL125" s="156"/>
      <c r="HSM125" s="156"/>
      <c r="HSN125" s="156"/>
      <c r="HSO125" s="156"/>
      <c r="HSP125" s="156"/>
      <c r="HSQ125" s="156"/>
      <c r="HSR125" s="156"/>
      <c r="HSS125" s="156"/>
      <c r="HST125" s="156"/>
      <c r="HSU125" s="156"/>
      <c r="HSV125" s="156"/>
      <c r="HSW125" s="156"/>
      <c r="HSX125" s="156"/>
      <c r="HSY125" s="156"/>
      <c r="HSZ125" s="156"/>
      <c r="HTA125" s="156"/>
      <c r="HTB125" s="156"/>
      <c r="HTC125" s="156"/>
      <c r="HTD125" s="156"/>
      <c r="HTE125" s="156"/>
      <c r="HTF125" s="156"/>
      <c r="HTG125" s="156"/>
      <c r="HTH125" s="156"/>
      <c r="HTI125" s="156"/>
      <c r="HTJ125" s="156"/>
      <c r="HTK125" s="156"/>
      <c r="HTL125" s="156"/>
      <c r="HTM125" s="156"/>
      <c r="HTN125" s="156"/>
      <c r="HTO125" s="156"/>
      <c r="HTP125" s="156"/>
      <c r="HTQ125" s="156"/>
      <c r="HTR125" s="156"/>
      <c r="HTS125" s="156"/>
      <c r="HTT125" s="156"/>
      <c r="HTU125" s="156"/>
      <c r="HTV125" s="156"/>
      <c r="HTW125" s="156"/>
      <c r="HTX125" s="156"/>
      <c r="HTY125" s="156"/>
      <c r="HTZ125" s="156"/>
      <c r="HUA125" s="156"/>
      <c r="HUB125" s="156"/>
      <c r="HUC125" s="156"/>
      <c r="HUD125" s="156"/>
      <c r="HUE125" s="156"/>
      <c r="HUF125" s="156"/>
      <c r="HUG125" s="156"/>
      <c r="HUH125" s="156"/>
      <c r="HUI125" s="156"/>
      <c r="HUJ125" s="156"/>
      <c r="HUK125" s="156"/>
      <c r="HUL125" s="156"/>
      <c r="HUM125" s="156"/>
      <c r="HUN125" s="156"/>
      <c r="HUO125" s="156"/>
      <c r="HUP125" s="156"/>
      <c r="HUQ125" s="156"/>
      <c r="HUR125" s="156"/>
      <c r="HUS125" s="156"/>
      <c r="HUT125" s="156"/>
      <c r="HUU125" s="156"/>
      <c r="HUV125" s="156"/>
      <c r="HUW125" s="156"/>
      <c r="HUX125" s="156"/>
      <c r="HUY125" s="156"/>
      <c r="HUZ125" s="156"/>
      <c r="HVA125" s="156"/>
      <c r="HVB125" s="156"/>
      <c r="HVC125" s="156"/>
      <c r="HVD125" s="156"/>
      <c r="HVE125" s="156"/>
      <c r="HVF125" s="156"/>
      <c r="HVG125" s="156"/>
      <c r="HVH125" s="156"/>
      <c r="HVI125" s="156"/>
      <c r="HVJ125" s="156"/>
      <c r="HVK125" s="156"/>
      <c r="HVL125" s="156"/>
      <c r="HVM125" s="156"/>
      <c r="HVN125" s="156"/>
      <c r="HVO125" s="156"/>
      <c r="HVP125" s="156"/>
      <c r="HVQ125" s="156"/>
      <c r="HVR125" s="156"/>
      <c r="HVS125" s="156"/>
      <c r="HVT125" s="156"/>
      <c r="HVU125" s="156"/>
      <c r="HVV125" s="156"/>
      <c r="HVW125" s="156"/>
      <c r="HVX125" s="156"/>
      <c r="HVY125" s="156"/>
      <c r="HVZ125" s="156"/>
      <c r="HWA125" s="156"/>
      <c r="HWB125" s="156"/>
      <c r="HWC125" s="156"/>
      <c r="HWD125" s="156"/>
      <c r="HWE125" s="156"/>
      <c r="HWF125" s="156"/>
      <c r="HWG125" s="156"/>
      <c r="HWH125" s="156"/>
      <c r="HWI125" s="156"/>
      <c r="HWJ125" s="156"/>
      <c r="HWK125" s="156"/>
      <c r="HWL125" s="156"/>
      <c r="HWM125" s="156"/>
      <c r="HWN125" s="156"/>
      <c r="HWO125" s="156"/>
      <c r="HWP125" s="156"/>
      <c r="HWQ125" s="156"/>
      <c r="HWR125" s="156"/>
      <c r="HWS125" s="156"/>
      <c r="HWT125" s="156"/>
      <c r="HWU125" s="156"/>
      <c r="HWV125" s="156"/>
      <c r="HWW125" s="156"/>
      <c r="HWX125" s="156"/>
      <c r="HWY125" s="156"/>
      <c r="HWZ125" s="156"/>
      <c r="HXA125" s="156"/>
      <c r="HXB125" s="156"/>
      <c r="HXC125" s="156"/>
      <c r="HXD125" s="156"/>
      <c r="HXE125" s="156"/>
      <c r="HXF125" s="156"/>
      <c r="HXG125" s="156"/>
      <c r="HXH125" s="156"/>
      <c r="HXI125" s="156"/>
      <c r="HXJ125" s="156"/>
      <c r="HXK125" s="156"/>
      <c r="HXL125" s="156"/>
      <c r="HXM125" s="156"/>
      <c r="HXN125" s="156"/>
      <c r="HXO125" s="156"/>
      <c r="HXP125" s="156"/>
      <c r="HXQ125" s="156"/>
      <c r="HXR125" s="156"/>
      <c r="HXS125" s="156"/>
      <c r="HXT125" s="156"/>
      <c r="HXU125" s="156"/>
      <c r="HXV125" s="156"/>
      <c r="HXW125" s="156"/>
      <c r="HXX125" s="156"/>
      <c r="HXY125" s="156"/>
      <c r="HXZ125" s="156"/>
      <c r="HYA125" s="156"/>
      <c r="HYB125" s="156"/>
      <c r="HYC125" s="156"/>
      <c r="HYD125" s="156"/>
      <c r="HYE125" s="156"/>
      <c r="HYF125" s="156"/>
      <c r="HYG125" s="156"/>
      <c r="HYH125" s="156"/>
      <c r="HYI125" s="156"/>
      <c r="HYJ125" s="156"/>
      <c r="HYK125" s="156"/>
      <c r="HYL125" s="156"/>
      <c r="HYM125" s="156"/>
      <c r="HYN125" s="156"/>
      <c r="HYO125" s="156"/>
      <c r="HYP125" s="156"/>
      <c r="HYQ125" s="156"/>
      <c r="HYR125" s="156"/>
      <c r="HYS125" s="156"/>
      <c r="HYT125" s="156"/>
      <c r="HYU125" s="156"/>
      <c r="HYV125" s="156"/>
      <c r="HYW125" s="156"/>
      <c r="HYX125" s="156"/>
      <c r="HYY125" s="156"/>
      <c r="HYZ125" s="156"/>
      <c r="HZA125" s="156"/>
      <c r="HZB125" s="156"/>
      <c r="HZC125" s="156"/>
      <c r="HZD125" s="156"/>
      <c r="HZE125" s="156"/>
      <c r="HZF125" s="156"/>
      <c r="HZG125" s="156"/>
      <c r="HZH125" s="156"/>
      <c r="HZI125" s="156"/>
      <c r="HZJ125" s="156"/>
      <c r="HZK125" s="156"/>
      <c r="HZL125" s="156"/>
      <c r="HZM125" s="156"/>
      <c r="HZN125" s="156"/>
      <c r="HZO125" s="156"/>
      <c r="HZP125" s="156"/>
      <c r="HZQ125" s="156"/>
      <c r="HZR125" s="156"/>
      <c r="HZS125" s="156"/>
      <c r="HZT125" s="156"/>
      <c r="HZU125" s="156"/>
      <c r="HZV125" s="156"/>
      <c r="HZW125" s="156"/>
      <c r="HZX125" s="156"/>
      <c r="HZY125" s="156"/>
      <c r="HZZ125" s="156"/>
      <c r="IAA125" s="156"/>
      <c r="IAB125" s="156"/>
      <c r="IAC125" s="156"/>
      <c r="IAD125" s="156"/>
      <c r="IAE125" s="156"/>
      <c r="IAF125" s="156"/>
      <c r="IAG125" s="156"/>
      <c r="IAH125" s="156"/>
      <c r="IAI125" s="156"/>
      <c r="IAJ125" s="156"/>
      <c r="IAK125" s="156"/>
      <c r="IAL125" s="156"/>
      <c r="IAM125" s="156"/>
      <c r="IAN125" s="156"/>
      <c r="IAO125" s="156"/>
      <c r="IAP125" s="156"/>
      <c r="IAQ125" s="156"/>
      <c r="IAR125" s="156"/>
      <c r="IAS125" s="156"/>
      <c r="IAT125" s="156"/>
      <c r="IAU125" s="156"/>
      <c r="IAV125" s="156"/>
      <c r="IAW125" s="156"/>
      <c r="IAX125" s="156"/>
      <c r="IAY125" s="156"/>
      <c r="IAZ125" s="156"/>
      <c r="IBA125" s="156"/>
      <c r="IBB125" s="156"/>
      <c r="IBC125" s="156"/>
      <c r="IBD125" s="156"/>
      <c r="IBE125" s="156"/>
      <c r="IBF125" s="156"/>
      <c r="IBG125" s="156"/>
      <c r="IBH125" s="156"/>
      <c r="IBI125" s="156"/>
      <c r="IBJ125" s="156"/>
      <c r="IBK125" s="156"/>
      <c r="IBL125" s="156"/>
      <c r="IBM125" s="156"/>
      <c r="IBN125" s="156"/>
      <c r="IBO125" s="156"/>
      <c r="IBP125" s="156"/>
      <c r="IBQ125" s="156"/>
      <c r="IBR125" s="156"/>
      <c r="IBS125" s="156"/>
      <c r="IBT125" s="156"/>
      <c r="IBU125" s="156"/>
      <c r="IBV125" s="156"/>
      <c r="IBW125" s="156"/>
      <c r="IBX125" s="156"/>
      <c r="IBY125" s="156"/>
      <c r="IBZ125" s="156"/>
      <c r="ICA125" s="156"/>
      <c r="ICB125" s="156"/>
      <c r="ICC125" s="156"/>
      <c r="ICD125" s="156"/>
      <c r="ICE125" s="156"/>
      <c r="ICF125" s="156"/>
      <c r="ICG125" s="156"/>
      <c r="ICH125" s="156"/>
      <c r="ICI125" s="156"/>
      <c r="ICJ125" s="156"/>
      <c r="ICK125" s="156"/>
      <c r="ICL125" s="156"/>
      <c r="ICM125" s="156"/>
      <c r="ICN125" s="156"/>
      <c r="ICO125" s="156"/>
      <c r="ICP125" s="156"/>
      <c r="ICQ125" s="156"/>
      <c r="ICR125" s="156"/>
      <c r="ICS125" s="156"/>
      <c r="ICT125" s="156"/>
      <c r="ICU125" s="156"/>
      <c r="ICV125" s="156"/>
      <c r="ICW125" s="156"/>
      <c r="ICX125" s="156"/>
      <c r="ICY125" s="156"/>
      <c r="ICZ125" s="156"/>
      <c r="IDA125" s="156"/>
      <c r="IDB125" s="156"/>
      <c r="IDC125" s="156"/>
      <c r="IDD125" s="156"/>
      <c r="IDE125" s="156"/>
      <c r="IDF125" s="156"/>
      <c r="IDG125" s="156"/>
      <c r="IDH125" s="156"/>
      <c r="IDI125" s="156"/>
      <c r="IDJ125" s="156"/>
      <c r="IDK125" s="156"/>
      <c r="IDL125" s="156"/>
      <c r="IDM125" s="156"/>
      <c r="IDN125" s="156"/>
      <c r="IDO125" s="156"/>
      <c r="IDP125" s="156"/>
      <c r="IDQ125" s="156"/>
      <c r="IDR125" s="156"/>
      <c r="IDS125" s="156"/>
      <c r="IDT125" s="156"/>
      <c r="IDU125" s="156"/>
      <c r="IDV125" s="156"/>
      <c r="IDW125" s="156"/>
      <c r="IDX125" s="156"/>
      <c r="IDY125" s="156"/>
      <c r="IDZ125" s="156"/>
      <c r="IEA125" s="156"/>
      <c r="IEB125" s="156"/>
      <c r="IEC125" s="156"/>
      <c r="IED125" s="156"/>
      <c r="IEE125" s="156"/>
      <c r="IEF125" s="156"/>
      <c r="IEG125" s="156"/>
      <c r="IEH125" s="156"/>
      <c r="IEI125" s="156"/>
      <c r="IEJ125" s="156"/>
      <c r="IEK125" s="156"/>
      <c r="IEL125" s="156"/>
      <c r="IEM125" s="156"/>
      <c r="IEN125" s="156"/>
      <c r="IEO125" s="156"/>
      <c r="IEP125" s="156"/>
      <c r="IEQ125" s="156"/>
      <c r="IER125" s="156"/>
      <c r="IES125" s="156"/>
      <c r="IET125" s="156"/>
      <c r="IEU125" s="156"/>
      <c r="IEV125" s="156"/>
      <c r="IEW125" s="156"/>
      <c r="IEX125" s="156"/>
      <c r="IEY125" s="156"/>
      <c r="IEZ125" s="156"/>
      <c r="IFA125" s="156"/>
      <c r="IFB125" s="156"/>
      <c r="IFC125" s="156"/>
      <c r="IFD125" s="156"/>
      <c r="IFE125" s="156"/>
      <c r="IFF125" s="156"/>
      <c r="IFG125" s="156"/>
      <c r="IFH125" s="156"/>
      <c r="IFI125" s="156"/>
      <c r="IFJ125" s="156"/>
      <c r="IFK125" s="156"/>
      <c r="IFL125" s="156"/>
      <c r="IFM125" s="156"/>
      <c r="IFN125" s="156"/>
      <c r="IFO125" s="156"/>
      <c r="IFP125" s="156"/>
      <c r="IFQ125" s="156"/>
      <c r="IFR125" s="156"/>
      <c r="IFS125" s="156"/>
      <c r="IFT125" s="156"/>
      <c r="IFU125" s="156"/>
      <c r="IFV125" s="156"/>
      <c r="IFW125" s="156"/>
      <c r="IFX125" s="156"/>
      <c r="IFY125" s="156"/>
      <c r="IFZ125" s="156"/>
      <c r="IGA125" s="156"/>
      <c r="IGB125" s="156"/>
      <c r="IGC125" s="156"/>
      <c r="IGD125" s="156"/>
      <c r="IGE125" s="156"/>
      <c r="IGF125" s="156"/>
      <c r="IGG125" s="156"/>
      <c r="IGH125" s="156"/>
      <c r="IGI125" s="156"/>
      <c r="IGJ125" s="156"/>
      <c r="IGK125" s="156"/>
      <c r="IGL125" s="156"/>
      <c r="IGM125" s="156"/>
      <c r="IGN125" s="156"/>
      <c r="IGO125" s="156"/>
      <c r="IGP125" s="156"/>
      <c r="IGQ125" s="156"/>
      <c r="IGR125" s="156"/>
      <c r="IGS125" s="156"/>
      <c r="IGT125" s="156"/>
      <c r="IGU125" s="156"/>
      <c r="IGV125" s="156"/>
      <c r="IGW125" s="156"/>
      <c r="IGX125" s="156"/>
      <c r="IGY125" s="156"/>
      <c r="IGZ125" s="156"/>
      <c r="IHA125" s="156"/>
      <c r="IHB125" s="156"/>
      <c r="IHC125" s="156"/>
      <c r="IHD125" s="156"/>
      <c r="IHE125" s="156"/>
      <c r="IHF125" s="156"/>
      <c r="IHG125" s="156"/>
      <c r="IHH125" s="156"/>
      <c r="IHI125" s="156"/>
      <c r="IHJ125" s="156"/>
      <c r="IHK125" s="156"/>
      <c r="IHL125" s="156"/>
      <c r="IHM125" s="156"/>
      <c r="IHN125" s="156"/>
      <c r="IHO125" s="156"/>
      <c r="IHP125" s="156"/>
      <c r="IHQ125" s="156"/>
      <c r="IHR125" s="156"/>
      <c r="IHS125" s="156"/>
      <c r="IHT125" s="156"/>
      <c r="IHU125" s="156"/>
      <c r="IHV125" s="156"/>
      <c r="IHW125" s="156"/>
      <c r="IHX125" s="156"/>
      <c r="IHY125" s="156"/>
      <c r="IHZ125" s="156"/>
      <c r="IIA125" s="156"/>
      <c r="IIB125" s="156"/>
      <c r="IIC125" s="156"/>
      <c r="IID125" s="156"/>
      <c r="IIE125" s="156"/>
      <c r="IIF125" s="156"/>
      <c r="IIG125" s="156"/>
      <c r="IIH125" s="156"/>
      <c r="III125" s="156"/>
      <c r="IIJ125" s="156"/>
      <c r="IIK125" s="156"/>
      <c r="IIL125" s="156"/>
      <c r="IIM125" s="156"/>
      <c r="IIN125" s="156"/>
      <c r="IIO125" s="156"/>
      <c r="IIP125" s="156"/>
      <c r="IIQ125" s="156"/>
      <c r="IIR125" s="156"/>
      <c r="IIS125" s="156"/>
      <c r="IIT125" s="156"/>
      <c r="IIU125" s="156"/>
      <c r="IIV125" s="156"/>
      <c r="IIW125" s="156"/>
      <c r="IIX125" s="156"/>
      <c r="IIY125" s="156"/>
      <c r="IIZ125" s="156"/>
      <c r="IJA125" s="156"/>
      <c r="IJB125" s="156"/>
      <c r="IJC125" s="156"/>
      <c r="IJD125" s="156"/>
      <c r="IJE125" s="156"/>
      <c r="IJF125" s="156"/>
      <c r="IJG125" s="156"/>
      <c r="IJH125" s="156"/>
      <c r="IJI125" s="156"/>
      <c r="IJJ125" s="156"/>
      <c r="IJK125" s="156"/>
      <c r="IJL125" s="156"/>
      <c r="IJM125" s="156"/>
      <c r="IJN125" s="156"/>
      <c r="IJO125" s="156"/>
      <c r="IJP125" s="156"/>
      <c r="IJQ125" s="156"/>
      <c r="IJR125" s="156"/>
      <c r="IJS125" s="156"/>
      <c r="IJT125" s="156"/>
      <c r="IJU125" s="156"/>
      <c r="IJV125" s="156"/>
      <c r="IJW125" s="156"/>
      <c r="IJX125" s="156"/>
      <c r="IJY125" s="156"/>
      <c r="IJZ125" s="156"/>
      <c r="IKA125" s="156"/>
      <c r="IKB125" s="156"/>
      <c r="IKC125" s="156"/>
      <c r="IKD125" s="156"/>
      <c r="IKE125" s="156"/>
      <c r="IKF125" s="156"/>
      <c r="IKG125" s="156"/>
      <c r="IKH125" s="156"/>
      <c r="IKI125" s="156"/>
      <c r="IKJ125" s="156"/>
      <c r="IKK125" s="156"/>
      <c r="IKL125" s="156"/>
      <c r="IKM125" s="156"/>
      <c r="IKN125" s="156"/>
      <c r="IKO125" s="156"/>
      <c r="IKP125" s="156"/>
      <c r="IKQ125" s="156"/>
      <c r="IKR125" s="156"/>
      <c r="IKS125" s="156"/>
      <c r="IKT125" s="156"/>
      <c r="IKU125" s="156"/>
      <c r="IKV125" s="156"/>
      <c r="IKW125" s="156"/>
      <c r="IKX125" s="156"/>
      <c r="IKY125" s="156"/>
      <c r="IKZ125" s="156"/>
      <c r="ILA125" s="156"/>
      <c r="ILB125" s="156"/>
      <c r="ILC125" s="156"/>
      <c r="ILD125" s="156"/>
      <c r="ILE125" s="156"/>
      <c r="ILF125" s="156"/>
      <c r="ILG125" s="156"/>
      <c r="ILH125" s="156"/>
      <c r="ILI125" s="156"/>
      <c r="ILJ125" s="156"/>
      <c r="ILK125" s="156"/>
      <c r="ILL125" s="156"/>
      <c r="ILM125" s="156"/>
      <c r="ILN125" s="156"/>
      <c r="ILO125" s="156"/>
      <c r="ILP125" s="156"/>
      <c r="ILQ125" s="156"/>
      <c r="ILR125" s="156"/>
      <c r="ILS125" s="156"/>
      <c r="ILT125" s="156"/>
      <c r="ILU125" s="156"/>
      <c r="ILV125" s="156"/>
      <c r="ILW125" s="156"/>
      <c r="ILX125" s="156"/>
      <c r="ILY125" s="156"/>
      <c r="ILZ125" s="156"/>
      <c r="IMA125" s="156"/>
      <c r="IMB125" s="156"/>
      <c r="IMC125" s="156"/>
      <c r="IMD125" s="156"/>
      <c r="IME125" s="156"/>
      <c r="IMF125" s="156"/>
      <c r="IMG125" s="156"/>
      <c r="IMH125" s="156"/>
      <c r="IMI125" s="156"/>
      <c r="IMJ125" s="156"/>
      <c r="IMK125" s="156"/>
      <c r="IML125" s="156"/>
      <c r="IMM125" s="156"/>
      <c r="IMN125" s="156"/>
      <c r="IMO125" s="156"/>
      <c r="IMP125" s="156"/>
      <c r="IMQ125" s="156"/>
      <c r="IMR125" s="156"/>
      <c r="IMS125" s="156"/>
      <c r="IMT125" s="156"/>
      <c r="IMU125" s="156"/>
      <c r="IMV125" s="156"/>
      <c r="IMW125" s="156"/>
      <c r="IMX125" s="156"/>
      <c r="IMY125" s="156"/>
      <c r="IMZ125" s="156"/>
      <c r="INA125" s="156"/>
      <c r="INB125" s="156"/>
      <c r="INC125" s="156"/>
      <c r="IND125" s="156"/>
      <c r="INE125" s="156"/>
      <c r="INF125" s="156"/>
      <c r="ING125" s="156"/>
      <c r="INH125" s="156"/>
      <c r="INI125" s="156"/>
      <c r="INJ125" s="156"/>
      <c r="INK125" s="156"/>
      <c r="INL125" s="156"/>
      <c r="INM125" s="156"/>
      <c r="INN125" s="156"/>
      <c r="INO125" s="156"/>
      <c r="INP125" s="156"/>
      <c r="INQ125" s="156"/>
      <c r="INR125" s="156"/>
      <c r="INS125" s="156"/>
      <c r="INT125" s="156"/>
      <c r="INU125" s="156"/>
      <c r="INV125" s="156"/>
      <c r="INW125" s="156"/>
      <c r="INX125" s="156"/>
      <c r="INY125" s="156"/>
      <c r="INZ125" s="156"/>
      <c r="IOA125" s="156"/>
      <c r="IOB125" s="156"/>
      <c r="IOC125" s="156"/>
      <c r="IOD125" s="156"/>
      <c r="IOE125" s="156"/>
      <c r="IOF125" s="156"/>
      <c r="IOG125" s="156"/>
      <c r="IOH125" s="156"/>
      <c r="IOI125" s="156"/>
      <c r="IOJ125" s="156"/>
      <c r="IOK125" s="156"/>
      <c r="IOL125" s="156"/>
      <c r="IOM125" s="156"/>
      <c r="ION125" s="156"/>
      <c r="IOO125" s="156"/>
      <c r="IOP125" s="156"/>
      <c r="IOQ125" s="156"/>
      <c r="IOR125" s="156"/>
      <c r="IOS125" s="156"/>
      <c r="IOT125" s="156"/>
      <c r="IOU125" s="156"/>
      <c r="IOV125" s="156"/>
      <c r="IOW125" s="156"/>
      <c r="IOX125" s="156"/>
      <c r="IOY125" s="156"/>
      <c r="IOZ125" s="156"/>
      <c r="IPA125" s="156"/>
      <c r="IPB125" s="156"/>
      <c r="IPC125" s="156"/>
      <c r="IPD125" s="156"/>
      <c r="IPE125" s="156"/>
      <c r="IPF125" s="156"/>
      <c r="IPG125" s="156"/>
      <c r="IPH125" s="156"/>
      <c r="IPI125" s="156"/>
      <c r="IPJ125" s="156"/>
      <c r="IPK125" s="156"/>
      <c r="IPL125" s="156"/>
      <c r="IPM125" s="156"/>
      <c r="IPN125" s="156"/>
      <c r="IPO125" s="156"/>
      <c r="IPP125" s="156"/>
      <c r="IPQ125" s="156"/>
      <c r="IPR125" s="156"/>
      <c r="IPS125" s="156"/>
      <c r="IPT125" s="156"/>
      <c r="IPU125" s="156"/>
      <c r="IPV125" s="156"/>
      <c r="IPW125" s="156"/>
      <c r="IPX125" s="156"/>
      <c r="IPY125" s="156"/>
      <c r="IPZ125" s="156"/>
      <c r="IQA125" s="156"/>
      <c r="IQB125" s="156"/>
      <c r="IQC125" s="156"/>
      <c r="IQD125" s="156"/>
      <c r="IQE125" s="156"/>
      <c r="IQF125" s="156"/>
      <c r="IQG125" s="156"/>
      <c r="IQH125" s="156"/>
      <c r="IQI125" s="156"/>
      <c r="IQJ125" s="156"/>
      <c r="IQK125" s="156"/>
      <c r="IQL125" s="156"/>
      <c r="IQM125" s="156"/>
      <c r="IQN125" s="156"/>
      <c r="IQO125" s="156"/>
      <c r="IQP125" s="156"/>
      <c r="IQQ125" s="156"/>
      <c r="IQR125" s="156"/>
      <c r="IQS125" s="156"/>
      <c r="IQT125" s="156"/>
      <c r="IQU125" s="156"/>
      <c r="IQV125" s="156"/>
      <c r="IQW125" s="156"/>
      <c r="IQX125" s="156"/>
      <c r="IQY125" s="156"/>
      <c r="IQZ125" s="156"/>
      <c r="IRA125" s="156"/>
      <c r="IRB125" s="156"/>
      <c r="IRC125" s="156"/>
      <c r="IRD125" s="156"/>
      <c r="IRE125" s="156"/>
      <c r="IRF125" s="156"/>
      <c r="IRG125" s="156"/>
      <c r="IRH125" s="156"/>
      <c r="IRI125" s="156"/>
      <c r="IRJ125" s="156"/>
      <c r="IRK125" s="156"/>
      <c r="IRL125" s="156"/>
      <c r="IRM125" s="156"/>
      <c r="IRN125" s="156"/>
      <c r="IRO125" s="156"/>
      <c r="IRP125" s="156"/>
      <c r="IRQ125" s="156"/>
      <c r="IRR125" s="156"/>
      <c r="IRS125" s="156"/>
      <c r="IRT125" s="156"/>
      <c r="IRU125" s="156"/>
      <c r="IRV125" s="156"/>
      <c r="IRW125" s="156"/>
      <c r="IRX125" s="156"/>
      <c r="IRY125" s="156"/>
      <c r="IRZ125" s="156"/>
      <c r="ISA125" s="156"/>
      <c r="ISB125" s="156"/>
      <c r="ISC125" s="156"/>
      <c r="ISD125" s="156"/>
      <c r="ISE125" s="156"/>
      <c r="ISF125" s="156"/>
      <c r="ISG125" s="156"/>
      <c r="ISH125" s="156"/>
      <c r="ISI125" s="156"/>
      <c r="ISJ125" s="156"/>
      <c r="ISK125" s="156"/>
      <c r="ISL125" s="156"/>
      <c r="ISM125" s="156"/>
      <c r="ISN125" s="156"/>
      <c r="ISO125" s="156"/>
      <c r="ISP125" s="156"/>
      <c r="ISQ125" s="156"/>
      <c r="ISR125" s="156"/>
      <c r="ISS125" s="156"/>
      <c r="IST125" s="156"/>
      <c r="ISU125" s="156"/>
      <c r="ISV125" s="156"/>
      <c r="ISW125" s="156"/>
      <c r="ISX125" s="156"/>
      <c r="ISY125" s="156"/>
      <c r="ISZ125" s="156"/>
      <c r="ITA125" s="156"/>
      <c r="ITB125" s="156"/>
      <c r="ITC125" s="156"/>
      <c r="ITD125" s="156"/>
      <c r="ITE125" s="156"/>
      <c r="ITF125" s="156"/>
      <c r="ITG125" s="156"/>
      <c r="ITH125" s="156"/>
      <c r="ITI125" s="156"/>
      <c r="ITJ125" s="156"/>
      <c r="ITK125" s="156"/>
      <c r="ITL125" s="156"/>
      <c r="ITM125" s="156"/>
      <c r="ITN125" s="156"/>
      <c r="ITO125" s="156"/>
      <c r="ITP125" s="156"/>
      <c r="ITQ125" s="156"/>
      <c r="ITR125" s="156"/>
      <c r="ITS125" s="156"/>
      <c r="ITT125" s="156"/>
      <c r="ITU125" s="156"/>
      <c r="ITV125" s="156"/>
      <c r="ITW125" s="156"/>
      <c r="ITX125" s="156"/>
      <c r="ITY125" s="156"/>
      <c r="ITZ125" s="156"/>
      <c r="IUA125" s="156"/>
      <c r="IUB125" s="156"/>
      <c r="IUC125" s="156"/>
      <c r="IUD125" s="156"/>
      <c r="IUE125" s="156"/>
      <c r="IUF125" s="156"/>
      <c r="IUG125" s="156"/>
      <c r="IUH125" s="156"/>
      <c r="IUI125" s="156"/>
      <c r="IUJ125" s="156"/>
      <c r="IUK125" s="156"/>
      <c r="IUL125" s="156"/>
      <c r="IUM125" s="156"/>
      <c r="IUN125" s="156"/>
      <c r="IUO125" s="156"/>
      <c r="IUP125" s="156"/>
      <c r="IUQ125" s="156"/>
      <c r="IUR125" s="156"/>
      <c r="IUS125" s="156"/>
      <c r="IUT125" s="156"/>
      <c r="IUU125" s="156"/>
      <c r="IUV125" s="156"/>
      <c r="IUW125" s="156"/>
      <c r="IUX125" s="156"/>
      <c r="IUY125" s="156"/>
      <c r="IUZ125" s="156"/>
      <c r="IVA125" s="156"/>
      <c r="IVB125" s="156"/>
      <c r="IVC125" s="156"/>
      <c r="IVD125" s="156"/>
      <c r="IVE125" s="156"/>
      <c r="IVF125" s="156"/>
      <c r="IVG125" s="156"/>
      <c r="IVH125" s="156"/>
      <c r="IVI125" s="156"/>
      <c r="IVJ125" s="156"/>
      <c r="IVK125" s="156"/>
      <c r="IVL125" s="156"/>
      <c r="IVM125" s="156"/>
      <c r="IVN125" s="156"/>
      <c r="IVO125" s="156"/>
      <c r="IVP125" s="156"/>
      <c r="IVQ125" s="156"/>
      <c r="IVR125" s="156"/>
      <c r="IVS125" s="156"/>
      <c r="IVT125" s="156"/>
      <c r="IVU125" s="156"/>
      <c r="IVV125" s="156"/>
      <c r="IVW125" s="156"/>
      <c r="IVX125" s="156"/>
      <c r="IVY125" s="156"/>
      <c r="IVZ125" s="156"/>
      <c r="IWA125" s="156"/>
      <c r="IWB125" s="156"/>
      <c r="IWC125" s="156"/>
      <c r="IWD125" s="156"/>
      <c r="IWE125" s="156"/>
      <c r="IWF125" s="156"/>
      <c r="IWG125" s="156"/>
      <c r="IWH125" s="156"/>
      <c r="IWI125" s="156"/>
      <c r="IWJ125" s="156"/>
      <c r="IWK125" s="156"/>
      <c r="IWL125" s="156"/>
      <c r="IWM125" s="156"/>
      <c r="IWN125" s="156"/>
      <c r="IWO125" s="156"/>
      <c r="IWP125" s="156"/>
      <c r="IWQ125" s="156"/>
      <c r="IWR125" s="156"/>
      <c r="IWS125" s="156"/>
      <c r="IWT125" s="156"/>
      <c r="IWU125" s="156"/>
      <c r="IWV125" s="156"/>
      <c r="IWW125" s="156"/>
      <c r="IWX125" s="156"/>
      <c r="IWY125" s="156"/>
      <c r="IWZ125" s="156"/>
      <c r="IXA125" s="156"/>
      <c r="IXB125" s="156"/>
      <c r="IXC125" s="156"/>
      <c r="IXD125" s="156"/>
      <c r="IXE125" s="156"/>
      <c r="IXF125" s="156"/>
      <c r="IXG125" s="156"/>
      <c r="IXH125" s="156"/>
      <c r="IXI125" s="156"/>
      <c r="IXJ125" s="156"/>
      <c r="IXK125" s="156"/>
      <c r="IXL125" s="156"/>
      <c r="IXM125" s="156"/>
      <c r="IXN125" s="156"/>
      <c r="IXO125" s="156"/>
      <c r="IXP125" s="156"/>
      <c r="IXQ125" s="156"/>
      <c r="IXR125" s="156"/>
      <c r="IXS125" s="156"/>
      <c r="IXT125" s="156"/>
      <c r="IXU125" s="156"/>
      <c r="IXV125" s="156"/>
      <c r="IXW125" s="156"/>
      <c r="IXX125" s="156"/>
      <c r="IXY125" s="156"/>
      <c r="IXZ125" s="156"/>
      <c r="IYA125" s="156"/>
      <c r="IYB125" s="156"/>
      <c r="IYC125" s="156"/>
      <c r="IYD125" s="156"/>
      <c r="IYE125" s="156"/>
      <c r="IYF125" s="156"/>
      <c r="IYG125" s="156"/>
      <c r="IYH125" s="156"/>
      <c r="IYI125" s="156"/>
      <c r="IYJ125" s="156"/>
      <c r="IYK125" s="156"/>
      <c r="IYL125" s="156"/>
      <c r="IYM125" s="156"/>
      <c r="IYN125" s="156"/>
      <c r="IYO125" s="156"/>
      <c r="IYP125" s="156"/>
      <c r="IYQ125" s="156"/>
      <c r="IYR125" s="156"/>
      <c r="IYS125" s="156"/>
      <c r="IYT125" s="156"/>
      <c r="IYU125" s="156"/>
      <c r="IYV125" s="156"/>
      <c r="IYW125" s="156"/>
      <c r="IYX125" s="156"/>
      <c r="IYY125" s="156"/>
      <c r="IYZ125" s="156"/>
      <c r="IZA125" s="156"/>
      <c r="IZB125" s="156"/>
      <c r="IZC125" s="156"/>
      <c r="IZD125" s="156"/>
      <c r="IZE125" s="156"/>
      <c r="IZF125" s="156"/>
      <c r="IZG125" s="156"/>
      <c r="IZH125" s="156"/>
      <c r="IZI125" s="156"/>
      <c r="IZJ125" s="156"/>
      <c r="IZK125" s="156"/>
      <c r="IZL125" s="156"/>
      <c r="IZM125" s="156"/>
      <c r="IZN125" s="156"/>
      <c r="IZO125" s="156"/>
      <c r="IZP125" s="156"/>
      <c r="IZQ125" s="156"/>
      <c r="IZR125" s="156"/>
      <c r="IZS125" s="156"/>
      <c r="IZT125" s="156"/>
      <c r="IZU125" s="156"/>
      <c r="IZV125" s="156"/>
      <c r="IZW125" s="156"/>
      <c r="IZX125" s="156"/>
      <c r="IZY125" s="156"/>
      <c r="IZZ125" s="156"/>
      <c r="JAA125" s="156"/>
      <c r="JAB125" s="156"/>
      <c r="JAC125" s="156"/>
      <c r="JAD125" s="156"/>
      <c r="JAE125" s="156"/>
      <c r="JAF125" s="156"/>
      <c r="JAG125" s="156"/>
      <c r="JAH125" s="156"/>
      <c r="JAI125" s="156"/>
      <c r="JAJ125" s="156"/>
      <c r="JAK125" s="156"/>
      <c r="JAL125" s="156"/>
      <c r="JAM125" s="156"/>
      <c r="JAN125" s="156"/>
      <c r="JAO125" s="156"/>
      <c r="JAP125" s="156"/>
      <c r="JAQ125" s="156"/>
      <c r="JAR125" s="156"/>
      <c r="JAS125" s="156"/>
      <c r="JAT125" s="156"/>
      <c r="JAU125" s="156"/>
      <c r="JAV125" s="156"/>
      <c r="JAW125" s="156"/>
      <c r="JAX125" s="156"/>
      <c r="JAY125" s="156"/>
      <c r="JAZ125" s="156"/>
      <c r="JBA125" s="156"/>
      <c r="JBB125" s="156"/>
      <c r="JBC125" s="156"/>
      <c r="JBD125" s="156"/>
      <c r="JBE125" s="156"/>
      <c r="JBF125" s="156"/>
      <c r="JBG125" s="156"/>
      <c r="JBH125" s="156"/>
      <c r="JBI125" s="156"/>
      <c r="JBJ125" s="156"/>
      <c r="JBK125" s="156"/>
      <c r="JBL125" s="156"/>
      <c r="JBM125" s="156"/>
      <c r="JBN125" s="156"/>
      <c r="JBO125" s="156"/>
      <c r="JBP125" s="156"/>
      <c r="JBQ125" s="156"/>
      <c r="JBR125" s="156"/>
      <c r="JBS125" s="156"/>
      <c r="JBT125" s="156"/>
      <c r="JBU125" s="156"/>
      <c r="JBV125" s="156"/>
      <c r="JBW125" s="156"/>
      <c r="JBX125" s="156"/>
      <c r="JBY125" s="156"/>
      <c r="JBZ125" s="156"/>
      <c r="JCA125" s="156"/>
      <c r="JCB125" s="156"/>
      <c r="JCC125" s="156"/>
      <c r="JCD125" s="156"/>
      <c r="JCE125" s="156"/>
      <c r="JCF125" s="156"/>
      <c r="JCG125" s="156"/>
      <c r="JCH125" s="156"/>
      <c r="JCI125" s="156"/>
      <c r="JCJ125" s="156"/>
      <c r="JCK125" s="156"/>
      <c r="JCL125" s="156"/>
      <c r="JCM125" s="156"/>
      <c r="JCN125" s="156"/>
      <c r="JCO125" s="156"/>
      <c r="JCP125" s="156"/>
      <c r="JCQ125" s="156"/>
      <c r="JCR125" s="156"/>
      <c r="JCS125" s="156"/>
      <c r="JCT125" s="156"/>
      <c r="JCU125" s="156"/>
      <c r="JCV125" s="156"/>
      <c r="JCW125" s="156"/>
      <c r="JCX125" s="156"/>
      <c r="JCY125" s="156"/>
      <c r="JCZ125" s="156"/>
      <c r="JDA125" s="156"/>
      <c r="JDB125" s="156"/>
      <c r="JDC125" s="156"/>
      <c r="JDD125" s="156"/>
      <c r="JDE125" s="156"/>
      <c r="JDF125" s="156"/>
      <c r="JDG125" s="156"/>
      <c r="JDH125" s="156"/>
      <c r="JDI125" s="156"/>
      <c r="JDJ125" s="156"/>
      <c r="JDK125" s="156"/>
      <c r="JDL125" s="156"/>
      <c r="JDM125" s="156"/>
      <c r="JDN125" s="156"/>
      <c r="JDO125" s="156"/>
      <c r="JDP125" s="156"/>
      <c r="JDQ125" s="156"/>
      <c r="JDR125" s="156"/>
      <c r="JDS125" s="156"/>
      <c r="JDT125" s="156"/>
      <c r="JDU125" s="156"/>
      <c r="JDV125" s="156"/>
      <c r="JDW125" s="156"/>
      <c r="JDX125" s="156"/>
      <c r="JDY125" s="156"/>
      <c r="JDZ125" s="156"/>
      <c r="JEA125" s="156"/>
      <c r="JEB125" s="156"/>
      <c r="JEC125" s="156"/>
      <c r="JED125" s="156"/>
      <c r="JEE125" s="156"/>
      <c r="JEF125" s="156"/>
      <c r="JEG125" s="156"/>
      <c r="JEH125" s="156"/>
      <c r="JEI125" s="156"/>
      <c r="JEJ125" s="156"/>
      <c r="JEK125" s="156"/>
      <c r="JEL125" s="156"/>
      <c r="JEM125" s="156"/>
      <c r="JEN125" s="156"/>
      <c r="JEO125" s="156"/>
      <c r="JEP125" s="156"/>
      <c r="JEQ125" s="156"/>
      <c r="JER125" s="156"/>
      <c r="JES125" s="156"/>
      <c r="JET125" s="156"/>
      <c r="JEU125" s="156"/>
      <c r="JEV125" s="156"/>
      <c r="JEW125" s="156"/>
      <c r="JEX125" s="156"/>
      <c r="JEY125" s="156"/>
      <c r="JEZ125" s="156"/>
      <c r="JFA125" s="156"/>
      <c r="JFB125" s="156"/>
      <c r="JFC125" s="156"/>
      <c r="JFD125" s="156"/>
      <c r="JFE125" s="156"/>
      <c r="JFF125" s="156"/>
      <c r="JFG125" s="156"/>
      <c r="JFH125" s="156"/>
      <c r="JFI125" s="156"/>
      <c r="JFJ125" s="156"/>
      <c r="JFK125" s="156"/>
      <c r="JFL125" s="156"/>
      <c r="JFM125" s="156"/>
      <c r="JFN125" s="156"/>
      <c r="JFO125" s="156"/>
      <c r="JFP125" s="156"/>
      <c r="JFQ125" s="156"/>
      <c r="JFR125" s="156"/>
      <c r="JFS125" s="156"/>
      <c r="JFT125" s="156"/>
      <c r="JFU125" s="156"/>
      <c r="JFV125" s="156"/>
      <c r="JFW125" s="156"/>
      <c r="JFX125" s="156"/>
      <c r="JFY125" s="156"/>
      <c r="JFZ125" s="156"/>
      <c r="JGA125" s="156"/>
      <c r="JGB125" s="156"/>
      <c r="JGC125" s="156"/>
      <c r="JGD125" s="156"/>
      <c r="JGE125" s="156"/>
      <c r="JGF125" s="156"/>
      <c r="JGG125" s="156"/>
      <c r="JGH125" s="156"/>
      <c r="JGI125" s="156"/>
      <c r="JGJ125" s="156"/>
      <c r="JGK125" s="156"/>
      <c r="JGL125" s="156"/>
      <c r="JGM125" s="156"/>
      <c r="JGN125" s="156"/>
      <c r="JGO125" s="156"/>
      <c r="JGP125" s="156"/>
      <c r="JGQ125" s="156"/>
      <c r="JGR125" s="156"/>
      <c r="JGS125" s="156"/>
      <c r="JGT125" s="156"/>
      <c r="JGU125" s="156"/>
      <c r="JGV125" s="156"/>
      <c r="JGW125" s="156"/>
      <c r="JGX125" s="156"/>
      <c r="JGY125" s="156"/>
      <c r="JGZ125" s="156"/>
      <c r="JHA125" s="156"/>
      <c r="JHB125" s="156"/>
      <c r="JHC125" s="156"/>
      <c r="JHD125" s="156"/>
      <c r="JHE125" s="156"/>
      <c r="JHF125" s="156"/>
      <c r="JHG125" s="156"/>
      <c r="JHH125" s="156"/>
      <c r="JHI125" s="156"/>
      <c r="JHJ125" s="156"/>
      <c r="JHK125" s="156"/>
      <c r="JHL125" s="156"/>
      <c r="JHM125" s="156"/>
      <c r="JHN125" s="156"/>
      <c r="JHO125" s="156"/>
      <c r="JHP125" s="156"/>
      <c r="JHQ125" s="156"/>
      <c r="JHR125" s="156"/>
      <c r="JHS125" s="156"/>
      <c r="JHT125" s="156"/>
      <c r="JHU125" s="156"/>
      <c r="JHV125" s="156"/>
      <c r="JHW125" s="156"/>
      <c r="JHX125" s="156"/>
      <c r="JHY125" s="156"/>
      <c r="JHZ125" s="156"/>
      <c r="JIA125" s="156"/>
      <c r="JIB125" s="156"/>
      <c r="JIC125" s="156"/>
      <c r="JID125" s="156"/>
      <c r="JIE125" s="156"/>
      <c r="JIF125" s="156"/>
      <c r="JIG125" s="156"/>
      <c r="JIH125" s="156"/>
      <c r="JII125" s="156"/>
      <c r="JIJ125" s="156"/>
      <c r="JIK125" s="156"/>
      <c r="JIL125" s="156"/>
      <c r="JIM125" s="156"/>
      <c r="JIN125" s="156"/>
      <c r="JIO125" s="156"/>
      <c r="JIP125" s="156"/>
      <c r="JIQ125" s="156"/>
      <c r="JIR125" s="156"/>
      <c r="JIS125" s="156"/>
      <c r="JIT125" s="156"/>
      <c r="JIU125" s="156"/>
      <c r="JIV125" s="156"/>
      <c r="JIW125" s="156"/>
      <c r="JIX125" s="156"/>
      <c r="JIY125" s="156"/>
      <c r="JIZ125" s="156"/>
      <c r="JJA125" s="156"/>
      <c r="JJB125" s="156"/>
      <c r="JJC125" s="156"/>
      <c r="JJD125" s="156"/>
      <c r="JJE125" s="156"/>
      <c r="JJF125" s="156"/>
      <c r="JJG125" s="156"/>
      <c r="JJH125" s="156"/>
      <c r="JJI125" s="156"/>
      <c r="JJJ125" s="156"/>
      <c r="JJK125" s="156"/>
      <c r="JJL125" s="156"/>
      <c r="JJM125" s="156"/>
      <c r="JJN125" s="156"/>
      <c r="JJO125" s="156"/>
      <c r="JJP125" s="156"/>
      <c r="JJQ125" s="156"/>
      <c r="JJR125" s="156"/>
      <c r="JJS125" s="156"/>
      <c r="JJT125" s="156"/>
      <c r="JJU125" s="156"/>
      <c r="JJV125" s="156"/>
      <c r="JJW125" s="156"/>
      <c r="JJX125" s="156"/>
      <c r="JJY125" s="156"/>
      <c r="JJZ125" s="156"/>
      <c r="JKA125" s="156"/>
      <c r="JKB125" s="156"/>
      <c r="JKC125" s="156"/>
      <c r="JKD125" s="156"/>
      <c r="JKE125" s="156"/>
      <c r="JKF125" s="156"/>
      <c r="JKG125" s="156"/>
      <c r="JKH125" s="156"/>
      <c r="JKI125" s="156"/>
      <c r="JKJ125" s="156"/>
      <c r="JKK125" s="156"/>
      <c r="JKL125" s="156"/>
      <c r="JKM125" s="156"/>
      <c r="JKN125" s="156"/>
      <c r="JKO125" s="156"/>
      <c r="JKP125" s="156"/>
      <c r="JKQ125" s="156"/>
      <c r="JKR125" s="156"/>
      <c r="JKS125" s="156"/>
      <c r="JKT125" s="156"/>
      <c r="JKU125" s="156"/>
      <c r="JKV125" s="156"/>
      <c r="JKW125" s="156"/>
      <c r="JKX125" s="156"/>
      <c r="JKY125" s="156"/>
      <c r="JKZ125" s="156"/>
      <c r="JLA125" s="156"/>
      <c r="JLB125" s="156"/>
      <c r="JLC125" s="156"/>
      <c r="JLD125" s="156"/>
      <c r="JLE125" s="156"/>
      <c r="JLF125" s="156"/>
      <c r="JLG125" s="156"/>
      <c r="JLH125" s="156"/>
      <c r="JLI125" s="156"/>
      <c r="JLJ125" s="156"/>
      <c r="JLK125" s="156"/>
      <c r="JLL125" s="156"/>
      <c r="JLM125" s="156"/>
      <c r="JLN125" s="156"/>
      <c r="JLO125" s="156"/>
      <c r="JLP125" s="156"/>
      <c r="JLQ125" s="156"/>
      <c r="JLR125" s="156"/>
      <c r="JLS125" s="156"/>
      <c r="JLT125" s="156"/>
      <c r="JLU125" s="156"/>
      <c r="JLV125" s="156"/>
      <c r="JLW125" s="156"/>
      <c r="JLX125" s="156"/>
      <c r="JLY125" s="156"/>
      <c r="JLZ125" s="156"/>
      <c r="JMA125" s="156"/>
      <c r="JMB125" s="156"/>
      <c r="JMC125" s="156"/>
      <c r="JMD125" s="156"/>
      <c r="JME125" s="156"/>
      <c r="JMF125" s="156"/>
      <c r="JMG125" s="156"/>
      <c r="JMH125" s="156"/>
      <c r="JMI125" s="156"/>
      <c r="JMJ125" s="156"/>
      <c r="JMK125" s="156"/>
      <c r="JML125" s="156"/>
      <c r="JMM125" s="156"/>
      <c r="JMN125" s="156"/>
      <c r="JMO125" s="156"/>
      <c r="JMP125" s="156"/>
      <c r="JMQ125" s="156"/>
      <c r="JMR125" s="156"/>
      <c r="JMS125" s="156"/>
      <c r="JMT125" s="156"/>
      <c r="JMU125" s="156"/>
      <c r="JMV125" s="156"/>
      <c r="JMW125" s="156"/>
      <c r="JMX125" s="156"/>
      <c r="JMY125" s="156"/>
      <c r="JMZ125" s="156"/>
      <c r="JNA125" s="156"/>
      <c r="JNB125" s="156"/>
      <c r="JNC125" s="156"/>
      <c r="JND125" s="156"/>
      <c r="JNE125" s="156"/>
      <c r="JNF125" s="156"/>
      <c r="JNG125" s="156"/>
      <c r="JNH125" s="156"/>
      <c r="JNI125" s="156"/>
      <c r="JNJ125" s="156"/>
      <c r="JNK125" s="156"/>
      <c r="JNL125" s="156"/>
      <c r="JNM125" s="156"/>
      <c r="JNN125" s="156"/>
      <c r="JNO125" s="156"/>
      <c r="JNP125" s="156"/>
      <c r="JNQ125" s="156"/>
      <c r="JNR125" s="156"/>
      <c r="JNS125" s="156"/>
      <c r="JNT125" s="156"/>
      <c r="JNU125" s="156"/>
      <c r="JNV125" s="156"/>
      <c r="JNW125" s="156"/>
      <c r="JNX125" s="156"/>
      <c r="JNY125" s="156"/>
      <c r="JNZ125" s="156"/>
      <c r="JOA125" s="156"/>
      <c r="JOB125" s="156"/>
      <c r="JOC125" s="156"/>
      <c r="JOD125" s="156"/>
      <c r="JOE125" s="156"/>
      <c r="JOF125" s="156"/>
      <c r="JOG125" s="156"/>
      <c r="JOH125" s="156"/>
      <c r="JOI125" s="156"/>
      <c r="JOJ125" s="156"/>
      <c r="JOK125" s="156"/>
      <c r="JOL125" s="156"/>
      <c r="JOM125" s="156"/>
      <c r="JON125" s="156"/>
      <c r="JOO125" s="156"/>
      <c r="JOP125" s="156"/>
      <c r="JOQ125" s="156"/>
      <c r="JOR125" s="156"/>
      <c r="JOS125" s="156"/>
      <c r="JOT125" s="156"/>
      <c r="JOU125" s="156"/>
      <c r="JOV125" s="156"/>
      <c r="JOW125" s="156"/>
      <c r="JOX125" s="156"/>
      <c r="JOY125" s="156"/>
      <c r="JOZ125" s="156"/>
      <c r="JPA125" s="156"/>
      <c r="JPB125" s="156"/>
      <c r="JPC125" s="156"/>
      <c r="JPD125" s="156"/>
      <c r="JPE125" s="156"/>
      <c r="JPF125" s="156"/>
      <c r="JPG125" s="156"/>
      <c r="JPH125" s="156"/>
      <c r="JPI125" s="156"/>
      <c r="JPJ125" s="156"/>
      <c r="JPK125" s="156"/>
      <c r="JPL125" s="156"/>
      <c r="JPM125" s="156"/>
      <c r="JPN125" s="156"/>
      <c r="JPO125" s="156"/>
      <c r="JPP125" s="156"/>
      <c r="JPQ125" s="156"/>
      <c r="JPR125" s="156"/>
      <c r="JPS125" s="156"/>
      <c r="JPT125" s="156"/>
      <c r="JPU125" s="156"/>
      <c r="JPV125" s="156"/>
      <c r="JPW125" s="156"/>
      <c r="JPX125" s="156"/>
      <c r="JPY125" s="156"/>
      <c r="JPZ125" s="156"/>
      <c r="JQA125" s="156"/>
      <c r="JQB125" s="156"/>
      <c r="JQC125" s="156"/>
      <c r="JQD125" s="156"/>
      <c r="JQE125" s="156"/>
      <c r="JQF125" s="156"/>
      <c r="JQG125" s="156"/>
      <c r="JQH125" s="156"/>
      <c r="JQI125" s="156"/>
      <c r="JQJ125" s="156"/>
      <c r="JQK125" s="156"/>
      <c r="JQL125" s="156"/>
      <c r="JQM125" s="156"/>
      <c r="JQN125" s="156"/>
      <c r="JQO125" s="156"/>
      <c r="JQP125" s="156"/>
      <c r="JQQ125" s="156"/>
      <c r="JQR125" s="156"/>
      <c r="JQS125" s="156"/>
      <c r="JQT125" s="156"/>
      <c r="JQU125" s="156"/>
      <c r="JQV125" s="156"/>
      <c r="JQW125" s="156"/>
      <c r="JQX125" s="156"/>
      <c r="JQY125" s="156"/>
      <c r="JQZ125" s="156"/>
      <c r="JRA125" s="156"/>
      <c r="JRB125" s="156"/>
      <c r="JRC125" s="156"/>
      <c r="JRD125" s="156"/>
      <c r="JRE125" s="156"/>
      <c r="JRF125" s="156"/>
      <c r="JRG125" s="156"/>
      <c r="JRH125" s="156"/>
      <c r="JRI125" s="156"/>
      <c r="JRJ125" s="156"/>
      <c r="JRK125" s="156"/>
      <c r="JRL125" s="156"/>
      <c r="JRM125" s="156"/>
      <c r="JRN125" s="156"/>
      <c r="JRO125" s="156"/>
      <c r="JRP125" s="156"/>
      <c r="JRQ125" s="156"/>
      <c r="JRR125" s="156"/>
      <c r="JRS125" s="156"/>
      <c r="JRT125" s="156"/>
      <c r="JRU125" s="156"/>
      <c r="JRV125" s="156"/>
      <c r="JRW125" s="156"/>
      <c r="JRX125" s="156"/>
      <c r="JRY125" s="156"/>
      <c r="JRZ125" s="156"/>
      <c r="JSA125" s="156"/>
      <c r="JSB125" s="156"/>
      <c r="JSC125" s="156"/>
      <c r="JSD125" s="156"/>
      <c r="JSE125" s="156"/>
      <c r="JSF125" s="156"/>
      <c r="JSG125" s="156"/>
      <c r="JSH125" s="156"/>
      <c r="JSI125" s="156"/>
      <c r="JSJ125" s="156"/>
      <c r="JSK125" s="156"/>
      <c r="JSL125" s="156"/>
      <c r="JSM125" s="156"/>
      <c r="JSN125" s="156"/>
      <c r="JSO125" s="156"/>
      <c r="JSP125" s="156"/>
      <c r="JSQ125" s="156"/>
      <c r="JSR125" s="156"/>
      <c r="JSS125" s="156"/>
      <c r="JST125" s="156"/>
      <c r="JSU125" s="156"/>
      <c r="JSV125" s="156"/>
      <c r="JSW125" s="156"/>
      <c r="JSX125" s="156"/>
      <c r="JSY125" s="156"/>
      <c r="JSZ125" s="156"/>
      <c r="JTA125" s="156"/>
      <c r="JTB125" s="156"/>
      <c r="JTC125" s="156"/>
      <c r="JTD125" s="156"/>
      <c r="JTE125" s="156"/>
      <c r="JTF125" s="156"/>
      <c r="JTG125" s="156"/>
      <c r="JTH125" s="156"/>
      <c r="JTI125" s="156"/>
      <c r="JTJ125" s="156"/>
      <c r="JTK125" s="156"/>
      <c r="JTL125" s="156"/>
      <c r="JTM125" s="156"/>
      <c r="JTN125" s="156"/>
      <c r="JTO125" s="156"/>
      <c r="JTP125" s="156"/>
      <c r="JTQ125" s="156"/>
      <c r="JTR125" s="156"/>
      <c r="JTS125" s="156"/>
      <c r="JTT125" s="156"/>
      <c r="JTU125" s="156"/>
      <c r="JTV125" s="156"/>
      <c r="JTW125" s="156"/>
      <c r="JTX125" s="156"/>
      <c r="JTY125" s="156"/>
      <c r="JTZ125" s="156"/>
      <c r="JUA125" s="156"/>
      <c r="JUB125" s="156"/>
      <c r="JUC125" s="156"/>
      <c r="JUD125" s="156"/>
      <c r="JUE125" s="156"/>
      <c r="JUF125" s="156"/>
      <c r="JUG125" s="156"/>
      <c r="JUH125" s="156"/>
      <c r="JUI125" s="156"/>
      <c r="JUJ125" s="156"/>
      <c r="JUK125" s="156"/>
      <c r="JUL125" s="156"/>
      <c r="JUM125" s="156"/>
      <c r="JUN125" s="156"/>
      <c r="JUO125" s="156"/>
      <c r="JUP125" s="156"/>
      <c r="JUQ125" s="156"/>
      <c r="JUR125" s="156"/>
      <c r="JUS125" s="156"/>
      <c r="JUT125" s="156"/>
      <c r="JUU125" s="156"/>
      <c r="JUV125" s="156"/>
      <c r="JUW125" s="156"/>
      <c r="JUX125" s="156"/>
      <c r="JUY125" s="156"/>
      <c r="JUZ125" s="156"/>
      <c r="JVA125" s="156"/>
      <c r="JVB125" s="156"/>
      <c r="JVC125" s="156"/>
      <c r="JVD125" s="156"/>
      <c r="JVE125" s="156"/>
      <c r="JVF125" s="156"/>
      <c r="JVG125" s="156"/>
      <c r="JVH125" s="156"/>
      <c r="JVI125" s="156"/>
      <c r="JVJ125" s="156"/>
      <c r="JVK125" s="156"/>
      <c r="JVL125" s="156"/>
      <c r="JVM125" s="156"/>
      <c r="JVN125" s="156"/>
      <c r="JVO125" s="156"/>
      <c r="JVP125" s="156"/>
      <c r="JVQ125" s="156"/>
      <c r="JVR125" s="156"/>
      <c r="JVS125" s="156"/>
      <c r="JVT125" s="156"/>
      <c r="JVU125" s="156"/>
      <c r="JVV125" s="156"/>
      <c r="JVW125" s="156"/>
      <c r="JVX125" s="156"/>
      <c r="JVY125" s="156"/>
      <c r="JVZ125" s="156"/>
      <c r="JWA125" s="156"/>
      <c r="JWB125" s="156"/>
      <c r="JWC125" s="156"/>
      <c r="JWD125" s="156"/>
      <c r="JWE125" s="156"/>
      <c r="JWF125" s="156"/>
      <c r="JWG125" s="156"/>
      <c r="JWH125" s="156"/>
      <c r="JWI125" s="156"/>
      <c r="JWJ125" s="156"/>
      <c r="JWK125" s="156"/>
      <c r="JWL125" s="156"/>
      <c r="JWM125" s="156"/>
      <c r="JWN125" s="156"/>
      <c r="JWO125" s="156"/>
      <c r="JWP125" s="156"/>
      <c r="JWQ125" s="156"/>
      <c r="JWR125" s="156"/>
      <c r="JWS125" s="156"/>
      <c r="JWT125" s="156"/>
      <c r="JWU125" s="156"/>
      <c r="JWV125" s="156"/>
      <c r="JWW125" s="156"/>
      <c r="JWX125" s="156"/>
      <c r="JWY125" s="156"/>
      <c r="JWZ125" s="156"/>
      <c r="JXA125" s="156"/>
      <c r="JXB125" s="156"/>
      <c r="JXC125" s="156"/>
      <c r="JXD125" s="156"/>
      <c r="JXE125" s="156"/>
      <c r="JXF125" s="156"/>
      <c r="JXG125" s="156"/>
      <c r="JXH125" s="156"/>
      <c r="JXI125" s="156"/>
      <c r="JXJ125" s="156"/>
      <c r="JXK125" s="156"/>
      <c r="JXL125" s="156"/>
      <c r="JXM125" s="156"/>
      <c r="JXN125" s="156"/>
      <c r="JXO125" s="156"/>
      <c r="JXP125" s="156"/>
      <c r="JXQ125" s="156"/>
      <c r="JXR125" s="156"/>
      <c r="JXS125" s="156"/>
      <c r="JXT125" s="156"/>
      <c r="JXU125" s="156"/>
      <c r="JXV125" s="156"/>
      <c r="JXW125" s="156"/>
      <c r="JXX125" s="156"/>
      <c r="JXY125" s="156"/>
      <c r="JXZ125" s="156"/>
      <c r="JYA125" s="156"/>
      <c r="JYB125" s="156"/>
      <c r="JYC125" s="156"/>
      <c r="JYD125" s="156"/>
      <c r="JYE125" s="156"/>
      <c r="JYF125" s="156"/>
      <c r="JYG125" s="156"/>
      <c r="JYH125" s="156"/>
      <c r="JYI125" s="156"/>
      <c r="JYJ125" s="156"/>
      <c r="JYK125" s="156"/>
      <c r="JYL125" s="156"/>
      <c r="JYM125" s="156"/>
      <c r="JYN125" s="156"/>
      <c r="JYO125" s="156"/>
      <c r="JYP125" s="156"/>
      <c r="JYQ125" s="156"/>
      <c r="JYR125" s="156"/>
      <c r="JYS125" s="156"/>
      <c r="JYT125" s="156"/>
      <c r="JYU125" s="156"/>
      <c r="JYV125" s="156"/>
      <c r="JYW125" s="156"/>
      <c r="JYX125" s="156"/>
      <c r="JYY125" s="156"/>
      <c r="JYZ125" s="156"/>
      <c r="JZA125" s="156"/>
      <c r="JZB125" s="156"/>
      <c r="JZC125" s="156"/>
      <c r="JZD125" s="156"/>
      <c r="JZE125" s="156"/>
      <c r="JZF125" s="156"/>
      <c r="JZG125" s="156"/>
      <c r="JZH125" s="156"/>
      <c r="JZI125" s="156"/>
      <c r="JZJ125" s="156"/>
      <c r="JZK125" s="156"/>
      <c r="JZL125" s="156"/>
      <c r="JZM125" s="156"/>
      <c r="JZN125" s="156"/>
      <c r="JZO125" s="156"/>
      <c r="JZP125" s="156"/>
      <c r="JZQ125" s="156"/>
      <c r="JZR125" s="156"/>
      <c r="JZS125" s="156"/>
      <c r="JZT125" s="156"/>
      <c r="JZU125" s="156"/>
      <c r="JZV125" s="156"/>
      <c r="JZW125" s="156"/>
      <c r="JZX125" s="156"/>
      <c r="JZY125" s="156"/>
      <c r="JZZ125" s="156"/>
      <c r="KAA125" s="156"/>
      <c r="KAB125" s="156"/>
      <c r="KAC125" s="156"/>
      <c r="KAD125" s="156"/>
      <c r="KAE125" s="156"/>
      <c r="KAF125" s="156"/>
      <c r="KAG125" s="156"/>
      <c r="KAH125" s="156"/>
      <c r="KAI125" s="156"/>
      <c r="KAJ125" s="156"/>
      <c r="KAK125" s="156"/>
      <c r="KAL125" s="156"/>
      <c r="KAM125" s="156"/>
      <c r="KAN125" s="156"/>
      <c r="KAO125" s="156"/>
      <c r="KAP125" s="156"/>
      <c r="KAQ125" s="156"/>
      <c r="KAR125" s="156"/>
      <c r="KAS125" s="156"/>
      <c r="KAT125" s="156"/>
      <c r="KAU125" s="156"/>
      <c r="KAV125" s="156"/>
      <c r="KAW125" s="156"/>
      <c r="KAX125" s="156"/>
      <c r="KAY125" s="156"/>
      <c r="KAZ125" s="156"/>
      <c r="KBA125" s="156"/>
      <c r="KBB125" s="156"/>
      <c r="KBC125" s="156"/>
      <c r="KBD125" s="156"/>
      <c r="KBE125" s="156"/>
      <c r="KBF125" s="156"/>
      <c r="KBG125" s="156"/>
      <c r="KBH125" s="156"/>
      <c r="KBI125" s="156"/>
      <c r="KBJ125" s="156"/>
      <c r="KBK125" s="156"/>
      <c r="KBL125" s="156"/>
      <c r="KBM125" s="156"/>
      <c r="KBN125" s="156"/>
      <c r="KBO125" s="156"/>
      <c r="KBP125" s="156"/>
      <c r="KBQ125" s="156"/>
      <c r="KBR125" s="156"/>
      <c r="KBS125" s="156"/>
      <c r="KBT125" s="156"/>
      <c r="KBU125" s="156"/>
      <c r="KBV125" s="156"/>
      <c r="KBW125" s="156"/>
      <c r="KBX125" s="156"/>
      <c r="KBY125" s="156"/>
      <c r="KBZ125" s="156"/>
      <c r="KCA125" s="156"/>
      <c r="KCB125" s="156"/>
      <c r="KCC125" s="156"/>
      <c r="KCD125" s="156"/>
      <c r="KCE125" s="156"/>
      <c r="KCF125" s="156"/>
      <c r="KCG125" s="156"/>
      <c r="KCH125" s="156"/>
      <c r="KCI125" s="156"/>
      <c r="KCJ125" s="156"/>
      <c r="KCK125" s="156"/>
      <c r="KCL125" s="156"/>
      <c r="KCM125" s="156"/>
      <c r="KCN125" s="156"/>
      <c r="KCO125" s="156"/>
      <c r="KCP125" s="156"/>
      <c r="KCQ125" s="156"/>
      <c r="KCR125" s="156"/>
      <c r="KCS125" s="156"/>
      <c r="KCT125" s="156"/>
      <c r="KCU125" s="156"/>
      <c r="KCV125" s="156"/>
      <c r="KCW125" s="156"/>
      <c r="KCX125" s="156"/>
      <c r="KCY125" s="156"/>
      <c r="KCZ125" s="156"/>
      <c r="KDA125" s="156"/>
      <c r="KDB125" s="156"/>
      <c r="KDC125" s="156"/>
      <c r="KDD125" s="156"/>
      <c r="KDE125" s="156"/>
      <c r="KDF125" s="156"/>
      <c r="KDG125" s="156"/>
      <c r="KDH125" s="156"/>
      <c r="KDI125" s="156"/>
      <c r="KDJ125" s="156"/>
      <c r="KDK125" s="156"/>
      <c r="KDL125" s="156"/>
      <c r="KDM125" s="156"/>
      <c r="KDN125" s="156"/>
      <c r="KDO125" s="156"/>
      <c r="KDP125" s="156"/>
      <c r="KDQ125" s="156"/>
      <c r="KDR125" s="156"/>
      <c r="KDS125" s="156"/>
      <c r="KDT125" s="156"/>
      <c r="KDU125" s="156"/>
      <c r="KDV125" s="156"/>
      <c r="KDW125" s="156"/>
      <c r="KDX125" s="156"/>
      <c r="KDY125" s="156"/>
      <c r="KDZ125" s="156"/>
      <c r="KEA125" s="156"/>
      <c r="KEB125" s="156"/>
      <c r="KEC125" s="156"/>
      <c r="KED125" s="156"/>
      <c r="KEE125" s="156"/>
      <c r="KEF125" s="156"/>
      <c r="KEG125" s="156"/>
      <c r="KEH125" s="156"/>
      <c r="KEI125" s="156"/>
      <c r="KEJ125" s="156"/>
      <c r="KEK125" s="156"/>
      <c r="KEL125" s="156"/>
      <c r="KEM125" s="156"/>
      <c r="KEN125" s="156"/>
      <c r="KEO125" s="156"/>
      <c r="KEP125" s="156"/>
      <c r="KEQ125" s="156"/>
      <c r="KER125" s="156"/>
      <c r="KES125" s="156"/>
      <c r="KET125" s="156"/>
      <c r="KEU125" s="156"/>
      <c r="KEV125" s="156"/>
      <c r="KEW125" s="156"/>
      <c r="KEX125" s="156"/>
      <c r="KEY125" s="156"/>
      <c r="KEZ125" s="156"/>
      <c r="KFA125" s="156"/>
      <c r="KFB125" s="156"/>
      <c r="KFC125" s="156"/>
      <c r="KFD125" s="156"/>
      <c r="KFE125" s="156"/>
      <c r="KFF125" s="156"/>
      <c r="KFG125" s="156"/>
      <c r="KFH125" s="156"/>
      <c r="KFI125" s="156"/>
      <c r="KFJ125" s="156"/>
      <c r="KFK125" s="156"/>
      <c r="KFL125" s="156"/>
      <c r="KFM125" s="156"/>
      <c r="KFN125" s="156"/>
      <c r="KFO125" s="156"/>
      <c r="KFP125" s="156"/>
      <c r="KFQ125" s="156"/>
      <c r="KFR125" s="156"/>
      <c r="KFS125" s="156"/>
      <c r="KFT125" s="156"/>
      <c r="KFU125" s="156"/>
      <c r="KFV125" s="156"/>
      <c r="KFW125" s="156"/>
      <c r="KFX125" s="156"/>
      <c r="KFY125" s="156"/>
      <c r="KFZ125" s="156"/>
      <c r="KGA125" s="156"/>
      <c r="KGB125" s="156"/>
      <c r="KGC125" s="156"/>
      <c r="KGD125" s="156"/>
      <c r="KGE125" s="156"/>
      <c r="KGF125" s="156"/>
      <c r="KGG125" s="156"/>
      <c r="KGH125" s="156"/>
      <c r="KGI125" s="156"/>
      <c r="KGJ125" s="156"/>
      <c r="KGK125" s="156"/>
      <c r="KGL125" s="156"/>
      <c r="KGM125" s="156"/>
      <c r="KGN125" s="156"/>
      <c r="KGO125" s="156"/>
      <c r="KGP125" s="156"/>
      <c r="KGQ125" s="156"/>
      <c r="KGR125" s="156"/>
      <c r="KGS125" s="156"/>
      <c r="KGT125" s="156"/>
      <c r="KGU125" s="156"/>
      <c r="KGV125" s="156"/>
      <c r="KGW125" s="156"/>
      <c r="KGX125" s="156"/>
      <c r="KGY125" s="156"/>
      <c r="KGZ125" s="156"/>
      <c r="KHA125" s="156"/>
      <c r="KHB125" s="156"/>
      <c r="KHC125" s="156"/>
      <c r="KHD125" s="156"/>
      <c r="KHE125" s="156"/>
      <c r="KHF125" s="156"/>
      <c r="KHG125" s="156"/>
      <c r="KHH125" s="156"/>
      <c r="KHI125" s="156"/>
      <c r="KHJ125" s="156"/>
      <c r="KHK125" s="156"/>
      <c r="KHL125" s="156"/>
      <c r="KHM125" s="156"/>
      <c r="KHN125" s="156"/>
      <c r="KHO125" s="156"/>
      <c r="KHP125" s="156"/>
      <c r="KHQ125" s="156"/>
      <c r="KHR125" s="156"/>
      <c r="KHS125" s="156"/>
      <c r="KHT125" s="156"/>
      <c r="KHU125" s="156"/>
      <c r="KHV125" s="156"/>
      <c r="KHW125" s="156"/>
      <c r="KHX125" s="156"/>
      <c r="KHY125" s="156"/>
      <c r="KHZ125" s="156"/>
      <c r="KIA125" s="156"/>
      <c r="KIB125" s="156"/>
      <c r="KIC125" s="156"/>
      <c r="KID125" s="156"/>
      <c r="KIE125" s="156"/>
      <c r="KIF125" s="156"/>
      <c r="KIG125" s="156"/>
      <c r="KIH125" s="156"/>
      <c r="KII125" s="156"/>
      <c r="KIJ125" s="156"/>
      <c r="KIK125" s="156"/>
      <c r="KIL125" s="156"/>
      <c r="KIM125" s="156"/>
      <c r="KIN125" s="156"/>
      <c r="KIO125" s="156"/>
      <c r="KIP125" s="156"/>
      <c r="KIQ125" s="156"/>
      <c r="KIR125" s="156"/>
      <c r="KIS125" s="156"/>
      <c r="KIT125" s="156"/>
      <c r="KIU125" s="156"/>
      <c r="KIV125" s="156"/>
      <c r="KIW125" s="156"/>
      <c r="KIX125" s="156"/>
      <c r="KIY125" s="156"/>
      <c r="KIZ125" s="156"/>
      <c r="KJA125" s="156"/>
      <c r="KJB125" s="156"/>
      <c r="KJC125" s="156"/>
      <c r="KJD125" s="156"/>
      <c r="KJE125" s="156"/>
      <c r="KJF125" s="156"/>
      <c r="KJG125" s="156"/>
      <c r="KJH125" s="156"/>
      <c r="KJI125" s="156"/>
      <c r="KJJ125" s="156"/>
      <c r="KJK125" s="156"/>
      <c r="KJL125" s="156"/>
      <c r="KJM125" s="156"/>
      <c r="KJN125" s="156"/>
      <c r="KJO125" s="156"/>
      <c r="KJP125" s="156"/>
      <c r="KJQ125" s="156"/>
      <c r="KJR125" s="156"/>
      <c r="KJS125" s="156"/>
      <c r="KJT125" s="156"/>
      <c r="KJU125" s="156"/>
      <c r="KJV125" s="156"/>
      <c r="KJW125" s="156"/>
      <c r="KJX125" s="156"/>
      <c r="KJY125" s="156"/>
      <c r="KJZ125" s="156"/>
      <c r="KKA125" s="156"/>
      <c r="KKB125" s="156"/>
      <c r="KKC125" s="156"/>
      <c r="KKD125" s="156"/>
      <c r="KKE125" s="156"/>
      <c r="KKF125" s="156"/>
      <c r="KKG125" s="156"/>
      <c r="KKH125" s="156"/>
      <c r="KKI125" s="156"/>
      <c r="KKJ125" s="156"/>
      <c r="KKK125" s="156"/>
      <c r="KKL125" s="156"/>
      <c r="KKM125" s="156"/>
      <c r="KKN125" s="156"/>
      <c r="KKO125" s="156"/>
      <c r="KKP125" s="156"/>
      <c r="KKQ125" s="156"/>
      <c r="KKR125" s="156"/>
      <c r="KKS125" s="156"/>
      <c r="KKT125" s="156"/>
      <c r="KKU125" s="156"/>
      <c r="KKV125" s="156"/>
      <c r="KKW125" s="156"/>
      <c r="KKX125" s="156"/>
      <c r="KKY125" s="156"/>
      <c r="KKZ125" s="156"/>
      <c r="KLA125" s="156"/>
      <c r="KLB125" s="156"/>
      <c r="KLC125" s="156"/>
      <c r="KLD125" s="156"/>
      <c r="KLE125" s="156"/>
      <c r="KLF125" s="156"/>
      <c r="KLG125" s="156"/>
      <c r="KLH125" s="156"/>
      <c r="KLI125" s="156"/>
      <c r="KLJ125" s="156"/>
      <c r="KLK125" s="156"/>
      <c r="KLL125" s="156"/>
      <c r="KLM125" s="156"/>
      <c r="KLN125" s="156"/>
      <c r="KLO125" s="156"/>
      <c r="KLP125" s="156"/>
      <c r="KLQ125" s="156"/>
      <c r="KLR125" s="156"/>
      <c r="KLS125" s="156"/>
      <c r="KLT125" s="156"/>
      <c r="KLU125" s="156"/>
      <c r="KLV125" s="156"/>
      <c r="KLW125" s="156"/>
      <c r="KLX125" s="156"/>
      <c r="KLY125" s="156"/>
      <c r="KLZ125" s="156"/>
      <c r="KMA125" s="156"/>
      <c r="KMB125" s="156"/>
      <c r="KMC125" s="156"/>
      <c r="KMD125" s="156"/>
      <c r="KME125" s="156"/>
      <c r="KMF125" s="156"/>
      <c r="KMG125" s="156"/>
      <c r="KMH125" s="156"/>
      <c r="KMI125" s="156"/>
      <c r="KMJ125" s="156"/>
      <c r="KMK125" s="156"/>
      <c r="KML125" s="156"/>
      <c r="KMM125" s="156"/>
      <c r="KMN125" s="156"/>
      <c r="KMO125" s="156"/>
      <c r="KMP125" s="156"/>
      <c r="KMQ125" s="156"/>
      <c r="KMR125" s="156"/>
      <c r="KMS125" s="156"/>
      <c r="KMT125" s="156"/>
      <c r="KMU125" s="156"/>
      <c r="KMV125" s="156"/>
      <c r="KMW125" s="156"/>
      <c r="KMX125" s="156"/>
      <c r="KMY125" s="156"/>
      <c r="KMZ125" s="156"/>
      <c r="KNA125" s="156"/>
      <c r="KNB125" s="156"/>
      <c r="KNC125" s="156"/>
      <c r="KND125" s="156"/>
      <c r="KNE125" s="156"/>
      <c r="KNF125" s="156"/>
      <c r="KNG125" s="156"/>
      <c r="KNH125" s="156"/>
      <c r="KNI125" s="156"/>
      <c r="KNJ125" s="156"/>
      <c r="KNK125" s="156"/>
      <c r="KNL125" s="156"/>
      <c r="KNM125" s="156"/>
      <c r="KNN125" s="156"/>
      <c r="KNO125" s="156"/>
      <c r="KNP125" s="156"/>
      <c r="KNQ125" s="156"/>
      <c r="KNR125" s="156"/>
      <c r="KNS125" s="156"/>
      <c r="KNT125" s="156"/>
      <c r="KNU125" s="156"/>
      <c r="KNV125" s="156"/>
      <c r="KNW125" s="156"/>
      <c r="KNX125" s="156"/>
      <c r="KNY125" s="156"/>
      <c r="KNZ125" s="156"/>
      <c r="KOA125" s="156"/>
      <c r="KOB125" s="156"/>
      <c r="KOC125" s="156"/>
      <c r="KOD125" s="156"/>
      <c r="KOE125" s="156"/>
      <c r="KOF125" s="156"/>
      <c r="KOG125" s="156"/>
      <c r="KOH125" s="156"/>
      <c r="KOI125" s="156"/>
      <c r="KOJ125" s="156"/>
      <c r="KOK125" s="156"/>
      <c r="KOL125" s="156"/>
      <c r="KOM125" s="156"/>
      <c r="KON125" s="156"/>
      <c r="KOO125" s="156"/>
      <c r="KOP125" s="156"/>
      <c r="KOQ125" s="156"/>
      <c r="KOR125" s="156"/>
      <c r="KOS125" s="156"/>
      <c r="KOT125" s="156"/>
      <c r="KOU125" s="156"/>
      <c r="KOV125" s="156"/>
      <c r="KOW125" s="156"/>
      <c r="KOX125" s="156"/>
      <c r="KOY125" s="156"/>
      <c r="KOZ125" s="156"/>
      <c r="KPA125" s="156"/>
      <c r="KPB125" s="156"/>
      <c r="KPC125" s="156"/>
      <c r="KPD125" s="156"/>
      <c r="KPE125" s="156"/>
      <c r="KPF125" s="156"/>
      <c r="KPG125" s="156"/>
      <c r="KPH125" s="156"/>
      <c r="KPI125" s="156"/>
      <c r="KPJ125" s="156"/>
      <c r="KPK125" s="156"/>
      <c r="KPL125" s="156"/>
      <c r="KPM125" s="156"/>
      <c r="KPN125" s="156"/>
      <c r="KPO125" s="156"/>
      <c r="KPP125" s="156"/>
      <c r="KPQ125" s="156"/>
      <c r="KPR125" s="156"/>
      <c r="KPS125" s="156"/>
      <c r="KPT125" s="156"/>
      <c r="KPU125" s="156"/>
      <c r="KPV125" s="156"/>
      <c r="KPW125" s="156"/>
      <c r="KPX125" s="156"/>
      <c r="KPY125" s="156"/>
      <c r="KPZ125" s="156"/>
      <c r="KQA125" s="156"/>
      <c r="KQB125" s="156"/>
      <c r="KQC125" s="156"/>
      <c r="KQD125" s="156"/>
      <c r="KQE125" s="156"/>
      <c r="KQF125" s="156"/>
      <c r="KQG125" s="156"/>
      <c r="KQH125" s="156"/>
      <c r="KQI125" s="156"/>
      <c r="KQJ125" s="156"/>
      <c r="KQK125" s="156"/>
      <c r="KQL125" s="156"/>
      <c r="KQM125" s="156"/>
      <c r="KQN125" s="156"/>
      <c r="KQO125" s="156"/>
      <c r="KQP125" s="156"/>
      <c r="KQQ125" s="156"/>
      <c r="KQR125" s="156"/>
      <c r="KQS125" s="156"/>
      <c r="KQT125" s="156"/>
      <c r="KQU125" s="156"/>
      <c r="KQV125" s="156"/>
      <c r="KQW125" s="156"/>
      <c r="KQX125" s="156"/>
      <c r="KQY125" s="156"/>
      <c r="KQZ125" s="156"/>
      <c r="KRA125" s="156"/>
      <c r="KRB125" s="156"/>
      <c r="KRC125" s="156"/>
      <c r="KRD125" s="156"/>
      <c r="KRE125" s="156"/>
      <c r="KRF125" s="156"/>
      <c r="KRG125" s="156"/>
      <c r="KRH125" s="156"/>
      <c r="KRI125" s="156"/>
      <c r="KRJ125" s="156"/>
      <c r="KRK125" s="156"/>
      <c r="KRL125" s="156"/>
      <c r="KRM125" s="156"/>
      <c r="KRN125" s="156"/>
      <c r="KRO125" s="156"/>
      <c r="KRP125" s="156"/>
      <c r="KRQ125" s="156"/>
      <c r="KRR125" s="156"/>
      <c r="KRS125" s="156"/>
      <c r="KRT125" s="156"/>
      <c r="KRU125" s="156"/>
      <c r="KRV125" s="156"/>
      <c r="KRW125" s="156"/>
      <c r="KRX125" s="156"/>
      <c r="KRY125" s="156"/>
      <c r="KRZ125" s="156"/>
      <c r="KSA125" s="156"/>
      <c r="KSB125" s="156"/>
      <c r="KSC125" s="156"/>
      <c r="KSD125" s="156"/>
      <c r="KSE125" s="156"/>
      <c r="KSF125" s="156"/>
      <c r="KSG125" s="156"/>
      <c r="KSH125" s="156"/>
      <c r="KSI125" s="156"/>
      <c r="KSJ125" s="156"/>
      <c r="KSK125" s="156"/>
      <c r="KSL125" s="156"/>
      <c r="KSM125" s="156"/>
      <c r="KSN125" s="156"/>
      <c r="KSO125" s="156"/>
      <c r="KSP125" s="156"/>
      <c r="KSQ125" s="156"/>
      <c r="KSR125" s="156"/>
      <c r="KSS125" s="156"/>
      <c r="KST125" s="156"/>
      <c r="KSU125" s="156"/>
      <c r="KSV125" s="156"/>
      <c r="KSW125" s="156"/>
      <c r="KSX125" s="156"/>
      <c r="KSY125" s="156"/>
      <c r="KSZ125" s="156"/>
      <c r="KTA125" s="156"/>
      <c r="KTB125" s="156"/>
      <c r="KTC125" s="156"/>
      <c r="KTD125" s="156"/>
      <c r="KTE125" s="156"/>
      <c r="KTF125" s="156"/>
      <c r="KTG125" s="156"/>
      <c r="KTH125" s="156"/>
      <c r="KTI125" s="156"/>
      <c r="KTJ125" s="156"/>
      <c r="KTK125" s="156"/>
      <c r="KTL125" s="156"/>
      <c r="KTM125" s="156"/>
      <c r="KTN125" s="156"/>
      <c r="KTO125" s="156"/>
      <c r="KTP125" s="156"/>
      <c r="KTQ125" s="156"/>
      <c r="KTR125" s="156"/>
      <c r="KTS125" s="156"/>
      <c r="KTT125" s="156"/>
      <c r="KTU125" s="156"/>
      <c r="KTV125" s="156"/>
      <c r="KTW125" s="156"/>
      <c r="KTX125" s="156"/>
      <c r="KTY125" s="156"/>
      <c r="KTZ125" s="156"/>
      <c r="KUA125" s="156"/>
      <c r="KUB125" s="156"/>
      <c r="KUC125" s="156"/>
      <c r="KUD125" s="156"/>
      <c r="KUE125" s="156"/>
      <c r="KUF125" s="156"/>
      <c r="KUG125" s="156"/>
      <c r="KUH125" s="156"/>
      <c r="KUI125" s="156"/>
      <c r="KUJ125" s="156"/>
      <c r="KUK125" s="156"/>
      <c r="KUL125" s="156"/>
      <c r="KUM125" s="156"/>
      <c r="KUN125" s="156"/>
      <c r="KUO125" s="156"/>
      <c r="KUP125" s="156"/>
      <c r="KUQ125" s="156"/>
      <c r="KUR125" s="156"/>
      <c r="KUS125" s="156"/>
      <c r="KUT125" s="156"/>
      <c r="KUU125" s="156"/>
      <c r="KUV125" s="156"/>
      <c r="KUW125" s="156"/>
      <c r="KUX125" s="156"/>
      <c r="KUY125" s="156"/>
      <c r="KUZ125" s="156"/>
      <c r="KVA125" s="156"/>
      <c r="KVB125" s="156"/>
      <c r="KVC125" s="156"/>
      <c r="KVD125" s="156"/>
      <c r="KVE125" s="156"/>
      <c r="KVF125" s="156"/>
      <c r="KVG125" s="156"/>
      <c r="KVH125" s="156"/>
      <c r="KVI125" s="156"/>
      <c r="KVJ125" s="156"/>
      <c r="KVK125" s="156"/>
      <c r="KVL125" s="156"/>
      <c r="KVM125" s="156"/>
      <c r="KVN125" s="156"/>
      <c r="KVO125" s="156"/>
      <c r="KVP125" s="156"/>
      <c r="KVQ125" s="156"/>
      <c r="KVR125" s="156"/>
      <c r="KVS125" s="156"/>
      <c r="KVT125" s="156"/>
      <c r="KVU125" s="156"/>
      <c r="KVV125" s="156"/>
      <c r="KVW125" s="156"/>
      <c r="KVX125" s="156"/>
      <c r="KVY125" s="156"/>
      <c r="KVZ125" s="156"/>
      <c r="KWA125" s="156"/>
      <c r="KWB125" s="156"/>
      <c r="KWC125" s="156"/>
      <c r="KWD125" s="156"/>
      <c r="KWE125" s="156"/>
      <c r="KWF125" s="156"/>
      <c r="KWG125" s="156"/>
      <c r="KWH125" s="156"/>
      <c r="KWI125" s="156"/>
      <c r="KWJ125" s="156"/>
      <c r="KWK125" s="156"/>
      <c r="KWL125" s="156"/>
      <c r="KWM125" s="156"/>
      <c r="KWN125" s="156"/>
      <c r="KWO125" s="156"/>
      <c r="KWP125" s="156"/>
      <c r="KWQ125" s="156"/>
      <c r="KWR125" s="156"/>
      <c r="KWS125" s="156"/>
      <c r="KWT125" s="156"/>
      <c r="KWU125" s="156"/>
      <c r="KWV125" s="156"/>
      <c r="KWW125" s="156"/>
      <c r="KWX125" s="156"/>
      <c r="KWY125" s="156"/>
      <c r="KWZ125" s="156"/>
      <c r="KXA125" s="156"/>
      <c r="KXB125" s="156"/>
      <c r="KXC125" s="156"/>
      <c r="KXD125" s="156"/>
      <c r="KXE125" s="156"/>
      <c r="KXF125" s="156"/>
      <c r="KXG125" s="156"/>
      <c r="KXH125" s="156"/>
      <c r="KXI125" s="156"/>
      <c r="KXJ125" s="156"/>
      <c r="KXK125" s="156"/>
      <c r="KXL125" s="156"/>
      <c r="KXM125" s="156"/>
      <c r="KXN125" s="156"/>
      <c r="KXO125" s="156"/>
      <c r="KXP125" s="156"/>
      <c r="KXQ125" s="156"/>
      <c r="KXR125" s="156"/>
      <c r="KXS125" s="156"/>
      <c r="KXT125" s="156"/>
      <c r="KXU125" s="156"/>
      <c r="KXV125" s="156"/>
      <c r="KXW125" s="156"/>
      <c r="KXX125" s="156"/>
      <c r="KXY125" s="156"/>
      <c r="KXZ125" s="156"/>
      <c r="KYA125" s="156"/>
      <c r="KYB125" s="156"/>
      <c r="KYC125" s="156"/>
      <c r="KYD125" s="156"/>
      <c r="KYE125" s="156"/>
      <c r="KYF125" s="156"/>
      <c r="KYG125" s="156"/>
      <c r="KYH125" s="156"/>
      <c r="KYI125" s="156"/>
      <c r="KYJ125" s="156"/>
      <c r="KYK125" s="156"/>
      <c r="KYL125" s="156"/>
      <c r="KYM125" s="156"/>
      <c r="KYN125" s="156"/>
      <c r="KYO125" s="156"/>
      <c r="KYP125" s="156"/>
      <c r="KYQ125" s="156"/>
      <c r="KYR125" s="156"/>
      <c r="KYS125" s="156"/>
      <c r="KYT125" s="156"/>
      <c r="KYU125" s="156"/>
      <c r="KYV125" s="156"/>
      <c r="KYW125" s="156"/>
      <c r="KYX125" s="156"/>
      <c r="KYY125" s="156"/>
      <c r="KYZ125" s="156"/>
      <c r="KZA125" s="156"/>
      <c r="KZB125" s="156"/>
      <c r="KZC125" s="156"/>
      <c r="KZD125" s="156"/>
      <c r="KZE125" s="156"/>
      <c r="KZF125" s="156"/>
      <c r="KZG125" s="156"/>
      <c r="KZH125" s="156"/>
      <c r="KZI125" s="156"/>
      <c r="KZJ125" s="156"/>
      <c r="KZK125" s="156"/>
      <c r="KZL125" s="156"/>
      <c r="KZM125" s="156"/>
      <c r="KZN125" s="156"/>
      <c r="KZO125" s="156"/>
      <c r="KZP125" s="156"/>
      <c r="KZQ125" s="156"/>
      <c r="KZR125" s="156"/>
      <c r="KZS125" s="156"/>
      <c r="KZT125" s="156"/>
      <c r="KZU125" s="156"/>
      <c r="KZV125" s="156"/>
      <c r="KZW125" s="156"/>
      <c r="KZX125" s="156"/>
      <c r="KZY125" s="156"/>
      <c r="KZZ125" s="156"/>
      <c r="LAA125" s="156"/>
      <c r="LAB125" s="156"/>
      <c r="LAC125" s="156"/>
      <c r="LAD125" s="156"/>
      <c r="LAE125" s="156"/>
      <c r="LAF125" s="156"/>
      <c r="LAG125" s="156"/>
      <c r="LAH125" s="156"/>
      <c r="LAI125" s="156"/>
      <c r="LAJ125" s="156"/>
      <c r="LAK125" s="156"/>
      <c r="LAL125" s="156"/>
      <c r="LAM125" s="156"/>
      <c r="LAN125" s="156"/>
      <c r="LAO125" s="156"/>
      <c r="LAP125" s="156"/>
      <c r="LAQ125" s="156"/>
      <c r="LAR125" s="156"/>
      <c r="LAS125" s="156"/>
      <c r="LAT125" s="156"/>
      <c r="LAU125" s="156"/>
      <c r="LAV125" s="156"/>
      <c r="LAW125" s="156"/>
      <c r="LAX125" s="156"/>
      <c r="LAY125" s="156"/>
      <c r="LAZ125" s="156"/>
      <c r="LBA125" s="156"/>
      <c r="LBB125" s="156"/>
      <c r="LBC125" s="156"/>
      <c r="LBD125" s="156"/>
      <c r="LBE125" s="156"/>
      <c r="LBF125" s="156"/>
      <c r="LBG125" s="156"/>
      <c r="LBH125" s="156"/>
      <c r="LBI125" s="156"/>
      <c r="LBJ125" s="156"/>
      <c r="LBK125" s="156"/>
      <c r="LBL125" s="156"/>
      <c r="LBM125" s="156"/>
      <c r="LBN125" s="156"/>
      <c r="LBO125" s="156"/>
      <c r="LBP125" s="156"/>
      <c r="LBQ125" s="156"/>
      <c r="LBR125" s="156"/>
      <c r="LBS125" s="156"/>
      <c r="LBT125" s="156"/>
      <c r="LBU125" s="156"/>
      <c r="LBV125" s="156"/>
      <c r="LBW125" s="156"/>
      <c r="LBX125" s="156"/>
      <c r="LBY125" s="156"/>
      <c r="LBZ125" s="156"/>
      <c r="LCA125" s="156"/>
      <c r="LCB125" s="156"/>
      <c r="LCC125" s="156"/>
      <c r="LCD125" s="156"/>
      <c r="LCE125" s="156"/>
      <c r="LCF125" s="156"/>
      <c r="LCG125" s="156"/>
      <c r="LCH125" s="156"/>
      <c r="LCI125" s="156"/>
      <c r="LCJ125" s="156"/>
      <c r="LCK125" s="156"/>
      <c r="LCL125" s="156"/>
      <c r="LCM125" s="156"/>
      <c r="LCN125" s="156"/>
      <c r="LCO125" s="156"/>
      <c r="LCP125" s="156"/>
      <c r="LCQ125" s="156"/>
      <c r="LCR125" s="156"/>
      <c r="LCS125" s="156"/>
      <c r="LCT125" s="156"/>
      <c r="LCU125" s="156"/>
      <c r="LCV125" s="156"/>
      <c r="LCW125" s="156"/>
      <c r="LCX125" s="156"/>
      <c r="LCY125" s="156"/>
      <c r="LCZ125" s="156"/>
      <c r="LDA125" s="156"/>
      <c r="LDB125" s="156"/>
      <c r="LDC125" s="156"/>
      <c r="LDD125" s="156"/>
      <c r="LDE125" s="156"/>
      <c r="LDF125" s="156"/>
      <c r="LDG125" s="156"/>
      <c r="LDH125" s="156"/>
      <c r="LDI125" s="156"/>
      <c r="LDJ125" s="156"/>
      <c r="LDK125" s="156"/>
      <c r="LDL125" s="156"/>
      <c r="LDM125" s="156"/>
      <c r="LDN125" s="156"/>
      <c r="LDO125" s="156"/>
      <c r="LDP125" s="156"/>
      <c r="LDQ125" s="156"/>
      <c r="LDR125" s="156"/>
      <c r="LDS125" s="156"/>
      <c r="LDT125" s="156"/>
      <c r="LDU125" s="156"/>
      <c r="LDV125" s="156"/>
      <c r="LDW125" s="156"/>
      <c r="LDX125" s="156"/>
      <c r="LDY125" s="156"/>
      <c r="LDZ125" s="156"/>
      <c r="LEA125" s="156"/>
      <c r="LEB125" s="156"/>
      <c r="LEC125" s="156"/>
      <c r="LED125" s="156"/>
      <c r="LEE125" s="156"/>
      <c r="LEF125" s="156"/>
      <c r="LEG125" s="156"/>
      <c r="LEH125" s="156"/>
      <c r="LEI125" s="156"/>
      <c r="LEJ125" s="156"/>
      <c r="LEK125" s="156"/>
      <c r="LEL125" s="156"/>
      <c r="LEM125" s="156"/>
      <c r="LEN125" s="156"/>
      <c r="LEO125" s="156"/>
      <c r="LEP125" s="156"/>
      <c r="LEQ125" s="156"/>
      <c r="LER125" s="156"/>
      <c r="LES125" s="156"/>
      <c r="LET125" s="156"/>
      <c r="LEU125" s="156"/>
      <c r="LEV125" s="156"/>
      <c r="LEW125" s="156"/>
      <c r="LEX125" s="156"/>
      <c r="LEY125" s="156"/>
      <c r="LEZ125" s="156"/>
      <c r="LFA125" s="156"/>
      <c r="LFB125" s="156"/>
      <c r="LFC125" s="156"/>
      <c r="LFD125" s="156"/>
      <c r="LFE125" s="156"/>
      <c r="LFF125" s="156"/>
      <c r="LFG125" s="156"/>
      <c r="LFH125" s="156"/>
      <c r="LFI125" s="156"/>
      <c r="LFJ125" s="156"/>
      <c r="LFK125" s="156"/>
      <c r="LFL125" s="156"/>
      <c r="LFM125" s="156"/>
      <c r="LFN125" s="156"/>
      <c r="LFO125" s="156"/>
      <c r="LFP125" s="156"/>
      <c r="LFQ125" s="156"/>
      <c r="LFR125" s="156"/>
      <c r="LFS125" s="156"/>
      <c r="LFT125" s="156"/>
      <c r="LFU125" s="156"/>
      <c r="LFV125" s="156"/>
      <c r="LFW125" s="156"/>
      <c r="LFX125" s="156"/>
      <c r="LFY125" s="156"/>
      <c r="LFZ125" s="156"/>
      <c r="LGA125" s="156"/>
      <c r="LGB125" s="156"/>
      <c r="LGC125" s="156"/>
      <c r="LGD125" s="156"/>
      <c r="LGE125" s="156"/>
      <c r="LGF125" s="156"/>
      <c r="LGG125" s="156"/>
      <c r="LGH125" s="156"/>
      <c r="LGI125" s="156"/>
      <c r="LGJ125" s="156"/>
      <c r="LGK125" s="156"/>
      <c r="LGL125" s="156"/>
      <c r="LGM125" s="156"/>
      <c r="LGN125" s="156"/>
      <c r="LGO125" s="156"/>
      <c r="LGP125" s="156"/>
      <c r="LGQ125" s="156"/>
      <c r="LGR125" s="156"/>
      <c r="LGS125" s="156"/>
      <c r="LGT125" s="156"/>
      <c r="LGU125" s="156"/>
      <c r="LGV125" s="156"/>
      <c r="LGW125" s="156"/>
      <c r="LGX125" s="156"/>
      <c r="LGY125" s="156"/>
      <c r="LGZ125" s="156"/>
      <c r="LHA125" s="156"/>
      <c r="LHB125" s="156"/>
      <c r="LHC125" s="156"/>
      <c r="LHD125" s="156"/>
      <c r="LHE125" s="156"/>
      <c r="LHF125" s="156"/>
      <c r="LHG125" s="156"/>
      <c r="LHH125" s="156"/>
      <c r="LHI125" s="156"/>
      <c r="LHJ125" s="156"/>
      <c r="LHK125" s="156"/>
      <c r="LHL125" s="156"/>
      <c r="LHM125" s="156"/>
      <c r="LHN125" s="156"/>
      <c r="LHO125" s="156"/>
      <c r="LHP125" s="156"/>
      <c r="LHQ125" s="156"/>
      <c r="LHR125" s="156"/>
      <c r="LHS125" s="156"/>
      <c r="LHT125" s="156"/>
      <c r="LHU125" s="156"/>
      <c r="LHV125" s="156"/>
      <c r="LHW125" s="156"/>
      <c r="LHX125" s="156"/>
      <c r="LHY125" s="156"/>
      <c r="LHZ125" s="156"/>
      <c r="LIA125" s="156"/>
      <c r="LIB125" s="156"/>
      <c r="LIC125" s="156"/>
      <c r="LID125" s="156"/>
      <c r="LIE125" s="156"/>
      <c r="LIF125" s="156"/>
      <c r="LIG125" s="156"/>
      <c r="LIH125" s="156"/>
      <c r="LII125" s="156"/>
      <c r="LIJ125" s="156"/>
      <c r="LIK125" s="156"/>
      <c r="LIL125" s="156"/>
      <c r="LIM125" s="156"/>
      <c r="LIN125" s="156"/>
      <c r="LIO125" s="156"/>
      <c r="LIP125" s="156"/>
      <c r="LIQ125" s="156"/>
      <c r="LIR125" s="156"/>
      <c r="LIS125" s="156"/>
      <c r="LIT125" s="156"/>
      <c r="LIU125" s="156"/>
      <c r="LIV125" s="156"/>
      <c r="LIW125" s="156"/>
      <c r="LIX125" s="156"/>
      <c r="LIY125" s="156"/>
      <c r="LIZ125" s="156"/>
      <c r="LJA125" s="156"/>
      <c r="LJB125" s="156"/>
      <c r="LJC125" s="156"/>
      <c r="LJD125" s="156"/>
      <c r="LJE125" s="156"/>
      <c r="LJF125" s="156"/>
      <c r="LJG125" s="156"/>
      <c r="LJH125" s="156"/>
      <c r="LJI125" s="156"/>
      <c r="LJJ125" s="156"/>
      <c r="LJK125" s="156"/>
      <c r="LJL125" s="156"/>
      <c r="LJM125" s="156"/>
      <c r="LJN125" s="156"/>
      <c r="LJO125" s="156"/>
      <c r="LJP125" s="156"/>
      <c r="LJQ125" s="156"/>
      <c r="LJR125" s="156"/>
      <c r="LJS125" s="156"/>
      <c r="LJT125" s="156"/>
      <c r="LJU125" s="156"/>
      <c r="LJV125" s="156"/>
      <c r="LJW125" s="156"/>
      <c r="LJX125" s="156"/>
      <c r="LJY125" s="156"/>
      <c r="LJZ125" s="156"/>
      <c r="LKA125" s="156"/>
      <c r="LKB125" s="156"/>
      <c r="LKC125" s="156"/>
      <c r="LKD125" s="156"/>
      <c r="LKE125" s="156"/>
      <c r="LKF125" s="156"/>
      <c r="LKG125" s="156"/>
      <c r="LKH125" s="156"/>
      <c r="LKI125" s="156"/>
      <c r="LKJ125" s="156"/>
      <c r="LKK125" s="156"/>
      <c r="LKL125" s="156"/>
      <c r="LKM125" s="156"/>
      <c r="LKN125" s="156"/>
      <c r="LKO125" s="156"/>
      <c r="LKP125" s="156"/>
      <c r="LKQ125" s="156"/>
      <c r="LKR125" s="156"/>
      <c r="LKS125" s="156"/>
      <c r="LKT125" s="156"/>
      <c r="LKU125" s="156"/>
      <c r="LKV125" s="156"/>
      <c r="LKW125" s="156"/>
      <c r="LKX125" s="156"/>
      <c r="LKY125" s="156"/>
      <c r="LKZ125" s="156"/>
      <c r="LLA125" s="156"/>
      <c r="LLB125" s="156"/>
      <c r="LLC125" s="156"/>
      <c r="LLD125" s="156"/>
      <c r="LLE125" s="156"/>
      <c r="LLF125" s="156"/>
      <c r="LLG125" s="156"/>
      <c r="LLH125" s="156"/>
      <c r="LLI125" s="156"/>
      <c r="LLJ125" s="156"/>
      <c r="LLK125" s="156"/>
      <c r="LLL125" s="156"/>
      <c r="LLM125" s="156"/>
      <c r="LLN125" s="156"/>
      <c r="LLO125" s="156"/>
      <c r="LLP125" s="156"/>
      <c r="LLQ125" s="156"/>
      <c r="LLR125" s="156"/>
      <c r="LLS125" s="156"/>
      <c r="LLT125" s="156"/>
      <c r="LLU125" s="156"/>
      <c r="LLV125" s="156"/>
      <c r="LLW125" s="156"/>
      <c r="LLX125" s="156"/>
      <c r="LLY125" s="156"/>
      <c r="LLZ125" s="156"/>
      <c r="LMA125" s="156"/>
      <c r="LMB125" s="156"/>
      <c r="LMC125" s="156"/>
      <c r="LMD125" s="156"/>
      <c r="LME125" s="156"/>
      <c r="LMF125" s="156"/>
      <c r="LMG125" s="156"/>
      <c r="LMH125" s="156"/>
      <c r="LMI125" s="156"/>
      <c r="LMJ125" s="156"/>
      <c r="LMK125" s="156"/>
      <c r="LML125" s="156"/>
      <c r="LMM125" s="156"/>
      <c r="LMN125" s="156"/>
      <c r="LMO125" s="156"/>
      <c r="LMP125" s="156"/>
      <c r="LMQ125" s="156"/>
      <c r="LMR125" s="156"/>
      <c r="LMS125" s="156"/>
      <c r="LMT125" s="156"/>
      <c r="LMU125" s="156"/>
      <c r="LMV125" s="156"/>
      <c r="LMW125" s="156"/>
      <c r="LMX125" s="156"/>
      <c r="LMY125" s="156"/>
      <c r="LMZ125" s="156"/>
      <c r="LNA125" s="156"/>
      <c r="LNB125" s="156"/>
      <c r="LNC125" s="156"/>
      <c r="LND125" s="156"/>
      <c r="LNE125" s="156"/>
      <c r="LNF125" s="156"/>
      <c r="LNG125" s="156"/>
      <c r="LNH125" s="156"/>
      <c r="LNI125" s="156"/>
      <c r="LNJ125" s="156"/>
      <c r="LNK125" s="156"/>
      <c r="LNL125" s="156"/>
      <c r="LNM125" s="156"/>
      <c r="LNN125" s="156"/>
      <c r="LNO125" s="156"/>
      <c r="LNP125" s="156"/>
      <c r="LNQ125" s="156"/>
      <c r="LNR125" s="156"/>
      <c r="LNS125" s="156"/>
      <c r="LNT125" s="156"/>
      <c r="LNU125" s="156"/>
      <c r="LNV125" s="156"/>
      <c r="LNW125" s="156"/>
      <c r="LNX125" s="156"/>
      <c r="LNY125" s="156"/>
      <c r="LNZ125" s="156"/>
      <c r="LOA125" s="156"/>
      <c r="LOB125" s="156"/>
      <c r="LOC125" s="156"/>
      <c r="LOD125" s="156"/>
      <c r="LOE125" s="156"/>
      <c r="LOF125" s="156"/>
      <c r="LOG125" s="156"/>
      <c r="LOH125" s="156"/>
      <c r="LOI125" s="156"/>
      <c r="LOJ125" s="156"/>
      <c r="LOK125" s="156"/>
      <c r="LOL125" s="156"/>
      <c r="LOM125" s="156"/>
      <c r="LON125" s="156"/>
      <c r="LOO125" s="156"/>
      <c r="LOP125" s="156"/>
      <c r="LOQ125" s="156"/>
      <c r="LOR125" s="156"/>
      <c r="LOS125" s="156"/>
      <c r="LOT125" s="156"/>
      <c r="LOU125" s="156"/>
      <c r="LOV125" s="156"/>
      <c r="LOW125" s="156"/>
      <c r="LOX125" s="156"/>
      <c r="LOY125" s="156"/>
      <c r="LOZ125" s="156"/>
      <c r="LPA125" s="156"/>
      <c r="LPB125" s="156"/>
      <c r="LPC125" s="156"/>
      <c r="LPD125" s="156"/>
      <c r="LPE125" s="156"/>
      <c r="LPF125" s="156"/>
      <c r="LPG125" s="156"/>
      <c r="LPH125" s="156"/>
      <c r="LPI125" s="156"/>
      <c r="LPJ125" s="156"/>
      <c r="LPK125" s="156"/>
      <c r="LPL125" s="156"/>
      <c r="LPM125" s="156"/>
      <c r="LPN125" s="156"/>
      <c r="LPO125" s="156"/>
      <c r="LPP125" s="156"/>
      <c r="LPQ125" s="156"/>
      <c r="LPR125" s="156"/>
      <c r="LPS125" s="156"/>
      <c r="LPT125" s="156"/>
      <c r="LPU125" s="156"/>
      <c r="LPV125" s="156"/>
      <c r="LPW125" s="156"/>
      <c r="LPX125" s="156"/>
      <c r="LPY125" s="156"/>
      <c r="LPZ125" s="156"/>
      <c r="LQA125" s="156"/>
      <c r="LQB125" s="156"/>
      <c r="LQC125" s="156"/>
      <c r="LQD125" s="156"/>
      <c r="LQE125" s="156"/>
      <c r="LQF125" s="156"/>
      <c r="LQG125" s="156"/>
      <c r="LQH125" s="156"/>
      <c r="LQI125" s="156"/>
      <c r="LQJ125" s="156"/>
      <c r="LQK125" s="156"/>
      <c r="LQL125" s="156"/>
      <c r="LQM125" s="156"/>
      <c r="LQN125" s="156"/>
      <c r="LQO125" s="156"/>
      <c r="LQP125" s="156"/>
      <c r="LQQ125" s="156"/>
      <c r="LQR125" s="156"/>
      <c r="LQS125" s="156"/>
      <c r="LQT125" s="156"/>
      <c r="LQU125" s="156"/>
      <c r="LQV125" s="156"/>
      <c r="LQW125" s="156"/>
      <c r="LQX125" s="156"/>
      <c r="LQY125" s="156"/>
      <c r="LQZ125" s="156"/>
      <c r="LRA125" s="156"/>
      <c r="LRB125" s="156"/>
      <c r="LRC125" s="156"/>
      <c r="LRD125" s="156"/>
      <c r="LRE125" s="156"/>
      <c r="LRF125" s="156"/>
      <c r="LRG125" s="156"/>
      <c r="LRH125" s="156"/>
      <c r="LRI125" s="156"/>
      <c r="LRJ125" s="156"/>
      <c r="LRK125" s="156"/>
      <c r="LRL125" s="156"/>
      <c r="LRM125" s="156"/>
      <c r="LRN125" s="156"/>
      <c r="LRO125" s="156"/>
      <c r="LRP125" s="156"/>
      <c r="LRQ125" s="156"/>
      <c r="LRR125" s="156"/>
      <c r="LRS125" s="156"/>
      <c r="LRT125" s="156"/>
      <c r="LRU125" s="156"/>
      <c r="LRV125" s="156"/>
      <c r="LRW125" s="156"/>
      <c r="LRX125" s="156"/>
      <c r="LRY125" s="156"/>
      <c r="LRZ125" s="156"/>
      <c r="LSA125" s="156"/>
      <c r="LSB125" s="156"/>
      <c r="LSC125" s="156"/>
      <c r="LSD125" s="156"/>
      <c r="LSE125" s="156"/>
      <c r="LSF125" s="156"/>
      <c r="LSG125" s="156"/>
      <c r="LSH125" s="156"/>
      <c r="LSI125" s="156"/>
      <c r="LSJ125" s="156"/>
      <c r="LSK125" s="156"/>
      <c r="LSL125" s="156"/>
      <c r="LSM125" s="156"/>
      <c r="LSN125" s="156"/>
      <c r="LSO125" s="156"/>
      <c r="LSP125" s="156"/>
      <c r="LSQ125" s="156"/>
      <c r="LSR125" s="156"/>
      <c r="LSS125" s="156"/>
      <c r="LST125" s="156"/>
      <c r="LSU125" s="156"/>
      <c r="LSV125" s="156"/>
      <c r="LSW125" s="156"/>
      <c r="LSX125" s="156"/>
      <c r="LSY125" s="156"/>
      <c r="LSZ125" s="156"/>
      <c r="LTA125" s="156"/>
      <c r="LTB125" s="156"/>
      <c r="LTC125" s="156"/>
      <c r="LTD125" s="156"/>
      <c r="LTE125" s="156"/>
      <c r="LTF125" s="156"/>
      <c r="LTG125" s="156"/>
      <c r="LTH125" s="156"/>
      <c r="LTI125" s="156"/>
      <c r="LTJ125" s="156"/>
      <c r="LTK125" s="156"/>
      <c r="LTL125" s="156"/>
      <c r="LTM125" s="156"/>
      <c r="LTN125" s="156"/>
      <c r="LTO125" s="156"/>
      <c r="LTP125" s="156"/>
      <c r="LTQ125" s="156"/>
      <c r="LTR125" s="156"/>
      <c r="LTS125" s="156"/>
      <c r="LTT125" s="156"/>
      <c r="LTU125" s="156"/>
      <c r="LTV125" s="156"/>
      <c r="LTW125" s="156"/>
      <c r="LTX125" s="156"/>
      <c r="LTY125" s="156"/>
      <c r="LTZ125" s="156"/>
      <c r="LUA125" s="156"/>
      <c r="LUB125" s="156"/>
      <c r="LUC125" s="156"/>
      <c r="LUD125" s="156"/>
      <c r="LUE125" s="156"/>
      <c r="LUF125" s="156"/>
      <c r="LUG125" s="156"/>
      <c r="LUH125" s="156"/>
      <c r="LUI125" s="156"/>
      <c r="LUJ125" s="156"/>
      <c r="LUK125" s="156"/>
      <c r="LUL125" s="156"/>
      <c r="LUM125" s="156"/>
      <c r="LUN125" s="156"/>
      <c r="LUO125" s="156"/>
      <c r="LUP125" s="156"/>
      <c r="LUQ125" s="156"/>
      <c r="LUR125" s="156"/>
      <c r="LUS125" s="156"/>
      <c r="LUT125" s="156"/>
      <c r="LUU125" s="156"/>
      <c r="LUV125" s="156"/>
      <c r="LUW125" s="156"/>
      <c r="LUX125" s="156"/>
      <c r="LUY125" s="156"/>
      <c r="LUZ125" s="156"/>
      <c r="LVA125" s="156"/>
      <c r="LVB125" s="156"/>
      <c r="LVC125" s="156"/>
      <c r="LVD125" s="156"/>
      <c r="LVE125" s="156"/>
      <c r="LVF125" s="156"/>
      <c r="LVG125" s="156"/>
      <c r="LVH125" s="156"/>
      <c r="LVI125" s="156"/>
      <c r="LVJ125" s="156"/>
      <c r="LVK125" s="156"/>
      <c r="LVL125" s="156"/>
      <c r="LVM125" s="156"/>
      <c r="LVN125" s="156"/>
      <c r="LVO125" s="156"/>
      <c r="LVP125" s="156"/>
      <c r="LVQ125" s="156"/>
      <c r="LVR125" s="156"/>
      <c r="LVS125" s="156"/>
      <c r="LVT125" s="156"/>
      <c r="LVU125" s="156"/>
      <c r="LVV125" s="156"/>
      <c r="LVW125" s="156"/>
      <c r="LVX125" s="156"/>
      <c r="LVY125" s="156"/>
      <c r="LVZ125" s="156"/>
      <c r="LWA125" s="156"/>
      <c r="LWB125" s="156"/>
      <c r="LWC125" s="156"/>
      <c r="LWD125" s="156"/>
      <c r="LWE125" s="156"/>
      <c r="LWF125" s="156"/>
      <c r="LWG125" s="156"/>
      <c r="LWH125" s="156"/>
      <c r="LWI125" s="156"/>
      <c r="LWJ125" s="156"/>
      <c r="LWK125" s="156"/>
      <c r="LWL125" s="156"/>
      <c r="LWM125" s="156"/>
      <c r="LWN125" s="156"/>
      <c r="LWO125" s="156"/>
      <c r="LWP125" s="156"/>
      <c r="LWQ125" s="156"/>
      <c r="LWR125" s="156"/>
      <c r="LWS125" s="156"/>
      <c r="LWT125" s="156"/>
      <c r="LWU125" s="156"/>
      <c r="LWV125" s="156"/>
      <c r="LWW125" s="156"/>
      <c r="LWX125" s="156"/>
      <c r="LWY125" s="156"/>
      <c r="LWZ125" s="156"/>
      <c r="LXA125" s="156"/>
      <c r="LXB125" s="156"/>
      <c r="LXC125" s="156"/>
      <c r="LXD125" s="156"/>
      <c r="LXE125" s="156"/>
      <c r="LXF125" s="156"/>
      <c r="LXG125" s="156"/>
      <c r="LXH125" s="156"/>
      <c r="LXI125" s="156"/>
      <c r="LXJ125" s="156"/>
      <c r="LXK125" s="156"/>
      <c r="LXL125" s="156"/>
      <c r="LXM125" s="156"/>
      <c r="LXN125" s="156"/>
      <c r="LXO125" s="156"/>
      <c r="LXP125" s="156"/>
      <c r="LXQ125" s="156"/>
      <c r="LXR125" s="156"/>
      <c r="LXS125" s="156"/>
      <c r="LXT125" s="156"/>
      <c r="LXU125" s="156"/>
      <c r="LXV125" s="156"/>
      <c r="LXW125" s="156"/>
      <c r="LXX125" s="156"/>
      <c r="LXY125" s="156"/>
      <c r="LXZ125" s="156"/>
      <c r="LYA125" s="156"/>
      <c r="LYB125" s="156"/>
      <c r="LYC125" s="156"/>
      <c r="LYD125" s="156"/>
      <c r="LYE125" s="156"/>
      <c r="LYF125" s="156"/>
      <c r="LYG125" s="156"/>
      <c r="LYH125" s="156"/>
      <c r="LYI125" s="156"/>
      <c r="LYJ125" s="156"/>
      <c r="LYK125" s="156"/>
      <c r="LYL125" s="156"/>
      <c r="LYM125" s="156"/>
      <c r="LYN125" s="156"/>
      <c r="LYO125" s="156"/>
      <c r="LYP125" s="156"/>
      <c r="LYQ125" s="156"/>
      <c r="LYR125" s="156"/>
      <c r="LYS125" s="156"/>
      <c r="LYT125" s="156"/>
      <c r="LYU125" s="156"/>
      <c r="LYV125" s="156"/>
      <c r="LYW125" s="156"/>
      <c r="LYX125" s="156"/>
      <c r="LYY125" s="156"/>
      <c r="LYZ125" s="156"/>
      <c r="LZA125" s="156"/>
      <c r="LZB125" s="156"/>
      <c r="LZC125" s="156"/>
      <c r="LZD125" s="156"/>
      <c r="LZE125" s="156"/>
      <c r="LZF125" s="156"/>
      <c r="LZG125" s="156"/>
      <c r="LZH125" s="156"/>
      <c r="LZI125" s="156"/>
      <c r="LZJ125" s="156"/>
      <c r="LZK125" s="156"/>
      <c r="LZL125" s="156"/>
      <c r="LZM125" s="156"/>
      <c r="LZN125" s="156"/>
      <c r="LZO125" s="156"/>
      <c r="LZP125" s="156"/>
      <c r="LZQ125" s="156"/>
      <c r="LZR125" s="156"/>
      <c r="LZS125" s="156"/>
      <c r="LZT125" s="156"/>
      <c r="LZU125" s="156"/>
      <c r="LZV125" s="156"/>
      <c r="LZW125" s="156"/>
      <c r="LZX125" s="156"/>
      <c r="LZY125" s="156"/>
      <c r="LZZ125" s="156"/>
      <c r="MAA125" s="156"/>
      <c r="MAB125" s="156"/>
      <c r="MAC125" s="156"/>
      <c r="MAD125" s="156"/>
      <c r="MAE125" s="156"/>
      <c r="MAF125" s="156"/>
      <c r="MAG125" s="156"/>
      <c r="MAH125" s="156"/>
      <c r="MAI125" s="156"/>
      <c r="MAJ125" s="156"/>
      <c r="MAK125" s="156"/>
      <c r="MAL125" s="156"/>
      <c r="MAM125" s="156"/>
      <c r="MAN125" s="156"/>
      <c r="MAO125" s="156"/>
      <c r="MAP125" s="156"/>
      <c r="MAQ125" s="156"/>
      <c r="MAR125" s="156"/>
      <c r="MAS125" s="156"/>
      <c r="MAT125" s="156"/>
      <c r="MAU125" s="156"/>
      <c r="MAV125" s="156"/>
      <c r="MAW125" s="156"/>
      <c r="MAX125" s="156"/>
      <c r="MAY125" s="156"/>
      <c r="MAZ125" s="156"/>
      <c r="MBA125" s="156"/>
      <c r="MBB125" s="156"/>
      <c r="MBC125" s="156"/>
      <c r="MBD125" s="156"/>
      <c r="MBE125" s="156"/>
      <c r="MBF125" s="156"/>
      <c r="MBG125" s="156"/>
      <c r="MBH125" s="156"/>
      <c r="MBI125" s="156"/>
      <c r="MBJ125" s="156"/>
      <c r="MBK125" s="156"/>
      <c r="MBL125" s="156"/>
      <c r="MBM125" s="156"/>
      <c r="MBN125" s="156"/>
      <c r="MBO125" s="156"/>
      <c r="MBP125" s="156"/>
      <c r="MBQ125" s="156"/>
      <c r="MBR125" s="156"/>
      <c r="MBS125" s="156"/>
      <c r="MBT125" s="156"/>
      <c r="MBU125" s="156"/>
      <c r="MBV125" s="156"/>
      <c r="MBW125" s="156"/>
      <c r="MBX125" s="156"/>
      <c r="MBY125" s="156"/>
      <c r="MBZ125" s="156"/>
      <c r="MCA125" s="156"/>
      <c r="MCB125" s="156"/>
      <c r="MCC125" s="156"/>
      <c r="MCD125" s="156"/>
      <c r="MCE125" s="156"/>
      <c r="MCF125" s="156"/>
      <c r="MCG125" s="156"/>
      <c r="MCH125" s="156"/>
      <c r="MCI125" s="156"/>
      <c r="MCJ125" s="156"/>
      <c r="MCK125" s="156"/>
      <c r="MCL125" s="156"/>
      <c r="MCM125" s="156"/>
      <c r="MCN125" s="156"/>
      <c r="MCO125" s="156"/>
      <c r="MCP125" s="156"/>
      <c r="MCQ125" s="156"/>
      <c r="MCR125" s="156"/>
      <c r="MCS125" s="156"/>
      <c r="MCT125" s="156"/>
      <c r="MCU125" s="156"/>
      <c r="MCV125" s="156"/>
      <c r="MCW125" s="156"/>
      <c r="MCX125" s="156"/>
      <c r="MCY125" s="156"/>
      <c r="MCZ125" s="156"/>
      <c r="MDA125" s="156"/>
      <c r="MDB125" s="156"/>
      <c r="MDC125" s="156"/>
      <c r="MDD125" s="156"/>
      <c r="MDE125" s="156"/>
      <c r="MDF125" s="156"/>
      <c r="MDG125" s="156"/>
      <c r="MDH125" s="156"/>
      <c r="MDI125" s="156"/>
      <c r="MDJ125" s="156"/>
      <c r="MDK125" s="156"/>
      <c r="MDL125" s="156"/>
      <c r="MDM125" s="156"/>
      <c r="MDN125" s="156"/>
      <c r="MDO125" s="156"/>
      <c r="MDP125" s="156"/>
      <c r="MDQ125" s="156"/>
      <c r="MDR125" s="156"/>
      <c r="MDS125" s="156"/>
      <c r="MDT125" s="156"/>
      <c r="MDU125" s="156"/>
      <c r="MDV125" s="156"/>
      <c r="MDW125" s="156"/>
      <c r="MDX125" s="156"/>
      <c r="MDY125" s="156"/>
      <c r="MDZ125" s="156"/>
      <c r="MEA125" s="156"/>
      <c r="MEB125" s="156"/>
      <c r="MEC125" s="156"/>
      <c r="MED125" s="156"/>
      <c r="MEE125" s="156"/>
      <c r="MEF125" s="156"/>
      <c r="MEG125" s="156"/>
      <c r="MEH125" s="156"/>
      <c r="MEI125" s="156"/>
      <c r="MEJ125" s="156"/>
      <c r="MEK125" s="156"/>
      <c r="MEL125" s="156"/>
      <c r="MEM125" s="156"/>
      <c r="MEN125" s="156"/>
      <c r="MEO125" s="156"/>
      <c r="MEP125" s="156"/>
      <c r="MEQ125" s="156"/>
      <c r="MER125" s="156"/>
      <c r="MES125" s="156"/>
      <c r="MET125" s="156"/>
      <c r="MEU125" s="156"/>
      <c r="MEV125" s="156"/>
      <c r="MEW125" s="156"/>
      <c r="MEX125" s="156"/>
      <c r="MEY125" s="156"/>
      <c r="MEZ125" s="156"/>
      <c r="MFA125" s="156"/>
      <c r="MFB125" s="156"/>
      <c r="MFC125" s="156"/>
      <c r="MFD125" s="156"/>
      <c r="MFE125" s="156"/>
      <c r="MFF125" s="156"/>
      <c r="MFG125" s="156"/>
      <c r="MFH125" s="156"/>
      <c r="MFI125" s="156"/>
      <c r="MFJ125" s="156"/>
      <c r="MFK125" s="156"/>
      <c r="MFL125" s="156"/>
      <c r="MFM125" s="156"/>
      <c r="MFN125" s="156"/>
      <c r="MFO125" s="156"/>
      <c r="MFP125" s="156"/>
      <c r="MFQ125" s="156"/>
      <c r="MFR125" s="156"/>
      <c r="MFS125" s="156"/>
      <c r="MFT125" s="156"/>
      <c r="MFU125" s="156"/>
      <c r="MFV125" s="156"/>
      <c r="MFW125" s="156"/>
      <c r="MFX125" s="156"/>
      <c r="MFY125" s="156"/>
      <c r="MFZ125" s="156"/>
      <c r="MGA125" s="156"/>
      <c r="MGB125" s="156"/>
      <c r="MGC125" s="156"/>
      <c r="MGD125" s="156"/>
      <c r="MGE125" s="156"/>
      <c r="MGF125" s="156"/>
      <c r="MGG125" s="156"/>
      <c r="MGH125" s="156"/>
      <c r="MGI125" s="156"/>
      <c r="MGJ125" s="156"/>
      <c r="MGK125" s="156"/>
      <c r="MGL125" s="156"/>
      <c r="MGM125" s="156"/>
      <c r="MGN125" s="156"/>
      <c r="MGO125" s="156"/>
      <c r="MGP125" s="156"/>
      <c r="MGQ125" s="156"/>
      <c r="MGR125" s="156"/>
      <c r="MGS125" s="156"/>
      <c r="MGT125" s="156"/>
      <c r="MGU125" s="156"/>
      <c r="MGV125" s="156"/>
      <c r="MGW125" s="156"/>
      <c r="MGX125" s="156"/>
      <c r="MGY125" s="156"/>
      <c r="MGZ125" s="156"/>
      <c r="MHA125" s="156"/>
      <c r="MHB125" s="156"/>
      <c r="MHC125" s="156"/>
      <c r="MHD125" s="156"/>
      <c r="MHE125" s="156"/>
      <c r="MHF125" s="156"/>
      <c r="MHG125" s="156"/>
      <c r="MHH125" s="156"/>
      <c r="MHI125" s="156"/>
      <c r="MHJ125" s="156"/>
      <c r="MHK125" s="156"/>
      <c r="MHL125" s="156"/>
      <c r="MHM125" s="156"/>
      <c r="MHN125" s="156"/>
      <c r="MHO125" s="156"/>
      <c r="MHP125" s="156"/>
      <c r="MHQ125" s="156"/>
      <c r="MHR125" s="156"/>
      <c r="MHS125" s="156"/>
      <c r="MHT125" s="156"/>
      <c r="MHU125" s="156"/>
      <c r="MHV125" s="156"/>
      <c r="MHW125" s="156"/>
      <c r="MHX125" s="156"/>
      <c r="MHY125" s="156"/>
      <c r="MHZ125" s="156"/>
      <c r="MIA125" s="156"/>
      <c r="MIB125" s="156"/>
      <c r="MIC125" s="156"/>
      <c r="MID125" s="156"/>
      <c r="MIE125" s="156"/>
      <c r="MIF125" s="156"/>
      <c r="MIG125" s="156"/>
      <c r="MIH125" s="156"/>
      <c r="MII125" s="156"/>
      <c r="MIJ125" s="156"/>
      <c r="MIK125" s="156"/>
      <c r="MIL125" s="156"/>
      <c r="MIM125" s="156"/>
      <c r="MIN125" s="156"/>
      <c r="MIO125" s="156"/>
      <c r="MIP125" s="156"/>
      <c r="MIQ125" s="156"/>
      <c r="MIR125" s="156"/>
      <c r="MIS125" s="156"/>
      <c r="MIT125" s="156"/>
      <c r="MIU125" s="156"/>
      <c r="MIV125" s="156"/>
      <c r="MIW125" s="156"/>
      <c r="MIX125" s="156"/>
      <c r="MIY125" s="156"/>
      <c r="MIZ125" s="156"/>
      <c r="MJA125" s="156"/>
      <c r="MJB125" s="156"/>
      <c r="MJC125" s="156"/>
      <c r="MJD125" s="156"/>
      <c r="MJE125" s="156"/>
      <c r="MJF125" s="156"/>
      <c r="MJG125" s="156"/>
      <c r="MJH125" s="156"/>
      <c r="MJI125" s="156"/>
      <c r="MJJ125" s="156"/>
      <c r="MJK125" s="156"/>
      <c r="MJL125" s="156"/>
      <c r="MJM125" s="156"/>
      <c r="MJN125" s="156"/>
      <c r="MJO125" s="156"/>
      <c r="MJP125" s="156"/>
      <c r="MJQ125" s="156"/>
      <c r="MJR125" s="156"/>
      <c r="MJS125" s="156"/>
      <c r="MJT125" s="156"/>
      <c r="MJU125" s="156"/>
      <c r="MJV125" s="156"/>
      <c r="MJW125" s="156"/>
      <c r="MJX125" s="156"/>
      <c r="MJY125" s="156"/>
      <c r="MJZ125" s="156"/>
      <c r="MKA125" s="156"/>
      <c r="MKB125" s="156"/>
      <c r="MKC125" s="156"/>
      <c r="MKD125" s="156"/>
      <c r="MKE125" s="156"/>
      <c r="MKF125" s="156"/>
      <c r="MKG125" s="156"/>
      <c r="MKH125" s="156"/>
      <c r="MKI125" s="156"/>
      <c r="MKJ125" s="156"/>
      <c r="MKK125" s="156"/>
      <c r="MKL125" s="156"/>
      <c r="MKM125" s="156"/>
      <c r="MKN125" s="156"/>
      <c r="MKO125" s="156"/>
      <c r="MKP125" s="156"/>
      <c r="MKQ125" s="156"/>
      <c r="MKR125" s="156"/>
      <c r="MKS125" s="156"/>
      <c r="MKT125" s="156"/>
      <c r="MKU125" s="156"/>
      <c r="MKV125" s="156"/>
      <c r="MKW125" s="156"/>
      <c r="MKX125" s="156"/>
      <c r="MKY125" s="156"/>
      <c r="MKZ125" s="156"/>
      <c r="MLA125" s="156"/>
      <c r="MLB125" s="156"/>
      <c r="MLC125" s="156"/>
      <c r="MLD125" s="156"/>
      <c r="MLE125" s="156"/>
      <c r="MLF125" s="156"/>
      <c r="MLG125" s="156"/>
      <c r="MLH125" s="156"/>
      <c r="MLI125" s="156"/>
      <c r="MLJ125" s="156"/>
      <c r="MLK125" s="156"/>
      <c r="MLL125" s="156"/>
      <c r="MLM125" s="156"/>
      <c r="MLN125" s="156"/>
      <c r="MLO125" s="156"/>
      <c r="MLP125" s="156"/>
      <c r="MLQ125" s="156"/>
      <c r="MLR125" s="156"/>
      <c r="MLS125" s="156"/>
      <c r="MLT125" s="156"/>
      <c r="MLU125" s="156"/>
      <c r="MLV125" s="156"/>
      <c r="MLW125" s="156"/>
      <c r="MLX125" s="156"/>
      <c r="MLY125" s="156"/>
      <c r="MLZ125" s="156"/>
      <c r="MMA125" s="156"/>
      <c r="MMB125" s="156"/>
      <c r="MMC125" s="156"/>
      <c r="MMD125" s="156"/>
      <c r="MME125" s="156"/>
      <c r="MMF125" s="156"/>
      <c r="MMG125" s="156"/>
      <c r="MMH125" s="156"/>
      <c r="MMI125" s="156"/>
      <c r="MMJ125" s="156"/>
      <c r="MMK125" s="156"/>
      <c r="MML125" s="156"/>
      <c r="MMM125" s="156"/>
      <c r="MMN125" s="156"/>
      <c r="MMO125" s="156"/>
      <c r="MMP125" s="156"/>
      <c r="MMQ125" s="156"/>
      <c r="MMR125" s="156"/>
      <c r="MMS125" s="156"/>
      <c r="MMT125" s="156"/>
      <c r="MMU125" s="156"/>
      <c r="MMV125" s="156"/>
      <c r="MMW125" s="156"/>
      <c r="MMX125" s="156"/>
      <c r="MMY125" s="156"/>
      <c r="MMZ125" s="156"/>
      <c r="MNA125" s="156"/>
      <c r="MNB125" s="156"/>
      <c r="MNC125" s="156"/>
      <c r="MND125" s="156"/>
      <c r="MNE125" s="156"/>
      <c r="MNF125" s="156"/>
      <c r="MNG125" s="156"/>
      <c r="MNH125" s="156"/>
      <c r="MNI125" s="156"/>
      <c r="MNJ125" s="156"/>
      <c r="MNK125" s="156"/>
      <c r="MNL125" s="156"/>
      <c r="MNM125" s="156"/>
      <c r="MNN125" s="156"/>
      <c r="MNO125" s="156"/>
      <c r="MNP125" s="156"/>
      <c r="MNQ125" s="156"/>
      <c r="MNR125" s="156"/>
      <c r="MNS125" s="156"/>
      <c r="MNT125" s="156"/>
      <c r="MNU125" s="156"/>
      <c r="MNV125" s="156"/>
      <c r="MNW125" s="156"/>
      <c r="MNX125" s="156"/>
      <c r="MNY125" s="156"/>
      <c r="MNZ125" s="156"/>
      <c r="MOA125" s="156"/>
      <c r="MOB125" s="156"/>
      <c r="MOC125" s="156"/>
      <c r="MOD125" s="156"/>
      <c r="MOE125" s="156"/>
      <c r="MOF125" s="156"/>
      <c r="MOG125" s="156"/>
      <c r="MOH125" s="156"/>
      <c r="MOI125" s="156"/>
      <c r="MOJ125" s="156"/>
      <c r="MOK125" s="156"/>
      <c r="MOL125" s="156"/>
      <c r="MOM125" s="156"/>
      <c r="MON125" s="156"/>
      <c r="MOO125" s="156"/>
      <c r="MOP125" s="156"/>
      <c r="MOQ125" s="156"/>
      <c r="MOR125" s="156"/>
      <c r="MOS125" s="156"/>
      <c r="MOT125" s="156"/>
      <c r="MOU125" s="156"/>
      <c r="MOV125" s="156"/>
      <c r="MOW125" s="156"/>
      <c r="MOX125" s="156"/>
      <c r="MOY125" s="156"/>
      <c r="MOZ125" s="156"/>
      <c r="MPA125" s="156"/>
      <c r="MPB125" s="156"/>
      <c r="MPC125" s="156"/>
      <c r="MPD125" s="156"/>
      <c r="MPE125" s="156"/>
      <c r="MPF125" s="156"/>
      <c r="MPG125" s="156"/>
      <c r="MPH125" s="156"/>
      <c r="MPI125" s="156"/>
      <c r="MPJ125" s="156"/>
      <c r="MPK125" s="156"/>
      <c r="MPL125" s="156"/>
      <c r="MPM125" s="156"/>
      <c r="MPN125" s="156"/>
      <c r="MPO125" s="156"/>
      <c r="MPP125" s="156"/>
      <c r="MPQ125" s="156"/>
      <c r="MPR125" s="156"/>
      <c r="MPS125" s="156"/>
      <c r="MPT125" s="156"/>
      <c r="MPU125" s="156"/>
      <c r="MPV125" s="156"/>
      <c r="MPW125" s="156"/>
      <c r="MPX125" s="156"/>
      <c r="MPY125" s="156"/>
      <c r="MPZ125" s="156"/>
      <c r="MQA125" s="156"/>
      <c r="MQB125" s="156"/>
      <c r="MQC125" s="156"/>
      <c r="MQD125" s="156"/>
      <c r="MQE125" s="156"/>
      <c r="MQF125" s="156"/>
      <c r="MQG125" s="156"/>
      <c r="MQH125" s="156"/>
      <c r="MQI125" s="156"/>
      <c r="MQJ125" s="156"/>
      <c r="MQK125" s="156"/>
      <c r="MQL125" s="156"/>
      <c r="MQM125" s="156"/>
      <c r="MQN125" s="156"/>
      <c r="MQO125" s="156"/>
      <c r="MQP125" s="156"/>
      <c r="MQQ125" s="156"/>
      <c r="MQR125" s="156"/>
      <c r="MQS125" s="156"/>
      <c r="MQT125" s="156"/>
      <c r="MQU125" s="156"/>
      <c r="MQV125" s="156"/>
      <c r="MQW125" s="156"/>
      <c r="MQX125" s="156"/>
      <c r="MQY125" s="156"/>
      <c r="MQZ125" s="156"/>
      <c r="MRA125" s="156"/>
      <c r="MRB125" s="156"/>
      <c r="MRC125" s="156"/>
      <c r="MRD125" s="156"/>
      <c r="MRE125" s="156"/>
      <c r="MRF125" s="156"/>
      <c r="MRG125" s="156"/>
      <c r="MRH125" s="156"/>
      <c r="MRI125" s="156"/>
      <c r="MRJ125" s="156"/>
      <c r="MRK125" s="156"/>
      <c r="MRL125" s="156"/>
      <c r="MRM125" s="156"/>
      <c r="MRN125" s="156"/>
      <c r="MRO125" s="156"/>
      <c r="MRP125" s="156"/>
      <c r="MRQ125" s="156"/>
      <c r="MRR125" s="156"/>
      <c r="MRS125" s="156"/>
      <c r="MRT125" s="156"/>
      <c r="MRU125" s="156"/>
      <c r="MRV125" s="156"/>
      <c r="MRW125" s="156"/>
      <c r="MRX125" s="156"/>
      <c r="MRY125" s="156"/>
      <c r="MRZ125" s="156"/>
      <c r="MSA125" s="156"/>
      <c r="MSB125" s="156"/>
      <c r="MSC125" s="156"/>
      <c r="MSD125" s="156"/>
      <c r="MSE125" s="156"/>
      <c r="MSF125" s="156"/>
      <c r="MSG125" s="156"/>
      <c r="MSH125" s="156"/>
      <c r="MSI125" s="156"/>
      <c r="MSJ125" s="156"/>
      <c r="MSK125" s="156"/>
      <c r="MSL125" s="156"/>
      <c r="MSM125" s="156"/>
      <c r="MSN125" s="156"/>
      <c r="MSO125" s="156"/>
      <c r="MSP125" s="156"/>
      <c r="MSQ125" s="156"/>
      <c r="MSR125" s="156"/>
      <c r="MSS125" s="156"/>
      <c r="MST125" s="156"/>
      <c r="MSU125" s="156"/>
      <c r="MSV125" s="156"/>
      <c r="MSW125" s="156"/>
      <c r="MSX125" s="156"/>
      <c r="MSY125" s="156"/>
      <c r="MSZ125" s="156"/>
      <c r="MTA125" s="156"/>
      <c r="MTB125" s="156"/>
      <c r="MTC125" s="156"/>
      <c r="MTD125" s="156"/>
      <c r="MTE125" s="156"/>
      <c r="MTF125" s="156"/>
      <c r="MTG125" s="156"/>
      <c r="MTH125" s="156"/>
      <c r="MTI125" s="156"/>
      <c r="MTJ125" s="156"/>
      <c r="MTK125" s="156"/>
      <c r="MTL125" s="156"/>
      <c r="MTM125" s="156"/>
      <c r="MTN125" s="156"/>
      <c r="MTO125" s="156"/>
      <c r="MTP125" s="156"/>
      <c r="MTQ125" s="156"/>
      <c r="MTR125" s="156"/>
      <c r="MTS125" s="156"/>
      <c r="MTT125" s="156"/>
      <c r="MTU125" s="156"/>
      <c r="MTV125" s="156"/>
      <c r="MTW125" s="156"/>
      <c r="MTX125" s="156"/>
      <c r="MTY125" s="156"/>
      <c r="MTZ125" s="156"/>
      <c r="MUA125" s="156"/>
      <c r="MUB125" s="156"/>
      <c r="MUC125" s="156"/>
      <c r="MUD125" s="156"/>
      <c r="MUE125" s="156"/>
      <c r="MUF125" s="156"/>
      <c r="MUG125" s="156"/>
      <c r="MUH125" s="156"/>
      <c r="MUI125" s="156"/>
      <c r="MUJ125" s="156"/>
      <c r="MUK125" s="156"/>
      <c r="MUL125" s="156"/>
      <c r="MUM125" s="156"/>
      <c r="MUN125" s="156"/>
      <c r="MUO125" s="156"/>
      <c r="MUP125" s="156"/>
      <c r="MUQ125" s="156"/>
      <c r="MUR125" s="156"/>
      <c r="MUS125" s="156"/>
      <c r="MUT125" s="156"/>
      <c r="MUU125" s="156"/>
      <c r="MUV125" s="156"/>
      <c r="MUW125" s="156"/>
      <c r="MUX125" s="156"/>
      <c r="MUY125" s="156"/>
      <c r="MUZ125" s="156"/>
      <c r="MVA125" s="156"/>
      <c r="MVB125" s="156"/>
      <c r="MVC125" s="156"/>
      <c r="MVD125" s="156"/>
      <c r="MVE125" s="156"/>
      <c r="MVF125" s="156"/>
      <c r="MVG125" s="156"/>
      <c r="MVH125" s="156"/>
      <c r="MVI125" s="156"/>
      <c r="MVJ125" s="156"/>
      <c r="MVK125" s="156"/>
      <c r="MVL125" s="156"/>
      <c r="MVM125" s="156"/>
      <c r="MVN125" s="156"/>
      <c r="MVO125" s="156"/>
      <c r="MVP125" s="156"/>
      <c r="MVQ125" s="156"/>
      <c r="MVR125" s="156"/>
      <c r="MVS125" s="156"/>
      <c r="MVT125" s="156"/>
      <c r="MVU125" s="156"/>
      <c r="MVV125" s="156"/>
      <c r="MVW125" s="156"/>
      <c r="MVX125" s="156"/>
      <c r="MVY125" s="156"/>
      <c r="MVZ125" s="156"/>
      <c r="MWA125" s="156"/>
      <c r="MWB125" s="156"/>
      <c r="MWC125" s="156"/>
      <c r="MWD125" s="156"/>
      <c r="MWE125" s="156"/>
      <c r="MWF125" s="156"/>
      <c r="MWG125" s="156"/>
      <c r="MWH125" s="156"/>
      <c r="MWI125" s="156"/>
      <c r="MWJ125" s="156"/>
      <c r="MWK125" s="156"/>
      <c r="MWL125" s="156"/>
      <c r="MWM125" s="156"/>
      <c r="MWN125" s="156"/>
      <c r="MWO125" s="156"/>
      <c r="MWP125" s="156"/>
      <c r="MWQ125" s="156"/>
      <c r="MWR125" s="156"/>
      <c r="MWS125" s="156"/>
      <c r="MWT125" s="156"/>
      <c r="MWU125" s="156"/>
      <c r="MWV125" s="156"/>
      <c r="MWW125" s="156"/>
      <c r="MWX125" s="156"/>
      <c r="MWY125" s="156"/>
      <c r="MWZ125" s="156"/>
      <c r="MXA125" s="156"/>
      <c r="MXB125" s="156"/>
      <c r="MXC125" s="156"/>
      <c r="MXD125" s="156"/>
      <c r="MXE125" s="156"/>
      <c r="MXF125" s="156"/>
      <c r="MXG125" s="156"/>
      <c r="MXH125" s="156"/>
      <c r="MXI125" s="156"/>
      <c r="MXJ125" s="156"/>
      <c r="MXK125" s="156"/>
      <c r="MXL125" s="156"/>
      <c r="MXM125" s="156"/>
      <c r="MXN125" s="156"/>
      <c r="MXO125" s="156"/>
      <c r="MXP125" s="156"/>
      <c r="MXQ125" s="156"/>
      <c r="MXR125" s="156"/>
      <c r="MXS125" s="156"/>
      <c r="MXT125" s="156"/>
      <c r="MXU125" s="156"/>
      <c r="MXV125" s="156"/>
      <c r="MXW125" s="156"/>
      <c r="MXX125" s="156"/>
      <c r="MXY125" s="156"/>
      <c r="MXZ125" s="156"/>
      <c r="MYA125" s="156"/>
      <c r="MYB125" s="156"/>
      <c r="MYC125" s="156"/>
      <c r="MYD125" s="156"/>
      <c r="MYE125" s="156"/>
      <c r="MYF125" s="156"/>
      <c r="MYG125" s="156"/>
      <c r="MYH125" s="156"/>
      <c r="MYI125" s="156"/>
      <c r="MYJ125" s="156"/>
      <c r="MYK125" s="156"/>
      <c r="MYL125" s="156"/>
      <c r="MYM125" s="156"/>
      <c r="MYN125" s="156"/>
      <c r="MYO125" s="156"/>
      <c r="MYP125" s="156"/>
      <c r="MYQ125" s="156"/>
      <c r="MYR125" s="156"/>
      <c r="MYS125" s="156"/>
      <c r="MYT125" s="156"/>
      <c r="MYU125" s="156"/>
      <c r="MYV125" s="156"/>
      <c r="MYW125" s="156"/>
      <c r="MYX125" s="156"/>
      <c r="MYY125" s="156"/>
      <c r="MYZ125" s="156"/>
      <c r="MZA125" s="156"/>
      <c r="MZB125" s="156"/>
      <c r="MZC125" s="156"/>
      <c r="MZD125" s="156"/>
      <c r="MZE125" s="156"/>
      <c r="MZF125" s="156"/>
      <c r="MZG125" s="156"/>
      <c r="MZH125" s="156"/>
      <c r="MZI125" s="156"/>
      <c r="MZJ125" s="156"/>
      <c r="MZK125" s="156"/>
      <c r="MZL125" s="156"/>
      <c r="MZM125" s="156"/>
      <c r="MZN125" s="156"/>
      <c r="MZO125" s="156"/>
      <c r="MZP125" s="156"/>
      <c r="MZQ125" s="156"/>
      <c r="MZR125" s="156"/>
      <c r="MZS125" s="156"/>
      <c r="MZT125" s="156"/>
      <c r="MZU125" s="156"/>
      <c r="MZV125" s="156"/>
      <c r="MZW125" s="156"/>
      <c r="MZX125" s="156"/>
      <c r="MZY125" s="156"/>
      <c r="MZZ125" s="156"/>
      <c r="NAA125" s="156"/>
      <c r="NAB125" s="156"/>
      <c r="NAC125" s="156"/>
      <c r="NAD125" s="156"/>
      <c r="NAE125" s="156"/>
      <c r="NAF125" s="156"/>
      <c r="NAG125" s="156"/>
      <c r="NAH125" s="156"/>
      <c r="NAI125" s="156"/>
      <c r="NAJ125" s="156"/>
      <c r="NAK125" s="156"/>
      <c r="NAL125" s="156"/>
      <c r="NAM125" s="156"/>
      <c r="NAN125" s="156"/>
      <c r="NAO125" s="156"/>
      <c r="NAP125" s="156"/>
      <c r="NAQ125" s="156"/>
      <c r="NAR125" s="156"/>
      <c r="NAS125" s="156"/>
      <c r="NAT125" s="156"/>
      <c r="NAU125" s="156"/>
      <c r="NAV125" s="156"/>
      <c r="NAW125" s="156"/>
      <c r="NAX125" s="156"/>
      <c r="NAY125" s="156"/>
      <c r="NAZ125" s="156"/>
      <c r="NBA125" s="156"/>
      <c r="NBB125" s="156"/>
      <c r="NBC125" s="156"/>
      <c r="NBD125" s="156"/>
      <c r="NBE125" s="156"/>
      <c r="NBF125" s="156"/>
      <c r="NBG125" s="156"/>
      <c r="NBH125" s="156"/>
      <c r="NBI125" s="156"/>
      <c r="NBJ125" s="156"/>
      <c r="NBK125" s="156"/>
      <c r="NBL125" s="156"/>
      <c r="NBM125" s="156"/>
      <c r="NBN125" s="156"/>
      <c r="NBO125" s="156"/>
      <c r="NBP125" s="156"/>
      <c r="NBQ125" s="156"/>
      <c r="NBR125" s="156"/>
      <c r="NBS125" s="156"/>
      <c r="NBT125" s="156"/>
      <c r="NBU125" s="156"/>
      <c r="NBV125" s="156"/>
      <c r="NBW125" s="156"/>
      <c r="NBX125" s="156"/>
      <c r="NBY125" s="156"/>
      <c r="NBZ125" s="156"/>
      <c r="NCA125" s="156"/>
      <c r="NCB125" s="156"/>
      <c r="NCC125" s="156"/>
      <c r="NCD125" s="156"/>
      <c r="NCE125" s="156"/>
      <c r="NCF125" s="156"/>
      <c r="NCG125" s="156"/>
      <c r="NCH125" s="156"/>
      <c r="NCI125" s="156"/>
      <c r="NCJ125" s="156"/>
      <c r="NCK125" s="156"/>
      <c r="NCL125" s="156"/>
      <c r="NCM125" s="156"/>
      <c r="NCN125" s="156"/>
      <c r="NCO125" s="156"/>
      <c r="NCP125" s="156"/>
      <c r="NCQ125" s="156"/>
      <c r="NCR125" s="156"/>
      <c r="NCS125" s="156"/>
      <c r="NCT125" s="156"/>
      <c r="NCU125" s="156"/>
      <c r="NCV125" s="156"/>
      <c r="NCW125" s="156"/>
      <c r="NCX125" s="156"/>
      <c r="NCY125" s="156"/>
      <c r="NCZ125" s="156"/>
      <c r="NDA125" s="156"/>
      <c r="NDB125" s="156"/>
      <c r="NDC125" s="156"/>
      <c r="NDD125" s="156"/>
      <c r="NDE125" s="156"/>
      <c r="NDF125" s="156"/>
      <c r="NDG125" s="156"/>
      <c r="NDH125" s="156"/>
      <c r="NDI125" s="156"/>
      <c r="NDJ125" s="156"/>
      <c r="NDK125" s="156"/>
      <c r="NDL125" s="156"/>
      <c r="NDM125" s="156"/>
      <c r="NDN125" s="156"/>
      <c r="NDO125" s="156"/>
      <c r="NDP125" s="156"/>
      <c r="NDQ125" s="156"/>
      <c r="NDR125" s="156"/>
      <c r="NDS125" s="156"/>
      <c r="NDT125" s="156"/>
      <c r="NDU125" s="156"/>
      <c r="NDV125" s="156"/>
      <c r="NDW125" s="156"/>
      <c r="NDX125" s="156"/>
      <c r="NDY125" s="156"/>
      <c r="NDZ125" s="156"/>
      <c r="NEA125" s="156"/>
      <c r="NEB125" s="156"/>
      <c r="NEC125" s="156"/>
      <c r="NED125" s="156"/>
      <c r="NEE125" s="156"/>
      <c r="NEF125" s="156"/>
      <c r="NEG125" s="156"/>
      <c r="NEH125" s="156"/>
      <c r="NEI125" s="156"/>
      <c r="NEJ125" s="156"/>
      <c r="NEK125" s="156"/>
      <c r="NEL125" s="156"/>
      <c r="NEM125" s="156"/>
      <c r="NEN125" s="156"/>
      <c r="NEO125" s="156"/>
      <c r="NEP125" s="156"/>
      <c r="NEQ125" s="156"/>
      <c r="NER125" s="156"/>
      <c r="NES125" s="156"/>
      <c r="NET125" s="156"/>
      <c r="NEU125" s="156"/>
      <c r="NEV125" s="156"/>
      <c r="NEW125" s="156"/>
      <c r="NEX125" s="156"/>
      <c r="NEY125" s="156"/>
      <c r="NEZ125" s="156"/>
      <c r="NFA125" s="156"/>
      <c r="NFB125" s="156"/>
      <c r="NFC125" s="156"/>
      <c r="NFD125" s="156"/>
      <c r="NFE125" s="156"/>
      <c r="NFF125" s="156"/>
      <c r="NFG125" s="156"/>
      <c r="NFH125" s="156"/>
      <c r="NFI125" s="156"/>
      <c r="NFJ125" s="156"/>
      <c r="NFK125" s="156"/>
      <c r="NFL125" s="156"/>
      <c r="NFM125" s="156"/>
      <c r="NFN125" s="156"/>
      <c r="NFO125" s="156"/>
      <c r="NFP125" s="156"/>
      <c r="NFQ125" s="156"/>
      <c r="NFR125" s="156"/>
      <c r="NFS125" s="156"/>
      <c r="NFT125" s="156"/>
      <c r="NFU125" s="156"/>
      <c r="NFV125" s="156"/>
      <c r="NFW125" s="156"/>
      <c r="NFX125" s="156"/>
      <c r="NFY125" s="156"/>
      <c r="NFZ125" s="156"/>
      <c r="NGA125" s="156"/>
      <c r="NGB125" s="156"/>
      <c r="NGC125" s="156"/>
      <c r="NGD125" s="156"/>
      <c r="NGE125" s="156"/>
      <c r="NGF125" s="156"/>
      <c r="NGG125" s="156"/>
      <c r="NGH125" s="156"/>
      <c r="NGI125" s="156"/>
      <c r="NGJ125" s="156"/>
      <c r="NGK125" s="156"/>
      <c r="NGL125" s="156"/>
      <c r="NGM125" s="156"/>
      <c r="NGN125" s="156"/>
      <c r="NGO125" s="156"/>
      <c r="NGP125" s="156"/>
      <c r="NGQ125" s="156"/>
      <c r="NGR125" s="156"/>
      <c r="NGS125" s="156"/>
      <c r="NGT125" s="156"/>
      <c r="NGU125" s="156"/>
      <c r="NGV125" s="156"/>
      <c r="NGW125" s="156"/>
      <c r="NGX125" s="156"/>
      <c r="NGY125" s="156"/>
      <c r="NGZ125" s="156"/>
      <c r="NHA125" s="156"/>
      <c r="NHB125" s="156"/>
      <c r="NHC125" s="156"/>
      <c r="NHD125" s="156"/>
      <c r="NHE125" s="156"/>
      <c r="NHF125" s="156"/>
      <c r="NHG125" s="156"/>
      <c r="NHH125" s="156"/>
      <c r="NHI125" s="156"/>
      <c r="NHJ125" s="156"/>
      <c r="NHK125" s="156"/>
      <c r="NHL125" s="156"/>
      <c r="NHM125" s="156"/>
      <c r="NHN125" s="156"/>
      <c r="NHO125" s="156"/>
      <c r="NHP125" s="156"/>
      <c r="NHQ125" s="156"/>
      <c r="NHR125" s="156"/>
      <c r="NHS125" s="156"/>
      <c r="NHT125" s="156"/>
      <c r="NHU125" s="156"/>
      <c r="NHV125" s="156"/>
      <c r="NHW125" s="156"/>
      <c r="NHX125" s="156"/>
      <c r="NHY125" s="156"/>
      <c r="NHZ125" s="156"/>
      <c r="NIA125" s="156"/>
      <c r="NIB125" s="156"/>
      <c r="NIC125" s="156"/>
      <c r="NID125" s="156"/>
      <c r="NIE125" s="156"/>
      <c r="NIF125" s="156"/>
      <c r="NIG125" s="156"/>
      <c r="NIH125" s="156"/>
      <c r="NII125" s="156"/>
      <c r="NIJ125" s="156"/>
      <c r="NIK125" s="156"/>
      <c r="NIL125" s="156"/>
      <c r="NIM125" s="156"/>
      <c r="NIN125" s="156"/>
      <c r="NIO125" s="156"/>
      <c r="NIP125" s="156"/>
      <c r="NIQ125" s="156"/>
      <c r="NIR125" s="156"/>
      <c r="NIS125" s="156"/>
      <c r="NIT125" s="156"/>
      <c r="NIU125" s="156"/>
      <c r="NIV125" s="156"/>
      <c r="NIW125" s="156"/>
      <c r="NIX125" s="156"/>
      <c r="NIY125" s="156"/>
      <c r="NIZ125" s="156"/>
      <c r="NJA125" s="156"/>
      <c r="NJB125" s="156"/>
      <c r="NJC125" s="156"/>
      <c r="NJD125" s="156"/>
      <c r="NJE125" s="156"/>
      <c r="NJF125" s="156"/>
      <c r="NJG125" s="156"/>
      <c r="NJH125" s="156"/>
      <c r="NJI125" s="156"/>
      <c r="NJJ125" s="156"/>
      <c r="NJK125" s="156"/>
      <c r="NJL125" s="156"/>
      <c r="NJM125" s="156"/>
      <c r="NJN125" s="156"/>
      <c r="NJO125" s="156"/>
      <c r="NJP125" s="156"/>
      <c r="NJQ125" s="156"/>
      <c r="NJR125" s="156"/>
      <c r="NJS125" s="156"/>
      <c r="NJT125" s="156"/>
      <c r="NJU125" s="156"/>
      <c r="NJV125" s="156"/>
      <c r="NJW125" s="156"/>
      <c r="NJX125" s="156"/>
      <c r="NJY125" s="156"/>
      <c r="NJZ125" s="156"/>
      <c r="NKA125" s="156"/>
      <c r="NKB125" s="156"/>
      <c r="NKC125" s="156"/>
      <c r="NKD125" s="156"/>
      <c r="NKE125" s="156"/>
      <c r="NKF125" s="156"/>
      <c r="NKG125" s="156"/>
      <c r="NKH125" s="156"/>
      <c r="NKI125" s="156"/>
      <c r="NKJ125" s="156"/>
      <c r="NKK125" s="156"/>
      <c r="NKL125" s="156"/>
      <c r="NKM125" s="156"/>
      <c r="NKN125" s="156"/>
      <c r="NKO125" s="156"/>
      <c r="NKP125" s="156"/>
      <c r="NKQ125" s="156"/>
      <c r="NKR125" s="156"/>
      <c r="NKS125" s="156"/>
      <c r="NKT125" s="156"/>
      <c r="NKU125" s="156"/>
      <c r="NKV125" s="156"/>
      <c r="NKW125" s="156"/>
      <c r="NKX125" s="156"/>
      <c r="NKY125" s="156"/>
      <c r="NKZ125" s="156"/>
      <c r="NLA125" s="156"/>
      <c r="NLB125" s="156"/>
      <c r="NLC125" s="156"/>
      <c r="NLD125" s="156"/>
      <c r="NLE125" s="156"/>
      <c r="NLF125" s="156"/>
      <c r="NLG125" s="156"/>
      <c r="NLH125" s="156"/>
      <c r="NLI125" s="156"/>
      <c r="NLJ125" s="156"/>
      <c r="NLK125" s="156"/>
      <c r="NLL125" s="156"/>
      <c r="NLM125" s="156"/>
      <c r="NLN125" s="156"/>
      <c r="NLO125" s="156"/>
      <c r="NLP125" s="156"/>
      <c r="NLQ125" s="156"/>
      <c r="NLR125" s="156"/>
      <c r="NLS125" s="156"/>
      <c r="NLT125" s="156"/>
      <c r="NLU125" s="156"/>
      <c r="NLV125" s="156"/>
      <c r="NLW125" s="156"/>
      <c r="NLX125" s="156"/>
      <c r="NLY125" s="156"/>
      <c r="NLZ125" s="156"/>
      <c r="NMA125" s="156"/>
      <c r="NMB125" s="156"/>
      <c r="NMC125" s="156"/>
      <c r="NMD125" s="156"/>
      <c r="NME125" s="156"/>
      <c r="NMF125" s="156"/>
      <c r="NMG125" s="156"/>
      <c r="NMH125" s="156"/>
      <c r="NMI125" s="156"/>
      <c r="NMJ125" s="156"/>
      <c r="NMK125" s="156"/>
      <c r="NML125" s="156"/>
      <c r="NMM125" s="156"/>
      <c r="NMN125" s="156"/>
      <c r="NMO125" s="156"/>
      <c r="NMP125" s="156"/>
      <c r="NMQ125" s="156"/>
      <c r="NMR125" s="156"/>
      <c r="NMS125" s="156"/>
      <c r="NMT125" s="156"/>
      <c r="NMU125" s="156"/>
      <c r="NMV125" s="156"/>
      <c r="NMW125" s="156"/>
      <c r="NMX125" s="156"/>
      <c r="NMY125" s="156"/>
      <c r="NMZ125" s="156"/>
      <c r="NNA125" s="156"/>
      <c r="NNB125" s="156"/>
      <c r="NNC125" s="156"/>
      <c r="NND125" s="156"/>
      <c r="NNE125" s="156"/>
      <c r="NNF125" s="156"/>
      <c r="NNG125" s="156"/>
      <c r="NNH125" s="156"/>
      <c r="NNI125" s="156"/>
      <c r="NNJ125" s="156"/>
      <c r="NNK125" s="156"/>
      <c r="NNL125" s="156"/>
      <c r="NNM125" s="156"/>
      <c r="NNN125" s="156"/>
      <c r="NNO125" s="156"/>
      <c r="NNP125" s="156"/>
      <c r="NNQ125" s="156"/>
      <c r="NNR125" s="156"/>
      <c r="NNS125" s="156"/>
      <c r="NNT125" s="156"/>
      <c r="NNU125" s="156"/>
      <c r="NNV125" s="156"/>
      <c r="NNW125" s="156"/>
      <c r="NNX125" s="156"/>
      <c r="NNY125" s="156"/>
      <c r="NNZ125" s="156"/>
      <c r="NOA125" s="156"/>
      <c r="NOB125" s="156"/>
      <c r="NOC125" s="156"/>
      <c r="NOD125" s="156"/>
      <c r="NOE125" s="156"/>
      <c r="NOF125" s="156"/>
      <c r="NOG125" s="156"/>
      <c r="NOH125" s="156"/>
      <c r="NOI125" s="156"/>
      <c r="NOJ125" s="156"/>
      <c r="NOK125" s="156"/>
      <c r="NOL125" s="156"/>
      <c r="NOM125" s="156"/>
      <c r="NON125" s="156"/>
      <c r="NOO125" s="156"/>
      <c r="NOP125" s="156"/>
      <c r="NOQ125" s="156"/>
      <c r="NOR125" s="156"/>
      <c r="NOS125" s="156"/>
      <c r="NOT125" s="156"/>
      <c r="NOU125" s="156"/>
      <c r="NOV125" s="156"/>
      <c r="NOW125" s="156"/>
      <c r="NOX125" s="156"/>
      <c r="NOY125" s="156"/>
      <c r="NOZ125" s="156"/>
      <c r="NPA125" s="156"/>
      <c r="NPB125" s="156"/>
      <c r="NPC125" s="156"/>
      <c r="NPD125" s="156"/>
      <c r="NPE125" s="156"/>
      <c r="NPF125" s="156"/>
      <c r="NPG125" s="156"/>
      <c r="NPH125" s="156"/>
      <c r="NPI125" s="156"/>
      <c r="NPJ125" s="156"/>
      <c r="NPK125" s="156"/>
      <c r="NPL125" s="156"/>
      <c r="NPM125" s="156"/>
      <c r="NPN125" s="156"/>
      <c r="NPO125" s="156"/>
      <c r="NPP125" s="156"/>
      <c r="NPQ125" s="156"/>
      <c r="NPR125" s="156"/>
      <c r="NPS125" s="156"/>
      <c r="NPT125" s="156"/>
      <c r="NPU125" s="156"/>
      <c r="NPV125" s="156"/>
      <c r="NPW125" s="156"/>
      <c r="NPX125" s="156"/>
      <c r="NPY125" s="156"/>
      <c r="NPZ125" s="156"/>
      <c r="NQA125" s="156"/>
      <c r="NQB125" s="156"/>
      <c r="NQC125" s="156"/>
      <c r="NQD125" s="156"/>
      <c r="NQE125" s="156"/>
      <c r="NQF125" s="156"/>
      <c r="NQG125" s="156"/>
      <c r="NQH125" s="156"/>
      <c r="NQI125" s="156"/>
      <c r="NQJ125" s="156"/>
      <c r="NQK125" s="156"/>
      <c r="NQL125" s="156"/>
      <c r="NQM125" s="156"/>
      <c r="NQN125" s="156"/>
      <c r="NQO125" s="156"/>
      <c r="NQP125" s="156"/>
      <c r="NQQ125" s="156"/>
      <c r="NQR125" s="156"/>
      <c r="NQS125" s="156"/>
      <c r="NQT125" s="156"/>
      <c r="NQU125" s="156"/>
      <c r="NQV125" s="156"/>
      <c r="NQW125" s="156"/>
      <c r="NQX125" s="156"/>
      <c r="NQY125" s="156"/>
      <c r="NQZ125" s="156"/>
      <c r="NRA125" s="156"/>
      <c r="NRB125" s="156"/>
      <c r="NRC125" s="156"/>
      <c r="NRD125" s="156"/>
      <c r="NRE125" s="156"/>
      <c r="NRF125" s="156"/>
      <c r="NRG125" s="156"/>
      <c r="NRH125" s="156"/>
      <c r="NRI125" s="156"/>
      <c r="NRJ125" s="156"/>
      <c r="NRK125" s="156"/>
      <c r="NRL125" s="156"/>
      <c r="NRM125" s="156"/>
      <c r="NRN125" s="156"/>
      <c r="NRO125" s="156"/>
      <c r="NRP125" s="156"/>
      <c r="NRQ125" s="156"/>
      <c r="NRR125" s="156"/>
      <c r="NRS125" s="156"/>
      <c r="NRT125" s="156"/>
      <c r="NRU125" s="156"/>
      <c r="NRV125" s="156"/>
      <c r="NRW125" s="156"/>
      <c r="NRX125" s="156"/>
      <c r="NRY125" s="156"/>
      <c r="NRZ125" s="156"/>
      <c r="NSA125" s="156"/>
      <c r="NSB125" s="156"/>
      <c r="NSC125" s="156"/>
      <c r="NSD125" s="156"/>
      <c r="NSE125" s="156"/>
      <c r="NSF125" s="156"/>
      <c r="NSG125" s="156"/>
      <c r="NSH125" s="156"/>
      <c r="NSI125" s="156"/>
      <c r="NSJ125" s="156"/>
      <c r="NSK125" s="156"/>
      <c r="NSL125" s="156"/>
      <c r="NSM125" s="156"/>
      <c r="NSN125" s="156"/>
      <c r="NSO125" s="156"/>
      <c r="NSP125" s="156"/>
      <c r="NSQ125" s="156"/>
      <c r="NSR125" s="156"/>
      <c r="NSS125" s="156"/>
      <c r="NST125" s="156"/>
      <c r="NSU125" s="156"/>
      <c r="NSV125" s="156"/>
      <c r="NSW125" s="156"/>
      <c r="NSX125" s="156"/>
      <c r="NSY125" s="156"/>
      <c r="NSZ125" s="156"/>
      <c r="NTA125" s="156"/>
      <c r="NTB125" s="156"/>
      <c r="NTC125" s="156"/>
      <c r="NTD125" s="156"/>
      <c r="NTE125" s="156"/>
      <c r="NTF125" s="156"/>
      <c r="NTG125" s="156"/>
      <c r="NTH125" s="156"/>
      <c r="NTI125" s="156"/>
      <c r="NTJ125" s="156"/>
      <c r="NTK125" s="156"/>
      <c r="NTL125" s="156"/>
      <c r="NTM125" s="156"/>
      <c r="NTN125" s="156"/>
      <c r="NTO125" s="156"/>
      <c r="NTP125" s="156"/>
      <c r="NTQ125" s="156"/>
      <c r="NTR125" s="156"/>
      <c r="NTS125" s="156"/>
      <c r="NTT125" s="156"/>
      <c r="NTU125" s="156"/>
      <c r="NTV125" s="156"/>
      <c r="NTW125" s="156"/>
      <c r="NTX125" s="156"/>
      <c r="NTY125" s="156"/>
      <c r="NTZ125" s="156"/>
      <c r="NUA125" s="156"/>
      <c r="NUB125" s="156"/>
      <c r="NUC125" s="156"/>
      <c r="NUD125" s="156"/>
      <c r="NUE125" s="156"/>
      <c r="NUF125" s="156"/>
      <c r="NUG125" s="156"/>
      <c r="NUH125" s="156"/>
      <c r="NUI125" s="156"/>
      <c r="NUJ125" s="156"/>
      <c r="NUK125" s="156"/>
      <c r="NUL125" s="156"/>
      <c r="NUM125" s="156"/>
      <c r="NUN125" s="156"/>
      <c r="NUO125" s="156"/>
      <c r="NUP125" s="156"/>
      <c r="NUQ125" s="156"/>
      <c r="NUR125" s="156"/>
      <c r="NUS125" s="156"/>
      <c r="NUT125" s="156"/>
      <c r="NUU125" s="156"/>
      <c r="NUV125" s="156"/>
      <c r="NUW125" s="156"/>
      <c r="NUX125" s="156"/>
      <c r="NUY125" s="156"/>
      <c r="NUZ125" s="156"/>
      <c r="NVA125" s="156"/>
      <c r="NVB125" s="156"/>
      <c r="NVC125" s="156"/>
      <c r="NVD125" s="156"/>
      <c r="NVE125" s="156"/>
      <c r="NVF125" s="156"/>
      <c r="NVG125" s="156"/>
      <c r="NVH125" s="156"/>
      <c r="NVI125" s="156"/>
      <c r="NVJ125" s="156"/>
      <c r="NVK125" s="156"/>
      <c r="NVL125" s="156"/>
      <c r="NVM125" s="156"/>
      <c r="NVN125" s="156"/>
      <c r="NVO125" s="156"/>
      <c r="NVP125" s="156"/>
      <c r="NVQ125" s="156"/>
      <c r="NVR125" s="156"/>
      <c r="NVS125" s="156"/>
      <c r="NVT125" s="156"/>
      <c r="NVU125" s="156"/>
      <c r="NVV125" s="156"/>
      <c r="NVW125" s="156"/>
      <c r="NVX125" s="156"/>
      <c r="NVY125" s="156"/>
      <c r="NVZ125" s="156"/>
      <c r="NWA125" s="156"/>
      <c r="NWB125" s="156"/>
      <c r="NWC125" s="156"/>
      <c r="NWD125" s="156"/>
      <c r="NWE125" s="156"/>
      <c r="NWF125" s="156"/>
      <c r="NWG125" s="156"/>
      <c r="NWH125" s="156"/>
      <c r="NWI125" s="156"/>
      <c r="NWJ125" s="156"/>
      <c r="NWK125" s="156"/>
      <c r="NWL125" s="156"/>
      <c r="NWM125" s="156"/>
      <c r="NWN125" s="156"/>
      <c r="NWO125" s="156"/>
      <c r="NWP125" s="156"/>
      <c r="NWQ125" s="156"/>
      <c r="NWR125" s="156"/>
      <c r="NWS125" s="156"/>
      <c r="NWT125" s="156"/>
      <c r="NWU125" s="156"/>
      <c r="NWV125" s="156"/>
      <c r="NWW125" s="156"/>
      <c r="NWX125" s="156"/>
      <c r="NWY125" s="156"/>
      <c r="NWZ125" s="156"/>
      <c r="NXA125" s="156"/>
      <c r="NXB125" s="156"/>
      <c r="NXC125" s="156"/>
      <c r="NXD125" s="156"/>
      <c r="NXE125" s="156"/>
      <c r="NXF125" s="156"/>
      <c r="NXG125" s="156"/>
      <c r="NXH125" s="156"/>
      <c r="NXI125" s="156"/>
      <c r="NXJ125" s="156"/>
      <c r="NXK125" s="156"/>
      <c r="NXL125" s="156"/>
      <c r="NXM125" s="156"/>
      <c r="NXN125" s="156"/>
      <c r="NXO125" s="156"/>
      <c r="NXP125" s="156"/>
      <c r="NXQ125" s="156"/>
      <c r="NXR125" s="156"/>
      <c r="NXS125" s="156"/>
      <c r="NXT125" s="156"/>
      <c r="NXU125" s="156"/>
      <c r="NXV125" s="156"/>
      <c r="NXW125" s="156"/>
      <c r="NXX125" s="156"/>
      <c r="NXY125" s="156"/>
      <c r="NXZ125" s="156"/>
      <c r="NYA125" s="156"/>
      <c r="NYB125" s="156"/>
      <c r="NYC125" s="156"/>
      <c r="NYD125" s="156"/>
      <c r="NYE125" s="156"/>
      <c r="NYF125" s="156"/>
      <c r="NYG125" s="156"/>
      <c r="NYH125" s="156"/>
      <c r="NYI125" s="156"/>
      <c r="NYJ125" s="156"/>
      <c r="NYK125" s="156"/>
      <c r="NYL125" s="156"/>
      <c r="NYM125" s="156"/>
      <c r="NYN125" s="156"/>
      <c r="NYO125" s="156"/>
      <c r="NYP125" s="156"/>
      <c r="NYQ125" s="156"/>
      <c r="NYR125" s="156"/>
      <c r="NYS125" s="156"/>
      <c r="NYT125" s="156"/>
      <c r="NYU125" s="156"/>
      <c r="NYV125" s="156"/>
      <c r="NYW125" s="156"/>
      <c r="NYX125" s="156"/>
      <c r="NYY125" s="156"/>
      <c r="NYZ125" s="156"/>
      <c r="NZA125" s="156"/>
      <c r="NZB125" s="156"/>
      <c r="NZC125" s="156"/>
      <c r="NZD125" s="156"/>
      <c r="NZE125" s="156"/>
      <c r="NZF125" s="156"/>
      <c r="NZG125" s="156"/>
      <c r="NZH125" s="156"/>
      <c r="NZI125" s="156"/>
      <c r="NZJ125" s="156"/>
      <c r="NZK125" s="156"/>
      <c r="NZL125" s="156"/>
      <c r="NZM125" s="156"/>
      <c r="NZN125" s="156"/>
      <c r="NZO125" s="156"/>
      <c r="NZP125" s="156"/>
      <c r="NZQ125" s="156"/>
      <c r="NZR125" s="156"/>
      <c r="NZS125" s="156"/>
      <c r="NZT125" s="156"/>
      <c r="NZU125" s="156"/>
      <c r="NZV125" s="156"/>
      <c r="NZW125" s="156"/>
      <c r="NZX125" s="156"/>
      <c r="NZY125" s="156"/>
      <c r="NZZ125" s="156"/>
      <c r="OAA125" s="156"/>
      <c r="OAB125" s="156"/>
      <c r="OAC125" s="156"/>
      <c r="OAD125" s="156"/>
      <c r="OAE125" s="156"/>
      <c r="OAF125" s="156"/>
      <c r="OAG125" s="156"/>
      <c r="OAH125" s="156"/>
      <c r="OAI125" s="156"/>
      <c r="OAJ125" s="156"/>
      <c r="OAK125" s="156"/>
      <c r="OAL125" s="156"/>
      <c r="OAM125" s="156"/>
      <c r="OAN125" s="156"/>
      <c r="OAO125" s="156"/>
      <c r="OAP125" s="156"/>
      <c r="OAQ125" s="156"/>
      <c r="OAR125" s="156"/>
      <c r="OAS125" s="156"/>
      <c r="OAT125" s="156"/>
      <c r="OAU125" s="156"/>
      <c r="OAV125" s="156"/>
      <c r="OAW125" s="156"/>
      <c r="OAX125" s="156"/>
      <c r="OAY125" s="156"/>
      <c r="OAZ125" s="156"/>
      <c r="OBA125" s="156"/>
      <c r="OBB125" s="156"/>
      <c r="OBC125" s="156"/>
      <c r="OBD125" s="156"/>
      <c r="OBE125" s="156"/>
      <c r="OBF125" s="156"/>
      <c r="OBG125" s="156"/>
      <c r="OBH125" s="156"/>
      <c r="OBI125" s="156"/>
      <c r="OBJ125" s="156"/>
      <c r="OBK125" s="156"/>
      <c r="OBL125" s="156"/>
      <c r="OBM125" s="156"/>
      <c r="OBN125" s="156"/>
      <c r="OBO125" s="156"/>
      <c r="OBP125" s="156"/>
      <c r="OBQ125" s="156"/>
      <c r="OBR125" s="156"/>
      <c r="OBS125" s="156"/>
      <c r="OBT125" s="156"/>
      <c r="OBU125" s="156"/>
      <c r="OBV125" s="156"/>
      <c r="OBW125" s="156"/>
      <c r="OBX125" s="156"/>
      <c r="OBY125" s="156"/>
      <c r="OBZ125" s="156"/>
      <c r="OCA125" s="156"/>
      <c r="OCB125" s="156"/>
      <c r="OCC125" s="156"/>
      <c r="OCD125" s="156"/>
      <c r="OCE125" s="156"/>
      <c r="OCF125" s="156"/>
      <c r="OCG125" s="156"/>
      <c r="OCH125" s="156"/>
      <c r="OCI125" s="156"/>
      <c r="OCJ125" s="156"/>
      <c r="OCK125" s="156"/>
      <c r="OCL125" s="156"/>
      <c r="OCM125" s="156"/>
      <c r="OCN125" s="156"/>
      <c r="OCO125" s="156"/>
      <c r="OCP125" s="156"/>
      <c r="OCQ125" s="156"/>
      <c r="OCR125" s="156"/>
      <c r="OCS125" s="156"/>
      <c r="OCT125" s="156"/>
      <c r="OCU125" s="156"/>
      <c r="OCV125" s="156"/>
      <c r="OCW125" s="156"/>
      <c r="OCX125" s="156"/>
      <c r="OCY125" s="156"/>
      <c r="OCZ125" s="156"/>
      <c r="ODA125" s="156"/>
      <c r="ODB125" s="156"/>
      <c r="ODC125" s="156"/>
      <c r="ODD125" s="156"/>
      <c r="ODE125" s="156"/>
      <c r="ODF125" s="156"/>
      <c r="ODG125" s="156"/>
      <c r="ODH125" s="156"/>
      <c r="ODI125" s="156"/>
      <c r="ODJ125" s="156"/>
      <c r="ODK125" s="156"/>
      <c r="ODL125" s="156"/>
      <c r="ODM125" s="156"/>
      <c r="ODN125" s="156"/>
      <c r="ODO125" s="156"/>
      <c r="ODP125" s="156"/>
      <c r="ODQ125" s="156"/>
      <c r="ODR125" s="156"/>
      <c r="ODS125" s="156"/>
      <c r="ODT125" s="156"/>
      <c r="ODU125" s="156"/>
      <c r="ODV125" s="156"/>
      <c r="ODW125" s="156"/>
      <c r="ODX125" s="156"/>
      <c r="ODY125" s="156"/>
      <c r="ODZ125" s="156"/>
      <c r="OEA125" s="156"/>
      <c r="OEB125" s="156"/>
      <c r="OEC125" s="156"/>
      <c r="OED125" s="156"/>
      <c r="OEE125" s="156"/>
      <c r="OEF125" s="156"/>
      <c r="OEG125" s="156"/>
      <c r="OEH125" s="156"/>
      <c r="OEI125" s="156"/>
      <c r="OEJ125" s="156"/>
      <c r="OEK125" s="156"/>
      <c r="OEL125" s="156"/>
      <c r="OEM125" s="156"/>
      <c r="OEN125" s="156"/>
      <c r="OEO125" s="156"/>
      <c r="OEP125" s="156"/>
      <c r="OEQ125" s="156"/>
      <c r="OER125" s="156"/>
      <c r="OES125" s="156"/>
      <c r="OET125" s="156"/>
      <c r="OEU125" s="156"/>
      <c r="OEV125" s="156"/>
      <c r="OEW125" s="156"/>
      <c r="OEX125" s="156"/>
      <c r="OEY125" s="156"/>
      <c r="OEZ125" s="156"/>
      <c r="OFA125" s="156"/>
      <c r="OFB125" s="156"/>
      <c r="OFC125" s="156"/>
      <c r="OFD125" s="156"/>
      <c r="OFE125" s="156"/>
      <c r="OFF125" s="156"/>
      <c r="OFG125" s="156"/>
      <c r="OFH125" s="156"/>
      <c r="OFI125" s="156"/>
      <c r="OFJ125" s="156"/>
      <c r="OFK125" s="156"/>
      <c r="OFL125" s="156"/>
      <c r="OFM125" s="156"/>
      <c r="OFN125" s="156"/>
      <c r="OFO125" s="156"/>
      <c r="OFP125" s="156"/>
      <c r="OFQ125" s="156"/>
      <c r="OFR125" s="156"/>
      <c r="OFS125" s="156"/>
      <c r="OFT125" s="156"/>
      <c r="OFU125" s="156"/>
      <c r="OFV125" s="156"/>
      <c r="OFW125" s="156"/>
      <c r="OFX125" s="156"/>
      <c r="OFY125" s="156"/>
      <c r="OFZ125" s="156"/>
      <c r="OGA125" s="156"/>
      <c r="OGB125" s="156"/>
      <c r="OGC125" s="156"/>
      <c r="OGD125" s="156"/>
      <c r="OGE125" s="156"/>
      <c r="OGF125" s="156"/>
      <c r="OGG125" s="156"/>
      <c r="OGH125" s="156"/>
      <c r="OGI125" s="156"/>
      <c r="OGJ125" s="156"/>
      <c r="OGK125" s="156"/>
      <c r="OGL125" s="156"/>
      <c r="OGM125" s="156"/>
      <c r="OGN125" s="156"/>
      <c r="OGO125" s="156"/>
      <c r="OGP125" s="156"/>
      <c r="OGQ125" s="156"/>
      <c r="OGR125" s="156"/>
      <c r="OGS125" s="156"/>
      <c r="OGT125" s="156"/>
      <c r="OGU125" s="156"/>
      <c r="OGV125" s="156"/>
      <c r="OGW125" s="156"/>
      <c r="OGX125" s="156"/>
      <c r="OGY125" s="156"/>
      <c r="OGZ125" s="156"/>
      <c r="OHA125" s="156"/>
      <c r="OHB125" s="156"/>
      <c r="OHC125" s="156"/>
      <c r="OHD125" s="156"/>
      <c r="OHE125" s="156"/>
      <c r="OHF125" s="156"/>
      <c r="OHG125" s="156"/>
      <c r="OHH125" s="156"/>
      <c r="OHI125" s="156"/>
      <c r="OHJ125" s="156"/>
      <c r="OHK125" s="156"/>
      <c r="OHL125" s="156"/>
      <c r="OHM125" s="156"/>
      <c r="OHN125" s="156"/>
      <c r="OHO125" s="156"/>
      <c r="OHP125" s="156"/>
      <c r="OHQ125" s="156"/>
      <c r="OHR125" s="156"/>
      <c r="OHS125" s="156"/>
      <c r="OHT125" s="156"/>
      <c r="OHU125" s="156"/>
      <c r="OHV125" s="156"/>
      <c r="OHW125" s="156"/>
      <c r="OHX125" s="156"/>
      <c r="OHY125" s="156"/>
      <c r="OHZ125" s="156"/>
      <c r="OIA125" s="156"/>
      <c r="OIB125" s="156"/>
      <c r="OIC125" s="156"/>
      <c r="OID125" s="156"/>
      <c r="OIE125" s="156"/>
      <c r="OIF125" s="156"/>
      <c r="OIG125" s="156"/>
      <c r="OIH125" s="156"/>
      <c r="OII125" s="156"/>
      <c r="OIJ125" s="156"/>
      <c r="OIK125" s="156"/>
      <c r="OIL125" s="156"/>
      <c r="OIM125" s="156"/>
      <c r="OIN125" s="156"/>
      <c r="OIO125" s="156"/>
      <c r="OIP125" s="156"/>
      <c r="OIQ125" s="156"/>
      <c r="OIR125" s="156"/>
      <c r="OIS125" s="156"/>
      <c r="OIT125" s="156"/>
      <c r="OIU125" s="156"/>
      <c r="OIV125" s="156"/>
      <c r="OIW125" s="156"/>
      <c r="OIX125" s="156"/>
      <c r="OIY125" s="156"/>
      <c r="OIZ125" s="156"/>
      <c r="OJA125" s="156"/>
      <c r="OJB125" s="156"/>
      <c r="OJC125" s="156"/>
      <c r="OJD125" s="156"/>
      <c r="OJE125" s="156"/>
      <c r="OJF125" s="156"/>
      <c r="OJG125" s="156"/>
      <c r="OJH125" s="156"/>
      <c r="OJI125" s="156"/>
      <c r="OJJ125" s="156"/>
      <c r="OJK125" s="156"/>
      <c r="OJL125" s="156"/>
      <c r="OJM125" s="156"/>
      <c r="OJN125" s="156"/>
      <c r="OJO125" s="156"/>
      <c r="OJP125" s="156"/>
      <c r="OJQ125" s="156"/>
      <c r="OJR125" s="156"/>
      <c r="OJS125" s="156"/>
      <c r="OJT125" s="156"/>
      <c r="OJU125" s="156"/>
      <c r="OJV125" s="156"/>
      <c r="OJW125" s="156"/>
      <c r="OJX125" s="156"/>
      <c r="OJY125" s="156"/>
      <c r="OJZ125" s="156"/>
      <c r="OKA125" s="156"/>
      <c r="OKB125" s="156"/>
      <c r="OKC125" s="156"/>
      <c r="OKD125" s="156"/>
      <c r="OKE125" s="156"/>
      <c r="OKF125" s="156"/>
      <c r="OKG125" s="156"/>
      <c r="OKH125" s="156"/>
      <c r="OKI125" s="156"/>
      <c r="OKJ125" s="156"/>
      <c r="OKK125" s="156"/>
      <c r="OKL125" s="156"/>
      <c r="OKM125" s="156"/>
      <c r="OKN125" s="156"/>
      <c r="OKO125" s="156"/>
      <c r="OKP125" s="156"/>
      <c r="OKQ125" s="156"/>
      <c r="OKR125" s="156"/>
      <c r="OKS125" s="156"/>
      <c r="OKT125" s="156"/>
      <c r="OKU125" s="156"/>
      <c r="OKV125" s="156"/>
      <c r="OKW125" s="156"/>
      <c r="OKX125" s="156"/>
      <c r="OKY125" s="156"/>
      <c r="OKZ125" s="156"/>
      <c r="OLA125" s="156"/>
      <c r="OLB125" s="156"/>
      <c r="OLC125" s="156"/>
      <c r="OLD125" s="156"/>
      <c r="OLE125" s="156"/>
      <c r="OLF125" s="156"/>
      <c r="OLG125" s="156"/>
      <c r="OLH125" s="156"/>
      <c r="OLI125" s="156"/>
      <c r="OLJ125" s="156"/>
      <c r="OLK125" s="156"/>
      <c r="OLL125" s="156"/>
      <c r="OLM125" s="156"/>
      <c r="OLN125" s="156"/>
      <c r="OLO125" s="156"/>
      <c r="OLP125" s="156"/>
      <c r="OLQ125" s="156"/>
      <c r="OLR125" s="156"/>
      <c r="OLS125" s="156"/>
      <c r="OLT125" s="156"/>
      <c r="OLU125" s="156"/>
      <c r="OLV125" s="156"/>
      <c r="OLW125" s="156"/>
      <c r="OLX125" s="156"/>
      <c r="OLY125" s="156"/>
      <c r="OLZ125" s="156"/>
      <c r="OMA125" s="156"/>
      <c r="OMB125" s="156"/>
      <c r="OMC125" s="156"/>
      <c r="OMD125" s="156"/>
      <c r="OME125" s="156"/>
      <c r="OMF125" s="156"/>
      <c r="OMG125" s="156"/>
      <c r="OMH125" s="156"/>
      <c r="OMI125" s="156"/>
      <c r="OMJ125" s="156"/>
      <c r="OMK125" s="156"/>
      <c r="OML125" s="156"/>
      <c r="OMM125" s="156"/>
      <c r="OMN125" s="156"/>
      <c r="OMO125" s="156"/>
      <c r="OMP125" s="156"/>
      <c r="OMQ125" s="156"/>
      <c r="OMR125" s="156"/>
      <c r="OMS125" s="156"/>
      <c r="OMT125" s="156"/>
      <c r="OMU125" s="156"/>
      <c r="OMV125" s="156"/>
      <c r="OMW125" s="156"/>
      <c r="OMX125" s="156"/>
      <c r="OMY125" s="156"/>
      <c r="OMZ125" s="156"/>
      <c r="ONA125" s="156"/>
      <c r="ONB125" s="156"/>
      <c r="ONC125" s="156"/>
      <c r="OND125" s="156"/>
      <c r="ONE125" s="156"/>
      <c r="ONF125" s="156"/>
      <c r="ONG125" s="156"/>
      <c r="ONH125" s="156"/>
      <c r="ONI125" s="156"/>
      <c r="ONJ125" s="156"/>
      <c r="ONK125" s="156"/>
      <c r="ONL125" s="156"/>
      <c r="ONM125" s="156"/>
      <c r="ONN125" s="156"/>
      <c r="ONO125" s="156"/>
      <c r="ONP125" s="156"/>
      <c r="ONQ125" s="156"/>
      <c r="ONR125" s="156"/>
      <c r="ONS125" s="156"/>
      <c r="ONT125" s="156"/>
      <c r="ONU125" s="156"/>
      <c r="ONV125" s="156"/>
      <c r="ONW125" s="156"/>
      <c r="ONX125" s="156"/>
      <c r="ONY125" s="156"/>
      <c r="ONZ125" s="156"/>
      <c r="OOA125" s="156"/>
      <c r="OOB125" s="156"/>
      <c r="OOC125" s="156"/>
      <c r="OOD125" s="156"/>
      <c r="OOE125" s="156"/>
      <c r="OOF125" s="156"/>
      <c r="OOG125" s="156"/>
      <c r="OOH125" s="156"/>
      <c r="OOI125" s="156"/>
      <c r="OOJ125" s="156"/>
      <c r="OOK125" s="156"/>
      <c r="OOL125" s="156"/>
      <c r="OOM125" s="156"/>
      <c r="OON125" s="156"/>
      <c r="OOO125" s="156"/>
      <c r="OOP125" s="156"/>
      <c r="OOQ125" s="156"/>
      <c r="OOR125" s="156"/>
      <c r="OOS125" s="156"/>
      <c r="OOT125" s="156"/>
      <c r="OOU125" s="156"/>
      <c r="OOV125" s="156"/>
      <c r="OOW125" s="156"/>
      <c r="OOX125" s="156"/>
      <c r="OOY125" s="156"/>
      <c r="OOZ125" s="156"/>
      <c r="OPA125" s="156"/>
      <c r="OPB125" s="156"/>
      <c r="OPC125" s="156"/>
      <c r="OPD125" s="156"/>
      <c r="OPE125" s="156"/>
      <c r="OPF125" s="156"/>
      <c r="OPG125" s="156"/>
      <c r="OPH125" s="156"/>
      <c r="OPI125" s="156"/>
      <c r="OPJ125" s="156"/>
      <c r="OPK125" s="156"/>
      <c r="OPL125" s="156"/>
      <c r="OPM125" s="156"/>
      <c r="OPN125" s="156"/>
      <c r="OPO125" s="156"/>
      <c r="OPP125" s="156"/>
      <c r="OPQ125" s="156"/>
      <c r="OPR125" s="156"/>
      <c r="OPS125" s="156"/>
      <c r="OPT125" s="156"/>
      <c r="OPU125" s="156"/>
      <c r="OPV125" s="156"/>
      <c r="OPW125" s="156"/>
      <c r="OPX125" s="156"/>
      <c r="OPY125" s="156"/>
      <c r="OPZ125" s="156"/>
      <c r="OQA125" s="156"/>
      <c r="OQB125" s="156"/>
      <c r="OQC125" s="156"/>
      <c r="OQD125" s="156"/>
      <c r="OQE125" s="156"/>
      <c r="OQF125" s="156"/>
      <c r="OQG125" s="156"/>
      <c r="OQH125" s="156"/>
      <c r="OQI125" s="156"/>
      <c r="OQJ125" s="156"/>
      <c r="OQK125" s="156"/>
      <c r="OQL125" s="156"/>
      <c r="OQM125" s="156"/>
      <c r="OQN125" s="156"/>
      <c r="OQO125" s="156"/>
      <c r="OQP125" s="156"/>
      <c r="OQQ125" s="156"/>
      <c r="OQR125" s="156"/>
      <c r="OQS125" s="156"/>
      <c r="OQT125" s="156"/>
      <c r="OQU125" s="156"/>
      <c r="OQV125" s="156"/>
      <c r="OQW125" s="156"/>
      <c r="OQX125" s="156"/>
      <c r="OQY125" s="156"/>
      <c r="OQZ125" s="156"/>
      <c r="ORA125" s="156"/>
      <c r="ORB125" s="156"/>
      <c r="ORC125" s="156"/>
      <c r="ORD125" s="156"/>
      <c r="ORE125" s="156"/>
      <c r="ORF125" s="156"/>
      <c r="ORG125" s="156"/>
      <c r="ORH125" s="156"/>
      <c r="ORI125" s="156"/>
      <c r="ORJ125" s="156"/>
      <c r="ORK125" s="156"/>
      <c r="ORL125" s="156"/>
      <c r="ORM125" s="156"/>
      <c r="ORN125" s="156"/>
      <c r="ORO125" s="156"/>
      <c r="ORP125" s="156"/>
      <c r="ORQ125" s="156"/>
      <c r="ORR125" s="156"/>
      <c r="ORS125" s="156"/>
      <c r="ORT125" s="156"/>
      <c r="ORU125" s="156"/>
      <c r="ORV125" s="156"/>
      <c r="ORW125" s="156"/>
      <c r="ORX125" s="156"/>
      <c r="ORY125" s="156"/>
      <c r="ORZ125" s="156"/>
      <c r="OSA125" s="156"/>
      <c r="OSB125" s="156"/>
      <c r="OSC125" s="156"/>
      <c r="OSD125" s="156"/>
      <c r="OSE125" s="156"/>
      <c r="OSF125" s="156"/>
      <c r="OSG125" s="156"/>
      <c r="OSH125" s="156"/>
      <c r="OSI125" s="156"/>
      <c r="OSJ125" s="156"/>
      <c r="OSK125" s="156"/>
      <c r="OSL125" s="156"/>
      <c r="OSM125" s="156"/>
      <c r="OSN125" s="156"/>
      <c r="OSO125" s="156"/>
      <c r="OSP125" s="156"/>
      <c r="OSQ125" s="156"/>
      <c r="OSR125" s="156"/>
      <c r="OSS125" s="156"/>
      <c r="OST125" s="156"/>
      <c r="OSU125" s="156"/>
      <c r="OSV125" s="156"/>
      <c r="OSW125" s="156"/>
      <c r="OSX125" s="156"/>
      <c r="OSY125" s="156"/>
      <c r="OSZ125" s="156"/>
      <c r="OTA125" s="156"/>
      <c r="OTB125" s="156"/>
      <c r="OTC125" s="156"/>
      <c r="OTD125" s="156"/>
      <c r="OTE125" s="156"/>
      <c r="OTF125" s="156"/>
      <c r="OTG125" s="156"/>
      <c r="OTH125" s="156"/>
      <c r="OTI125" s="156"/>
      <c r="OTJ125" s="156"/>
      <c r="OTK125" s="156"/>
      <c r="OTL125" s="156"/>
      <c r="OTM125" s="156"/>
      <c r="OTN125" s="156"/>
      <c r="OTO125" s="156"/>
      <c r="OTP125" s="156"/>
      <c r="OTQ125" s="156"/>
      <c r="OTR125" s="156"/>
      <c r="OTS125" s="156"/>
      <c r="OTT125" s="156"/>
      <c r="OTU125" s="156"/>
      <c r="OTV125" s="156"/>
      <c r="OTW125" s="156"/>
      <c r="OTX125" s="156"/>
      <c r="OTY125" s="156"/>
      <c r="OTZ125" s="156"/>
      <c r="OUA125" s="156"/>
      <c r="OUB125" s="156"/>
      <c r="OUC125" s="156"/>
      <c r="OUD125" s="156"/>
      <c r="OUE125" s="156"/>
      <c r="OUF125" s="156"/>
      <c r="OUG125" s="156"/>
      <c r="OUH125" s="156"/>
      <c r="OUI125" s="156"/>
      <c r="OUJ125" s="156"/>
      <c r="OUK125" s="156"/>
      <c r="OUL125" s="156"/>
      <c r="OUM125" s="156"/>
      <c r="OUN125" s="156"/>
      <c r="OUO125" s="156"/>
      <c r="OUP125" s="156"/>
      <c r="OUQ125" s="156"/>
      <c r="OUR125" s="156"/>
      <c r="OUS125" s="156"/>
      <c r="OUT125" s="156"/>
      <c r="OUU125" s="156"/>
      <c r="OUV125" s="156"/>
      <c r="OUW125" s="156"/>
      <c r="OUX125" s="156"/>
      <c r="OUY125" s="156"/>
      <c r="OUZ125" s="156"/>
      <c r="OVA125" s="156"/>
      <c r="OVB125" s="156"/>
      <c r="OVC125" s="156"/>
      <c r="OVD125" s="156"/>
      <c r="OVE125" s="156"/>
      <c r="OVF125" s="156"/>
      <c r="OVG125" s="156"/>
      <c r="OVH125" s="156"/>
      <c r="OVI125" s="156"/>
      <c r="OVJ125" s="156"/>
      <c r="OVK125" s="156"/>
      <c r="OVL125" s="156"/>
      <c r="OVM125" s="156"/>
      <c r="OVN125" s="156"/>
      <c r="OVO125" s="156"/>
      <c r="OVP125" s="156"/>
      <c r="OVQ125" s="156"/>
      <c r="OVR125" s="156"/>
      <c r="OVS125" s="156"/>
      <c r="OVT125" s="156"/>
      <c r="OVU125" s="156"/>
      <c r="OVV125" s="156"/>
      <c r="OVW125" s="156"/>
      <c r="OVX125" s="156"/>
      <c r="OVY125" s="156"/>
      <c r="OVZ125" s="156"/>
      <c r="OWA125" s="156"/>
      <c r="OWB125" s="156"/>
      <c r="OWC125" s="156"/>
      <c r="OWD125" s="156"/>
      <c r="OWE125" s="156"/>
      <c r="OWF125" s="156"/>
      <c r="OWG125" s="156"/>
      <c r="OWH125" s="156"/>
      <c r="OWI125" s="156"/>
      <c r="OWJ125" s="156"/>
      <c r="OWK125" s="156"/>
      <c r="OWL125" s="156"/>
      <c r="OWM125" s="156"/>
      <c r="OWN125" s="156"/>
      <c r="OWO125" s="156"/>
      <c r="OWP125" s="156"/>
      <c r="OWQ125" s="156"/>
      <c r="OWR125" s="156"/>
      <c r="OWS125" s="156"/>
      <c r="OWT125" s="156"/>
      <c r="OWU125" s="156"/>
      <c r="OWV125" s="156"/>
      <c r="OWW125" s="156"/>
      <c r="OWX125" s="156"/>
      <c r="OWY125" s="156"/>
      <c r="OWZ125" s="156"/>
      <c r="OXA125" s="156"/>
      <c r="OXB125" s="156"/>
      <c r="OXC125" s="156"/>
      <c r="OXD125" s="156"/>
      <c r="OXE125" s="156"/>
      <c r="OXF125" s="156"/>
      <c r="OXG125" s="156"/>
      <c r="OXH125" s="156"/>
      <c r="OXI125" s="156"/>
      <c r="OXJ125" s="156"/>
      <c r="OXK125" s="156"/>
      <c r="OXL125" s="156"/>
      <c r="OXM125" s="156"/>
      <c r="OXN125" s="156"/>
      <c r="OXO125" s="156"/>
      <c r="OXP125" s="156"/>
      <c r="OXQ125" s="156"/>
      <c r="OXR125" s="156"/>
      <c r="OXS125" s="156"/>
      <c r="OXT125" s="156"/>
      <c r="OXU125" s="156"/>
      <c r="OXV125" s="156"/>
      <c r="OXW125" s="156"/>
      <c r="OXX125" s="156"/>
      <c r="OXY125" s="156"/>
      <c r="OXZ125" s="156"/>
      <c r="OYA125" s="156"/>
      <c r="OYB125" s="156"/>
      <c r="OYC125" s="156"/>
      <c r="OYD125" s="156"/>
      <c r="OYE125" s="156"/>
      <c r="OYF125" s="156"/>
      <c r="OYG125" s="156"/>
      <c r="OYH125" s="156"/>
      <c r="OYI125" s="156"/>
      <c r="OYJ125" s="156"/>
      <c r="OYK125" s="156"/>
      <c r="OYL125" s="156"/>
      <c r="OYM125" s="156"/>
      <c r="OYN125" s="156"/>
      <c r="OYO125" s="156"/>
      <c r="OYP125" s="156"/>
      <c r="OYQ125" s="156"/>
      <c r="OYR125" s="156"/>
      <c r="OYS125" s="156"/>
      <c r="OYT125" s="156"/>
      <c r="OYU125" s="156"/>
      <c r="OYV125" s="156"/>
      <c r="OYW125" s="156"/>
      <c r="OYX125" s="156"/>
      <c r="OYY125" s="156"/>
      <c r="OYZ125" s="156"/>
      <c r="OZA125" s="156"/>
      <c r="OZB125" s="156"/>
      <c r="OZC125" s="156"/>
      <c r="OZD125" s="156"/>
      <c r="OZE125" s="156"/>
      <c r="OZF125" s="156"/>
      <c r="OZG125" s="156"/>
      <c r="OZH125" s="156"/>
      <c r="OZI125" s="156"/>
      <c r="OZJ125" s="156"/>
      <c r="OZK125" s="156"/>
      <c r="OZL125" s="156"/>
      <c r="OZM125" s="156"/>
      <c r="OZN125" s="156"/>
      <c r="OZO125" s="156"/>
      <c r="OZP125" s="156"/>
      <c r="OZQ125" s="156"/>
      <c r="OZR125" s="156"/>
      <c r="OZS125" s="156"/>
      <c r="OZT125" s="156"/>
      <c r="OZU125" s="156"/>
      <c r="OZV125" s="156"/>
      <c r="OZW125" s="156"/>
      <c r="OZX125" s="156"/>
      <c r="OZY125" s="156"/>
      <c r="OZZ125" s="156"/>
      <c r="PAA125" s="156"/>
      <c r="PAB125" s="156"/>
      <c r="PAC125" s="156"/>
      <c r="PAD125" s="156"/>
      <c r="PAE125" s="156"/>
      <c r="PAF125" s="156"/>
      <c r="PAG125" s="156"/>
      <c r="PAH125" s="156"/>
      <c r="PAI125" s="156"/>
      <c r="PAJ125" s="156"/>
      <c r="PAK125" s="156"/>
      <c r="PAL125" s="156"/>
      <c r="PAM125" s="156"/>
      <c r="PAN125" s="156"/>
      <c r="PAO125" s="156"/>
      <c r="PAP125" s="156"/>
      <c r="PAQ125" s="156"/>
      <c r="PAR125" s="156"/>
      <c r="PAS125" s="156"/>
      <c r="PAT125" s="156"/>
      <c r="PAU125" s="156"/>
      <c r="PAV125" s="156"/>
      <c r="PAW125" s="156"/>
      <c r="PAX125" s="156"/>
      <c r="PAY125" s="156"/>
      <c r="PAZ125" s="156"/>
      <c r="PBA125" s="156"/>
      <c r="PBB125" s="156"/>
      <c r="PBC125" s="156"/>
      <c r="PBD125" s="156"/>
      <c r="PBE125" s="156"/>
      <c r="PBF125" s="156"/>
      <c r="PBG125" s="156"/>
      <c r="PBH125" s="156"/>
      <c r="PBI125" s="156"/>
      <c r="PBJ125" s="156"/>
      <c r="PBK125" s="156"/>
      <c r="PBL125" s="156"/>
      <c r="PBM125" s="156"/>
      <c r="PBN125" s="156"/>
      <c r="PBO125" s="156"/>
      <c r="PBP125" s="156"/>
      <c r="PBQ125" s="156"/>
      <c r="PBR125" s="156"/>
      <c r="PBS125" s="156"/>
      <c r="PBT125" s="156"/>
      <c r="PBU125" s="156"/>
      <c r="PBV125" s="156"/>
      <c r="PBW125" s="156"/>
      <c r="PBX125" s="156"/>
      <c r="PBY125" s="156"/>
      <c r="PBZ125" s="156"/>
      <c r="PCA125" s="156"/>
      <c r="PCB125" s="156"/>
      <c r="PCC125" s="156"/>
      <c r="PCD125" s="156"/>
      <c r="PCE125" s="156"/>
      <c r="PCF125" s="156"/>
      <c r="PCG125" s="156"/>
      <c r="PCH125" s="156"/>
      <c r="PCI125" s="156"/>
      <c r="PCJ125" s="156"/>
      <c r="PCK125" s="156"/>
      <c r="PCL125" s="156"/>
      <c r="PCM125" s="156"/>
      <c r="PCN125" s="156"/>
      <c r="PCO125" s="156"/>
      <c r="PCP125" s="156"/>
      <c r="PCQ125" s="156"/>
      <c r="PCR125" s="156"/>
      <c r="PCS125" s="156"/>
      <c r="PCT125" s="156"/>
      <c r="PCU125" s="156"/>
      <c r="PCV125" s="156"/>
      <c r="PCW125" s="156"/>
      <c r="PCX125" s="156"/>
      <c r="PCY125" s="156"/>
      <c r="PCZ125" s="156"/>
      <c r="PDA125" s="156"/>
      <c r="PDB125" s="156"/>
      <c r="PDC125" s="156"/>
      <c r="PDD125" s="156"/>
      <c r="PDE125" s="156"/>
      <c r="PDF125" s="156"/>
      <c r="PDG125" s="156"/>
      <c r="PDH125" s="156"/>
      <c r="PDI125" s="156"/>
      <c r="PDJ125" s="156"/>
      <c r="PDK125" s="156"/>
      <c r="PDL125" s="156"/>
      <c r="PDM125" s="156"/>
      <c r="PDN125" s="156"/>
      <c r="PDO125" s="156"/>
      <c r="PDP125" s="156"/>
      <c r="PDQ125" s="156"/>
      <c r="PDR125" s="156"/>
      <c r="PDS125" s="156"/>
      <c r="PDT125" s="156"/>
      <c r="PDU125" s="156"/>
      <c r="PDV125" s="156"/>
      <c r="PDW125" s="156"/>
      <c r="PDX125" s="156"/>
      <c r="PDY125" s="156"/>
      <c r="PDZ125" s="156"/>
      <c r="PEA125" s="156"/>
      <c r="PEB125" s="156"/>
      <c r="PEC125" s="156"/>
      <c r="PED125" s="156"/>
      <c r="PEE125" s="156"/>
      <c r="PEF125" s="156"/>
      <c r="PEG125" s="156"/>
      <c r="PEH125" s="156"/>
      <c r="PEI125" s="156"/>
      <c r="PEJ125" s="156"/>
      <c r="PEK125" s="156"/>
      <c r="PEL125" s="156"/>
      <c r="PEM125" s="156"/>
      <c r="PEN125" s="156"/>
      <c r="PEO125" s="156"/>
      <c r="PEP125" s="156"/>
      <c r="PEQ125" s="156"/>
      <c r="PER125" s="156"/>
      <c r="PES125" s="156"/>
      <c r="PET125" s="156"/>
      <c r="PEU125" s="156"/>
      <c r="PEV125" s="156"/>
      <c r="PEW125" s="156"/>
      <c r="PEX125" s="156"/>
      <c r="PEY125" s="156"/>
      <c r="PEZ125" s="156"/>
      <c r="PFA125" s="156"/>
      <c r="PFB125" s="156"/>
      <c r="PFC125" s="156"/>
      <c r="PFD125" s="156"/>
      <c r="PFE125" s="156"/>
      <c r="PFF125" s="156"/>
      <c r="PFG125" s="156"/>
      <c r="PFH125" s="156"/>
      <c r="PFI125" s="156"/>
      <c r="PFJ125" s="156"/>
      <c r="PFK125" s="156"/>
      <c r="PFL125" s="156"/>
      <c r="PFM125" s="156"/>
      <c r="PFN125" s="156"/>
      <c r="PFO125" s="156"/>
      <c r="PFP125" s="156"/>
      <c r="PFQ125" s="156"/>
      <c r="PFR125" s="156"/>
      <c r="PFS125" s="156"/>
      <c r="PFT125" s="156"/>
      <c r="PFU125" s="156"/>
      <c r="PFV125" s="156"/>
      <c r="PFW125" s="156"/>
      <c r="PFX125" s="156"/>
      <c r="PFY125" s="156"/>
      <c r="PFZ125" s="156"/>
      <c r="PGA125" s="156"/>
      <c r="PGB125" s="156"/>
      <c r="PGC125" s="156"/>
      <c r="PGD125" s="156"/>
      <c r="PGE125" s="156"/>
      <c r="PGF125" s="156"/>
      <c r="PGG125" s="156"/>
      <c r="PGH125" s="156"/>
      <c r="PGI125" s="156"/>
      <c r="PGJ125" s="156"/>
      <c r="PGK125" s="156"/>
      <c r="PGL125" s="156"/>
      <c r="PGM125" s="156"/>
      <c r="PGN125" s="156"/>
      <c r="PGO125" s="156"/>
      <c r="PGP125" s="156"/>
      <c r="PGQ125" s="156"/>
      <c r="PGR125" s="156"/>
      <c r="PGS125" s="156"/>
      <c r="PGT125" s="156"/>
      <c r="PGU125" s="156"/>
      <c r="PGV125" s="156"/>
      <c r="PGW125" s="156"/>
      <c r="PGX125" s="156"/>
      <c r="PGY125" s="156"/>
      <c r="PGZ125" s="156"/>
      <c r="PHA125" s="156"/>
      <c r="PHB125" s="156"/>
      <c r="PHC125" s="156"/>
      <c r="PHD125" s="156"/>
      <c r="PHE125" s="156"/>
      <c r="PHF125" s="156"/>
      <c r="PHG125" s="156"/>
      <c r="PHH125" s="156"/>
      <c r="PHI125" s="156"/>
      <c r="PHJ125" s="156"/>
      <c r="PHK125" s="156"/>
      <c r="PHL125" s="156"/>
      <c r="PHM125" s="156"/>
      <c r="PHN125" s="156"/>
      <c r="PHO125" s="156"/>
      <c r="PHP125" s="156"/>
      <c r="PHQ125" s="156"/>
      <c r="PHR125" s="156"/>
      <c r="PHS125" s="156"/>
      <c r="PHT125" s="156"/>
      <c r="PHU125" s="156"/>
      <c r="PHV125" s="156"/>
      <c r="PHW125" s="156"/>
      <c r="PHX125" s="156"/>
      <c r="PHY125" s="156"/>
      <c r="PHZ125" s="156"/>
      <c r="PIA125" s="156"/>
      <c r="PIB125" s="156"/>
      <c r="PIC125" s="156"/>
      <c r="PID125" s="156"/>
      <c r="PIE125" s="156"/>
      <c r="PIF125" s="156"/>
      <c r="PIG125" s="156"/>
      <c r="PIH125" s="156"/>
      <c r="PII125" s="156"/>
      <c r="PIJ125" s="156"/>
      <c r="PIK125" s="156"/>
      <c r="PIL125" s="156"/>
      <c r="PIM125" s="156"/>
      <c r="PIN125" s="156"/>
      <c r="PIO125" s="156"/>
      <c r="PIP125" s="156"/>
      <c r="PIQ125" s="156"/>
      <c r="PIR125" s="156"/>
      <c r="PIS125" s="156"/>
      <c r="PIT125" s="156"/>
      <c r="PIU125" s="156"/>
      <c r="PIV125" s="156"/>
      <c r="PIW125" s="156"/>
      <c r="PIX125" s="156"/>
      <c r="PIY125" s="156"/>
      <c r="PIZ125" s="156"/>
      <c r="PJA125" s="156"/>
      <c r="PJB125" s="156"/>
      <c r="PJC125" s="156"/>
      <c r="PJD125" s="156"/>
      <c r="PJE125" s="156"/>
      <c r="PJF125" s="156"/>
      <c r="PJG125" s="156"/>
      <c r="PJH125" s="156"/>
      <c r="PJI125" s="156"/>
      <c r="PJJ125" s="156"/>
      <c r="PJK125" s="156"/>
      <c r="PJL125" s="156"/>
      <c r="PJM125" s="156"/>
      <c r="PJN125" s="156"/>
      <c r="PJO125" s="156"/>
      <c r="PJP125" s="156"/>
      <c r="PJQ125" s="156"/>
      <c r="PJR125" s="156"/>
      <c r="PJS125" s="156"/>
      <c r="PJT125" s="156"/>
      <c r="PJU125" s="156"/>
      <c r="PJV125" s="156"/>
      <c r="PJW125" s="156"/>
      <c r="PJX125" s="156"/>
      <c r="PJY125" s="156"/>
      <c r="PJZ125" s="156"/>
      <c r="PKA125" s="156"/>
      <c r="PKB125" s="156"/>
      <c r="PKC125" s="156"/>
      <c r="PKD125" s="156"/>
      <c r="PKE125" s="156"/>
      <c r="PKF125" s="156"/>
      <c r="PKG125" s="156"/>
      <c r="PKH125" s="156"/>
      <c r="PKI125" s="156"/>
      <c r="PKJ125" s="156"/>
      <c r="PKK125" s="156"/>
      <c r="PKL125" s="156"/>
      <c r="PKM125" s="156"/>
      <c r="PKN125" s="156"/>
      <c r="PKO125" s="156"/>
      <c r="PKP125" s="156"/>
      <c r="PKQ125" s="156"/>
      <c r="PKR125" s="156"/>
      <c r="PKS125" s="156"/>
      <c r="PKT125" s="156"/>
      <c r="PKU125" s="156"/>
      <c r="PKV125" s="156"/>
      <c r="PKW125" s="156"/>
      <c r="PKX125" s="156"/>
      <c r="PKY125" s="156"/>
      <c r="PKZ125" s="156"/>
      <c r="PLA125" s="156"/>
      <c r="PLB125" s="156"/>
      <c r="PLC125" s="156"/>
      <c r="PLD125" s="156"/>
      <c r="PLE125" s="156"/>
      <c r="PLF125" s="156"/>
      <c r="PLG125" s="156"/>
      <c r="PLH125" s="156"/>
      <c r="PLI125" s="156"/>
      <c r="PLJ125" s="156"/>
      <c r="PLK125" s="156"/>
      <c r="PLL125" s="156"/>
      <c r="PLM125" s="156"/>
      <c r="PLN125" s="156"/>
      <c r="PLO125" s="156"/>
      <c r="PLP125" s="156"/>
      <c r="PLQ125" s="156"/>
      <c r="PLR125" s="156"/>
      <c r="PLS125" s="156"/>
      <c r="PLT125" s="156"/>
      <c r="PLU125" s="156"/>
      <c r="PLV125" s="156"/>
      <c r="PLW125" s="156"/>
      <c r="PLX125" s="156"/>
      <c r="PLY125" s="156"/>
      <c r="PLZ125" s="156"/>
      <c r="PMA125" s="156"/>
      <c r="PMB125" s="156"/>
      <c r="PMC125" s="156"/>
      <c r="PMD125" s="156"/>
      <c r="PME125" s="156"/>
      <c r="PMF125" s="156"/>
      <c r="PMG125" s="156"/>
      <c r="PMH125" s="156"/>
      <c r="PMI125" s="156"/>
      <c r="PMJ125" s="156"/>
      <c r="PMK125" s="156"/>
      <c r="PML125" s="156"/>
      <c r="PMM125" s="156"/>
      <c r="PMN125" s="156"/>
      <c r="PMO125" s="156"/>
      <c r="PMP125" s="156"/>
      <c r="PMQ125" s="156"/>
      <c r="PMR125" s="156"/>
      <c r="PMS125" s="156"/>
      <c r="PMT125" s="156"/>
      <c r="PMU125" s="156"/>
      <c r="PMV125" s="156"/>
      <c r="PMW125" s="156"/>
      <c r="PMX125" s="156"/>
      <c r="PMY125" s="156"/>
      <c r="PMZ125" s="156"/>
      <c r="PNA125" s="156"/>
      <c r="PNB125" s="156"/>
      <c r="PNC125" s="156"/>
      <c r="PND125" s="156"/>
      <c r="PNE125" s="156"/>
      <c r="PNF125" s="156"/>
      <c r="PNG125" s="156"/>
      <c r="PNH125" s="156"/>
      <c r="PNI125" s="156"/>
      <c r="PNJ125" s="156"/>
      <c r="PNK125" s="156"/>
      <c r="PNL125" s="156"/>
      <c r="PNM125" s="156"/>
      <c r="PNN125" s="156"/>
      <c r="PNO125" s="156"/>
      <c r="PNP125" s="156"/>
      <c r="PNQ125" s="156"/>
      <c r="PNR125" s="156"/>
      <c r="PNS125" s="156"/>
      <c r="PNT125" s="156"/>
      <c r="PNU125" s="156"/>
      <c r="PNV125" s="156"/>
      <c r="PNW125" s="156"/>
      <c r="PNX125" s="156"/>
      <c r="PNY125" s="156"/>
      <c r="PNZ125" s="156"/>
      <c r="POA125" s="156"/>
      <c r="POB125" s="156"/>
      <c r="POC125" s="156"/>
      <c r="POD125" s="156"/>
      <c r="POE125" s="156"/>
      <c r="POF125" s="156"/>
      <c r="POG125" s="156"/>
      <c r="POH125" s="156"/>
      <c r="POI125" s="156"/>
      <c r="POJ125" s="156"/>
      <c r="POK125" s="156"/>
      <c r="POL125" s="156"/>
      <c r="POM125" s="156"/>
      <c r="PON125" s="156"/>
      <c r="POO125" s="156"/>
      <c r="POP125" s="156"/>
      <c r="POQ125" s="156"/>
      <c r="POR125" s="156"/>
      <c r="POS125" s="156"/>
      <c r="POT125" s="156"/>
      <c r="POU125" s="156"/>
      <c r="POV125" s="156"/>
      <c r="POW125" s="156"/>
      <c r="POX125" s="156"/>
      <c r="POY125" s="156"/>
      <c r="POZ125" s="156"/>
      <c r="PPA125" s="156"/>
      <c r="PPB125" s="156"/>
      <c r="PPC125" s="156"/>
      <c r="PPD125" s="156"/>
      <c r="PPE125" s="156"/>
      <c r="PPF125" s="156"/>
      <c r="PPG125" s="156"/>
      <c r="PPH125" s="156"/>
      <c r="PPI125" s="156"/>
      <c r="PPJ125" s="156"/>
      <c r="PPK125" s="156"/>
      <c r="PPL125" s="156"/>
      <c r="PPM125" s="156"/>
      <c r="PPN125" s="156"/>
      <c r="PPO125" s="156"/>
      <c r="PPP125" s="156"/>
      <c r="PPQ125" s="156"/>
      <c r="PPR125" s="156"/>
      <c r="PPS125" s="156"/>
      <c r="PPT125" s="156"/>
      <c r="PPU125" s="156"/>
      <c r="PPV125" s="156"/>
      <c r="PPW125" s="156"/>
      <c r="PPX125" s="156"/>
      <c r="PPY125" s="156"/>
      <c r="PPZ125" s="156"/>
      <c r="PQA125" s="156"/>
      <c r="PQB125" s="156"/>
      <c r="PQC125" s="156"/>
      <c r="PQD125" s="156"/>
      <c r="PQE125" s="156"/>
      <c r="PQF125" s="156"/>
      <c r="PQG125" s="156"/>
      <c r="PQH125" s="156"/>
      <c r="PQI125" s="156"/>
      <c r="PQJ125" s="156"/>
      <c r="PQK125" s="156"/>
      <c r="PQL125" s="156"/>
      <c r="PQM125" s="156"/>
      <c r="PQN125" s="156"/>
      <c r="PQO125" s="156"/>
      <c r="PQP125" s="156"/>
      <c r="PQQ125" s="156"/>
      <c r="PQR125" s="156"/>
      <c r="PQS125" s="156"/>
      <c r="PQT125" s="156"/>
      <c r="PQU125" s="156"/>
      <c r="PQV125" s="156"/>
      <c r="PQW125" s="156"/>
      <c r="PQX125" s="156"/>
      <c r="PQY125" s="156"/>
      <c r="PQZ125" s="156"/>
      <c r="PRA125" s="156"/>
      <c r="PRB125" s="156"/>
      <c r="PRC125" s="156"/>
      <c r="PRD125" s="156"/>
      <c r="PRE125" s="156"/>
      <c r="PRF125" s="156"/>
      <c r="PRG125" s="156"/>
      <c r="PRH125" s="156"/>
      <c r="PRI125" s="156"/>
      <c r="PRJ125" s="156"/>
      <c r="PRK125" s="156"/>
      <c r="PRL125" s="156"/>
      <c r="PRM125" s="156"/>
      <c r="PRN125" s="156"/>
      <c r="PRO125" s="156"/>
      <c r="PRP125" s="156"/>
      <c r="PRQ125" s="156"/>
      <c r="PRR125" s="156"/>
      <c r="PRS125" s="156"/>
      <c r="PRT125" s="156"/>
      <c r="PRU125" s="156"/>
      <c r="PRV125" s="156"/>
      <c r="PRW125" s="156"/>
      <c r="PRX125" s="156"/>
      <c r="PRY125" s="156"/>
      <c r="PRZ125" s="156"/>
      <c r="PSA125" s="156"/>
      <c r="PSB125" s="156"/>
      <c r="PSC125" s="156"/>
      <c r="PSD125" s="156"/>
      <c r="PSE125" s="156"/>
      <c r="PSF125" s="156"/>
      <c r="PSG125" s="156"/>
      <c r="PSH125" s="156"/>
      <c r="PSI125" s="156"/>
      <c r="PSJ125" s="156"/>
      <c r="PSK125" s="156"/>
      <c r="PSL125" s="156"/>
      <c r="PSM125" s="156"/>
      <c r="PSN125" s="156"/>
      <c r="PSO125" s="156"/>
      <c r="PSP125" s="156"/>
      <c r="PSQ125" s="156"/>
      <c r="PSR125" s="156"/>
      <c r="PSS125" s="156"/>
      <c r="PST125" s="156"/>
      <c r="PSU125" s="156"/>
      <c r="PSV125" s="156"/>
      <c r="PSW125" s="156"/>
      <c r="PSX125" s="156"/>
      <c r="PSY125" s="156"/>
      <c r="PSZ125" s="156"/>
      <c r="PTA125" s="156"/>
      <c r="PTB125" s="156"/>
      <c r="PTC125" s="156"/>
      <c r="PTD125" s="156"/>
      <c r="PTE125" s="156"/>
      <c r="PTF125" s="156"/>
      <c r="PTG125" s="156"/>
      <c r="PTH125" s="156"/>
      <c r="PTI125" s="156"/>
      <c r="PTJ125" s="156"/>
      <c r="PTK125" s="156"/>
      <c r="PTL125" s="156"/>
      <c r="PTM125" s="156"/>
      <c r="PTN125" s="156"/>
      <c r="PTO125" s="156"/>
      <c r="PTP125" s="156"/>
      <c r="PTQ125" s="156"/>
      <c r="PTR125" s="156"/>
      <c r="PTS125" s="156"/>
      <c r="PTT125" s="156"/>
      <c r="PTU125" s="156"/>
      <c r="PTV125" s="156"/>
      <c r="PTW125" s="156"/>
      <c r="PTX125" s="156"/>
      <c r="PTY125" s="156"/>
      <c r="PTZ125" s="156"/>
      <c r="PUA125" s="156"/>
      <c r="PUB125" s="156"/>
      <c r="PUC125" s="156"/>
      <c r="PUD125" s="156"/>
      <c r="PUE125" s="156"/>
      <c r="PUF125" s="156"/>
      <c r="PUG125" s="156"/>
      <c r="PUH125" s="156"/>
      <c r="PUI125" s="156"/>
      <c r="PUJ125" s="156"/>
      <c r="PUK125" s="156"/>
      <c r="PUL125" s="156"/>
      <c r="PUM125" s="156"/>
      <c r="PUN125" s="156"/>
      <c r="PUO125" s="156"/>
      <c r="PUP125" s="156"/>
      <c r="PUQ125" s="156"/>
      <c r="PUR125" s="156"/>
      <c r="PUS125" s="156"/>
      <c r="PUT125" s="156"/>
      <c r="PUU125" s="156"/>
      <c r="PUV125" s="156"/>
      <c r="PUW125" s="156"/>
      <c r="PUX125" s="156"/>
      <c r="PUY125" s="156"/>
      <c r="PUZ125" s="156"/>
      <c r="PVA125" s="156"/>
      <c r="PVB125" s="156"/>
      <c r="PVC125" s="156"/>
      <c r="PVD125" s="156"/>
      <c r="PVE125" s="156"/>
      <c r="PVF125" s="156"/>
      <c r="PVG125" s="156"/>
      <c r="PVH125" s="156"/>
      <c r="PVI125" s="156"/>
      <c r="PVJ125" s="156"/>
      <c r="PVK125" s="156"/>
      <c r="PVL125" s="156"/>
      <c r="PVM125" s="156"/>
      <c r="PVN125" s="156"/>
      <c r="PVO125" s="156"/>
      <c r="PVP125" s="156"/>
      <c r="PVQ125" s="156"/>
      <c r="PVR125" s="156"/>
      <c r="PVS125" s="156"/>
      <c r="PVT125" s="156"/>
      <c r="PVU125" s="156"/>
      <c r="PVV125" s="156"/>
      <c r="PVW125" s="156"/>
      <c r="PVX125" s="156"/>
      <c r="PVY125" s="156"/>
      <c r="PVZ125" s="156"/>
      <c r="PWA125" s="156"/>
      <c r="PWB125" s="156"/>
      <c r="PWC125" s="156"/>
      <c r="PWD125" s="156"/>
      <c r="PWE125" s="156"/>
      <c r="PWF125" s="156"/>
      <c r="PWG125" s="156"/>
      <c r="PWH125" s="156"/>
      <c r="PWI125" s="156"/>
      <c r="PWJ125" s="156"/>
      <c r="PWK125" s="156"/>
      <c r="PWL125" s="156"/>
      <c r="PWM125" s="156"/>
      <c r="PWN125" s="156"/>
      <c r="PWO125" s="156"/>
      <c r="PWP125" s="156"/>
      <c r="PWQ125" s="156"/>
      <c r="PWR125" s="156"/>
      <c r="PWS125" s="156"/>
      <c r="PWT125" s="156"/>
      <c r="PWU125" s="156"/>
      <c r="PWV125" s="156"/>
      <c r="PWW125" s="156"/>
      <c r="PWX125" s="156"/>
      <c r="PWY125" s="156"/>
      <c r="PWZ125" s="156"/>
      <c r="PXA125" s="156"/>
      <c r="PXB125" s="156"/>
      <c r="PXC125" s="156"/>
      <c r="PXD125" s="156"/>
      <c r="PXE125" s="156"/>
      <c r="PXF125" s="156"/>
      <c r="PXG125" s="156"/>
      <c r="PXH125" s="156"/>
      <c r="PXI125" s="156"/>
      <c r="PXJ125" s="156"/>
      <c r="PXK125" s="156"/>
      <c r="PXL125" s="156"/>
      <c r="PXM125" s="156"/>
      <c r="PXN125" s="156"/>
      <c r="PXO125" s="156"/>
      <c r="PXP125" s="156"/>
      <c r="PXQ125" s="156"/>
      <c r="PXR125" s="156"/>
      <c r="PXS125" s="156"/>
      <c r="PXT125" s="156"/>
      <c r="PXU125" s="156"/>
      <c r="PXV125" s="156"/>
      <c r="PXW125" s="156"/>
      <c r="PXX125" s="156"/>
      <c r="PXY125" s="156"/>
      <c r="PXZ125" s="156"/>
      <c r="PYA125" s="156"/>
      <c r="PYB125" s="156"/>
      <c r="PYC125" s="156"/>
      <c r="PYD125" s="156"/>
      <c r="PYE125" s="156"/>
      <c r="PYF125" s="156"/>
      <c r="PYG125" s="156"/>
      <c r="PYH125" s="156"/>
      <c r="PYI125" s="156"/>
      <c r="PYJ125" s="156"/>
      <c r="PYK125" s="156"/>
      <c r="PYL125" s="156"/>
      <c r="PYM125" s="156"/>
      <c r="PYN125" s="156"/>
      <c r="PYO125" s="156"/>
      <c r="PYP125" s="156"/>
      <c r="PYQ125" s="156"/>
      <c r="PYR125" s="156"/>
      <c r="PYS125" s="156"/>
      <c r="PYT125" s="156"/>
      <c r="PYU125" s="156"/>
      <c r="PYV125" s="156"/>
      <c r="PYW125" s="156"/>
      <c r="PYX125" s="156"/>
      <c r="PYY125" s="156"/>
      <c r="PYZ125" s="156"/>
      <c r="PZA125" s="156"/>
      <c r="PZB125" s="156"/>
      <c r="PZC125" s="156"/>
      <c r="PZD125" s="156"/>
      <c r="PZE125" s="156"/>
      <c r="PZF125" s="156"/>
      <c r="PZG125" s="156"/>
      <c r="PZH125" s="156"/>
      <c r="PZI125" s="156"/>
      <c r="PZJ125" s="156"/>
      <c r="PZK125" s="156"/>
      <c r="PZL125" s="156"/>
      <c r="PZM125" s="156"/>
      <c r="PZN125" s="156"/>
      <c r="PZO125" s="156"/>
      <c r="PZP125" s="156"/>
      <c r="PZQ125" s="156"/>
      <c r="PZR125" s="156"/>
      <c r="PZS125" s="156"/>
      <c r="PZT125" s="156"/>
      <c r="PZU125" s="156"/>
      <c r="PZV125" s="156"/>
      <c r="PZW125" s="156"/>
      <c r="PZX125" s="156"/>
      <c r="PZY125" s="156"/>
      <c r="PZZ125" s="156"/>
      <c r="QAA125" s="156"/>
      <c r="QAB125" s="156"/>
      <c r="QAC125" s="156"/>
      <c r="QAD125" s="156"/>
      <c r="QAE125" s="156"/>
      <c r="QAF125" s="156"/>
      <c r="QAG125" s="156"/>
      <c r="QAH125" s="156"/>
      <c r="QAI125" s="156"/>
      <c r="QAJ125" s="156"/>
      <c r="QAK125" s="156"/>
      <c r="QAL125" s="156"/>
      <c r="QAM125" s="156"/>
      <c r="QAN125" s="156"/>
      <c r="QAO125" s="156"/>
      <c r="QAP125" s="156"/>
      <c r="QAQ125" s="156"/>
      <c r="QAR125" s="156"/>
      <c r="QAS125" s="156"/>
      <c r="QAT125" s="156"/>
      <c r="QAU125" s="156"/>
      <c r="QAV125" s="156"/>
      <c r="QAW125" s="156"/>
      <c r="QAX125" s="156"/>
      <c r="QAY125" s="156"/>
      <c r="QAZ125" s="156"/>
      <c r="QBA125" s="156"/>
      <c r="QBB125" s="156"/>
      <c r="QBC125" s="156"/>
      <c r="QBD125" s="156"/>
      <c r="QBE125" s="156"/>
      <c r="QBF125" s="156"/>
      <c r="QBG125" s="156"/>
      <c r="QBH125" s="156"/>
      <c r="QBI125" s="156"/>
      <c r="QBJ125" s="156"/>
      <c r="QBK125" s="156"/>
      <c r="QBL125" s="156"/>
      <c r="QBM125" s="156"/>
      <c r="QBN125" s="156"/>
      <c r="QBO125" s="156"/>
      <c r="QBP125" s="156"/>
      <c r="QBQ125" s="156"/>
      <c r="QBR125" s="156"/>
      <c r="QBS125" s="156"/>
      <c r="QBT125" s="156"/>
      <c r="QBU125" s="156"/>
      <c r="QBV125" s="156"/>
      <c r="QBW125" s="156"/>
      <c r="QBX125" s="156"/>
      <c r="QBY125" s="156"/>
      <c r="QBZ125" s="156"/>
      <c r="QCA125" s="156"/>
      <c r="QCB125" s="156"/>
      <c r="QCC125" s="156"/>
      <c r="QCD125" s="156"/>
      <c r="QCE125" s="156"/>
      <c r="QCF125" s="156"/>
      <c r="QCG125" s="156"/>
      <c r="QCH125" s="156"/>
      <c r="QCI125" s="156"/>
      <c r="QCJ125" s="156"/>
      <c r="QCK125" s="156"/>
      <c r="QCL125" s="156"/>
      <c r="QCM125" s="156"/>
      <c r="QCN125" s="156"/>
      <c r="QCO125" s="156"/>
      <c r="QCP125" s="156"/>
      <c r="QCQ125" s="156"/>
      <c r="QCR125" s="156"/>
      <c r="QCS125" s="156"/>
      <c r="QCT125" s="156"/>
      <c r="QCU125" s="156"/>
      <c r="QCV125" s="156"/>
      <c r="QCW125" s="156"/>
      <c r="QCX125" s="156"/>
      <c r="QCY125" s="156"/>
      <c r="QCZ125" s="156"/>
      <c r="QDA125" s="156"/>
      <c r="QDB125" s="156"/>
      <c r="QDC125" s="156"/>
      <c r="QDD125" s="156"/>
      <c r="QDE125" s="156"/>
      <c r="QDF125" s="156"/>
      <c r="QDG125" s="156"/>
      <c r="QDH125" s="156"/>
      <c r="QDI125" s="156"/>
      <c r="QDJ125" s="156"/>
      <c r="QDK125" s="156"/>
      <c r="QDL125" s="156"/>
      <c r="QDM125" s="156"/>
      <c r="QDN125" s="156"/>
      <c r="QDO125" s="156"/>
      <c r="QDP125" s="156"/>
      <c r="QDQ125" s="156"/>
      <c r="QDR125" s="156"/>
      <c r="QDS125" s="156"/>
      <c r="QDT125" s="156"/>
      <c r="QDU125" s="156"/>
      <c r="QDV125" s="156"/>
      <c r="QDW125" s="156"/>
      <c r="QDX125" s="156"/>
      <c r="QDY125" s="156"/>
      <c r="QDZ125" s="156"/>
      <c r="QEA125" s="156"/>
      <c r="QEB125" s="156"/>
      <c r="QEC125" s="156"/>
      <c r="QED125" s="156"/>
      <c r="QEE125" s="156"/>
      <c r="QEF125" s="156"/>
      <c r="QEG125" s="156"/>
      <c r="QEH125" s="156"/>
      <c r="QEI125" s="156"/>
      <c r="QEJ125" s="156"/>
      <c r="QEK125" s="156"/>
      <c r="QEL125" s="156"/>
      <c r="QEM125" s="156"/>
      <c r="QEN125" s="156"/>
      <c r="QEO125" s="156"/>
      <c r="QEP125" s="156"/>
      <c r="QEQ125" s="156"/>
      <c r="QER125" s="156"/>
      <c r="QES125" s="156"/>
      <c r="QET125" s="156"/>
      <c r="QEU125" s="156"/>
      <c r="QEV125" s="156"/>
      <c r="QEW125" s="156"/>
      <c r="QEX125" s="156"/>
      <c r="QEY125" s="156"/>
      <c r="QEZ125" s="156"/>
      <c r="QFA125" s="156"/>
      <c r="QFB125" s="156"/>
      <c r="QFC125" s="156"/>
      <c r="QFD125" s="156"/>
      <c r="QFE125" s="156"/>
      <c r="QFF125" s="156"/>
      <c r="QFG125" s="156"/>
      <c r="QFH125" s="156"/>
      <c r="QFI125" s="156"/>
      <c r="QFJ125" s="156"/>
      <c r="QFK125" s="156"/>
      <c r="QFL125" s="156"/>
      <c r="QFM125" s="156"/>
      <c r="QFN125" s="156"/>
      <c r="QFO125" s="156"/>
      <c r="QFP125" s="156"/>
      <c r="QFQ125" s="156"/>
      <c r="QFR125" s="156"/>
      <c r="QFS125" s="156"/>
      <c r="QFT125" s="156"/>
      <c r="QFU125" s="156"/>
      <c r="QFV125" s="156"/>
      <c r="QFW125" s="156"/>
      <c r="QFX125" s="156"/>
      <c r="QFY125" s="156"/>
      <c r="QFZ125" s="156"/>
      <c r="QGA125" s="156"/>
      <c r="QGB125" s="156"/>
      <c r="QGC125" s="156"/>
      <c r="QGD125" s="156"/>
      <c r="QGE125" s="156"/>
      <c r="QGF125" s="156"/>
      <c r="QGG125" s="156"/>
      <c r="QGH125" s="156"/>
      <c r="QGI125" s="156"/>
      <c r="QGJ125" s="156"/>
      <c r="QGK125" s="156"/>
      <c r="QGL125" s="156"/>
      <c r="QGM125" s="156"/>
      <c r="QGN125" s="156"/>
      <c r="QGO125" s="156"/>
      <c r="QGP125" s="156"/>
      <c r="QGQ125" s="156"/>
      <c r="QGR125" s="156"/>
      <c r="QGS125" s="156"/>
      <c r="QGT125" s="156"/>
      <c r="QGU125" s="156"/>
      <c r="QGV125" s="156"/>
      <c r="QGW125" s="156"/>
      <c r="QGX125" s="156"/>
      <c r="QGY125" s="156"/>
      <c r="QGZ125" s="156"/>
      <c r="QHA125" s="156"/>
      <c r="QHB125" s="156"/>
      <c r="QHC125" s="156"/>
      <c r="QHD125" s="156"/>
      <c r="QHE125" s="156"/>
      <c r="QHF125" s="156"/>
      <c r="QHG125" s="156"/>
      <c r="QHH125" s="156"/>
      <c r="QHI125" s="156"/>
      <c r="QHJ125" s="156"/>
      <c r="QHK125" s="156"/>
      <c r="QHL125" s="156"/>
      <c r="QHM125" s="156"/>
      <c r="QHN125" s="156"/>
      <c r="QHO125" s="156"/>
      <c r="QHP125" s="156"/>
      <c r="QHQ125" s="156"/>
      <c r="QHR125" s="156"/>
      <c r="QHS125" s="156"/>
      <c r="QHT125" s="156"/>
      <c r="QHU125" s="156"/>
      <c r="QHV125" s="156"/>
      <c r="QHW125" s="156"/>
      <c r="QHX125" s="156"/>
      <c r="QHY125" s="156"/>
      <c r="QHZ125" s="156"/>
      <c r="QIA125" s="156"/>
      <c r="QIB125" s="156"/>
      <c r="QIC125" s="156"/>
      <c r="QID125" s="156"/>
      <c r="QIE125" s="156"/>
      <c r="QIF125" s="156"/>
      <c r="QIG125" s="156"/>
      <c r="QIH125" s="156"/>
      <c r="QII125" s="156"/>
      <c r="QIJ125" s="156"/>
      <c r="QIK125" s="156"/>
      <c r="QIL125" s="156"/>
      <c r="QIM125" s="156"/>
      <c r="QIN125" s="156"/>
      <c r="QIO125" s="156"/>
      <c r="QIP125" s="156"/>
      <c r="QIQ125" s="156"/>
      <c r="QIR125" s="156"/>
      <c r="QIS125" s="156"/>
      <c r="QIT125" s="156"/>
      <c r="QIU125" s="156"/>
      <c r="QIV125" s="156"/>
      <c r="QIW125" s="156"/>
      <c r="QIX125" s="156"/>
      <c r="QIY125" s="156"/>
      <c r="QIZ125" s="156"/>
      <c r="QJA125" s="156"/>
      <c r="QJB125" s="156"/>
      <c r="QJC125" s="156"/>
      <c r="QJD125" s="156"/>
      <c r="QJE125" s="156"/>
      <c r="QJF125" s="156"/>
      <c r="QJG125" s="156"/>
      <c r="QJH125" s="156"/>
      <c r="QJI125" s="156"/>
      <c r="QJJ125" s="156"/>
      <c r="QJK125" s="156"/>
      <c r="QJL125" s="156"/>
      <c r="QJM125" s="156"/>
      <c r="QJN125" s="156"/>
      <c r="QJO125" s="156"/>
      <c r="QJP125" s="156"/>
      <c r="QJQ125" s="156"/>
      <c r="QJR125" s="156"/>
      <c r="QJS125" s="156"/>
      <c r="QJT125" s="156"/>
      <c r="QJU125" s="156"/>
      <c r="QJV125" s="156"/>
      <c r="QJW125" s="156"/>
      <c r="QJX125" s="156"/>
      <c r="QJY125" s="156"/>
      <c r="QJZ125" s="156"/>
      <c r="QKA125" s="156"/>
      <c r="QKB125" s="156"/>
      <c r="QKC125" s="156"/>
      <c r="QKD125" s="156"/>
      <c r="QKE125" s="156"/>
      <c r="QKF125" s="156"/>
      <c r="QKG125" s="156"/>
      <c r="QKH125" s="156"/>
      <c r="QKI125" s="156"/>
      <c r="QKJ125" s="156"/>
      <c r="QKK125" s="156"/>
      <c r="QKL125" s="156"/>
      <c r="QKM125" s="156"/>
      <c r="QKN125" s="156"/>
      <c r="QKO125" s="156"/>
      <c r="QKP125" s="156"/>
      <c r="QKQ125" s="156"/>
      <c r="QKR125" s="156"/>
      <c r="QKS125" s="156"/>
      <c r="QKT125" s="156"/>
      <c r="QKU125" s="156"/>
      <c r="QKV125" s="156"/>
      <c r="QKW125" s="156"/>
      <c r="QKX125" s="156"/>
      <c r="QKY125" s="156"/>
      <c r="QKZ125" s="156"/>
      <c r="QLA125" s="156"/>
      <c r="QLB125" s="156"/>
      <c r="QLC125" s="156"/>
      <c r="QLD125" s="156"/>
      <c r="QLE125" s="156"/>
      <c r="QLF125" s="156"/>
      <c r="QLG125" s="156"/>
      <c r="QLH125" s="156"/>
      <c r="QLI125" s="156"/>
      <c r="QLJ125" s="156"/>
      <c r="QLK125" s="156"/>
      <c r="QLL125" s="156"/>
      <c r="QLM125" s="156"/>
      <c r="QLN125" s="156"/>
      <c r="QLO125" s="156"/>
      <c r="QLP125" s="156"/>
      <c r="QLQ125" s="156"/>
      <c r="QLR125" s="156"/>
      <c r="QLS125" s="156"/>
      <c r="QLT125" s="156"/>
      <c r="QLU125" s="156"/>
      <c r="QLV125" s="156"/>
      <c r="QLW125" s="156"/>
      <c r="QLX125" s="156"/>
      <c r="QLY125" s="156"/>
      <c r="QLZ125" s="156"/>
      <c r="QMA125" s="156"/>
      <c r="QMB125" s="156"/>
      <c r="QMC125" s="156"/>
      <c r="QMD125" s="156"/>
      <c r="QME125" s="156"/>
      <c r="QMF125" s="156"/>
      <c r="QMG125" s="156"/>
      <c r="QMH125" s="156"/>
      <c r="QMI125" s="156"/>
      <c r="QMJ125" s="156"/>
      <c r="QMK125" s="156"/>
      <c r="QML125" s="156"/>
      <c r="QMM125" s="156"/>
      <c r="QMN125" s="156"/>
      <c r="QMO125" s="156"/>
      <c r="QMP125" s="156"/>
      <c r="QMQ125" s="156"/>
      <c r="QMR125" s="156"/>
      <c r="QMS125" s="156"/>
      <c r="QMT125" s="156"/>
      <c r="QMU125" s="156"/>
      <c r="QMV125" s="156"/>
      <c r="QMW125" s="156"/>
      <c r="QMX125" s="156"/>
      <c r="QMY125" s="156"/>
      <c r="QMZ125" s="156"/>
      <c r="QNA125" s="156"/>
      <c r="QNB125" s="156"/>
      <c r="QNC125" s="156"/>
      <c r="QND125" s="156"/>
      <c r="QNE125" s="156"/>
      <c r="QNF125" s="156"/>
      <c r="QNG125" s="156"/>
      <c r="QNH125" s="156"/>
      <c r="QNI125" s="156"/>
      <c r="QNJ125" s="156"/>
      <c r="QNK125" s="156"/>
      <c r="QNL125" s="156"/>
      <c r="QNM125" s="156"/>
      <c r="QNN125" s="156"/>
      <c r="QNO125" s="156"/>
      <c r="QNP125" s="156"/>
      <c r="QNQ125" s="156"/>
      <c r="QNR125" s="156"/>
      <c r="QNS125" s="156"/>
      <c r="QNT125" s="156"/>
      <c r="QNU125" s="156"/>
      <c r="QNV125" s="156"/>
      <c r="QNW125" s="156"/>
      <c r="QNX125" s="156"/>
      <c r="QNY125" s="156"/>
      <c r="QNZ125" s="156"/>
      <c r="QOA125" s="156"/>
      <c r="QOB125" s="156"/>
      <c r="QOC125" s="156"/>
      <c r="QOD125" s="156"/>
      <c r="QOE125" s="156"/>
      <c r="QOF125" s="156"/>
      <c r="QOG125" s="156"/>
      <c r="QOH125" s="156"/>
      <c r="QOI125" s="156"/>
      <c r="QOJ125" s="156"/>
      <c r="QOK125" s="156"/>
      <c r="QOL125" s="156"/>
      <c r="QOM125" s="156"/>
      <c r="QON125" s="156"/>
      <c r="QOO125" s="156"/>
      <c r="QOP125" s="156"/>
      <c r="QOQ125" s="156"/>
      <c r="QOR125" s="156"/>
      <c r="QOS125" s="156"/>
      <c r="QOT125" s="156"/>
      <c r="QOU125" s="156"/>
      <c r="QOV125" s="156"/>
      <c r="QOW125" s="156"/>
      <c r="QOX125" s="156"/>
      <c r="QOY125" s="156"/>
      <c r="QOZ125" s="156"/>
      <c r="QPA125" s="156"/>
      <c r="QPB125" s="156"/>
      <c r="QPC125" s="156"/>
      <c r="QPD125" s="156"/>
      <c r="QPE125" s="156"/>
      <c r="QPF125" s="156"/>
      <c r="QPG125" s="156"/>
      <c r="QPH125" s="156"/>
      <c r="QPI125" s="156"/>
      <c r="QPJ125" s="156"/>
      <c r="QPK125" s="156"/>
      <c r="QPL125" s="156"/>
      <c r="QPM125" s="156"/>
      <c r="QPN125" s="156"/>
      <c r="QPO125" s="156"/>
      <c r="QPP125" s="156"/>
      <c r="QPQ125" s="156"/>
      <c r="QPR125" s="156"/>
      <c r="QPS125" s="156"/>
      <c r="QPT125" s="156"/>
      <c r="QPU125" s="156"/>
      <c r="QPV125" s="156"/>
      <c r="QPW125" s="156"/>
      <c r="QPX125" s="156"/>
      <c r="QPY125" s="156"/>
      <c r="QPZ125" s="156"/>
      <c r="QQA125" s="156"/>
      <c r="QQB125" s="156"/>
      <c r="QQC125" s="156"/>
      <c r="QQD125" s="156"/>
      <c r="QQE125" s="156"/>
      <c r="QQF125" s="156"/>
      <c r="QQG125" s="156"/>
      <c r="QQH125" s="156"/>
      <c r="QQI125" s="156"/>
      <c r="QQJ125" s="156"/>
      <c r="QQK125" s="156"/>
      <c r="QQL125" s="156"/>
      <c r="QQM125" s="156"/>
      <c r="QQN125" s="156"/>
      <c r="QQO125" s="156"/>
      <c r="QQP125" s="156"/>
      <c r="QQQ125" s="156"/>
      <c r="QQR125" s="156"/>
      <c r="QQS125" s="156"/>
      <c r="QQT125" s="156"/>
      <c r="QQU125" s="156"/>
      <c r="QQV125" s="156"/>
      <c r="QQW125" s="156"/>
      <c r="QQX125" s="156"/>
      <c r="QQY125" s="156"/>
      <c r="QQZ125" s="156"/>
      <c r="QRA125" s="156"/>
      <c r="QRB125" s="156"/>
      <c r="QRC125" s="156"/>
      <c r="QRD125" s="156"/>
      <c r="QRE125" s="156"/>
      <c r="QRF125" s="156"/>
      <c r="QRG125" s="156"/>
      <c r="QRH125" s="156"/>
      <c r="QRI125" s="156"/>
      <c r="QRJ125" s="156"/>
      <c r="QRK125" s="156"/>
      <c r="QRL125" s="156"/>
      <c r="QRM125" s="156"/>
      <c r="QRN125" s="156"/>
      <c r="QRO125" s="156"/>
      <c r="QRP125" s="156"/>
      <c r="QRQ125" s="156"/>
      <c r="QRR125" s="156"/>
      <c r="QRS125" s="156"/>
      <c r="QRT125" s="156"/>
      <c r="QRU125" s="156"/>
      <c r="QRV125" s="156"/>
      <c r="QRW125" s="156"/>
      <c r="QRX125" s="156"/>
      <c r="QRY125" s="156"/>
      <c r="QRZ125" s="156"/>
      <c r="QSA125" s="156"/>
      <c r="QSB125" s="156"/>
      <c r="QSC125" s="156"/>
      <c r="QSD125" s="156"/>
      <c r="QSE125" s="156"/>
      <c r="QSF125" s="156"/>
      <c r="QSG125" s="156"/>
      <c r="QSH125" s="156"/>
      <c r="QSI125" s="156"/>
      <c r="QSJ125" s="156"/>
      <c r="QSK125" s="156"/>
      <c r="QSL125" s="156"/>
      <c r="QSM125" s="156"/>
      <c r="QSN125" s="156"/>
      <c r="QSO125" s="156"/>
      <c r="QSP125" s="156"/>
      <c r="QSQ125" s="156"/>
      <c r="QSR125" s="156"/>
      <c r="QSS125" s="156"/>
      <c r="QST125" s="156"/>
      <c r="QSU125" s="156"/>
      <c r="QSV125" s="156"/>
      <c r="QSW125" s="156"/>
      <c r="QSX125" s="156"/>
      <c r="QSY125" s="156"/>
      <c r="QSZ125" s="156"/>
      <c r="QTA125" s="156"/>
      <c r="QTB125" s="156"/>
      <c r="QTC125" s="156"/>
      <c r="QTD125" s="156"/>
      <c r="QTE125" s="156"/>
      <c r="QTF125" s="156"/>
      <c r="QTG125" s="156"/>
      <c r="QTH125" s="156"/>
      <c r="QTI125" s="156"/>
      <c r="QTJ125" s="156"/>
      <c r="QTK125" s="156"/>
      <c r="QTL125" s="156"/>
      <c r="QTM125" s="156"/>
      <c r="QTN125" s="156"/>
      <c r="QTO125" s="156"/>
      <c r="QTP125" s="156"/>
      <c r="QTQ125" s="156"/>
      <c r="QTR125" s="156"/>
      <c r="QTS125" s="156"/>
      <c r="QTT125" s="156"/>
      <c r="QTU125" s="156"/>
      <c r="QTV125" s="156"/>
      <c r="QTW125" s="156"/>
      <c r="QTX125" s="156"/>
      <c r="QTY125" s="156"/>
      <c r="QTZ125" s="156"/>
      <c r="QUA125" s="156"/>
      <c r="QUB125" s="156"/>
      <c r="QUC125" s="156"/>
      <c r="QUD125" s="156"/>
      <c r="QUE125" s="156"/>
      <c r="QUF125" s="156"/>
      <c r="QUG125" s="156"/>
      <c r="QUH125" s="156"/>
      <c r="QUI125" s="156"/>
      <c r="QUJ125" s="156"/>
      <c r="QUK125" s="156"/>
      <c r="QUL125" s="156"/>
      <c r="QUM125" s="156"/>
      <c r="QUN125" s="156"/>
      <c r="QUO125" s="156"/>
      <c r="QUP125" s="156"/>
      <c r="QUQ125" s="156"/>
      <c r="QUR125" s="156"/>
      <c r="QUS125" s="156"/>
      <c r="QUT125" s="156"/>
      <c r="QUU125" s="156"/>
      <c r="QUV125" s="156"/>
      <c r="QUW125" s="156"/>
      <c r="QUX125" s="156"/>
      <c r="QUY125" s="156"/>
      <c r="QUZ125" s="156"/>
      <c r="QVA125" s="156"/>
      <c r="QVB125" s="156"/>
      <c r="QVC125" s="156"/>
      <c r="QVD125" s="156"/>
      <c r="QVE125" s="156"/>
      <c r="QVF125" s="156"/>
      <c r="QVG125" s="156"/>
      <c r="QVH125" s="156"/>
      <c r="QVI125" s="156"/>
      <c r="QVJ125" s="156"/>
      <c r="QVK125" s="156"/>
      <c r="QVL125" s="156"/>
      <c r="QVM125" s="156"/>
      <c r="QVN125" s="156"/>
      <c r="QVO125" s="156"/>
      <c r="QVP125" s="156"/>
      <c r="QVQ125" s="156"/>
      <c r="QVR125" s="156"/>
      <c r="QVS125" s="156"/>
      <c r="QVT125" s="156"/>
      <c r="QVU125" s="156"/>
      <c r="QVV125" s="156"/>
      <c r="QVW125" s="156"/>
      <c r="QVX125" s="156"/>
      <c r="QVY125" s="156"/>
      <c r="QVZ125" s="156"/>
      <c r="QWA125" s="156"/>
      <c r="QWB125" s="156"/>
      <c r="QWC125" s="156"/>
      <c r="QWD125" s="156"/>
      <c r="QWE125" s="156"/>
      <c r="QWF125" s="156"/>
      <c r="QWG125" s="156"/>
      <c r="QWH125" s="156"/>
      <c r="QWI125" s="156"/>
      <c r="QWJ125" s="156"/>
      <c r="QWK125" s="156"/>
      <c r="QWL125" s="156"/>
      <c r="QWM125" s="156"/>
      <c r="QWN125" s="156"/>
      <c r="QWO125" s="156"/>
      <c r="QWP125" s="156"/>
      <c r="QWQ125" s="156"/>
      <c r="QWR125" s="156"/>
      <c r="QWS125" s="156"/>
      <c r="QWT125" s="156"/>
      <c r="QWU125" s="156"/>
      <c r="QWV125" s="156"/>
      <c r="QWW125" s="156"/>
      <c r="QWX125" s="156"/>
      <c r="QWY125" s="156"/>
      <c r="QWZ125" s="156"/>
      <c r="QXA125" s="156"/>
      <c r="QXB125" s="156"/>
      <c r="QXC125" s="156"/>
      <c r="QXD125" s="156"/>
      <c r="QXE125" s="156"/>
      <c r="QXF125" s="156"/>
      <c r="QXG125" s="156"/>
      <c r="QXH125" s="156"/>
      <c r="QXI125" s="156"/>
      <c r="QXJ125" s="156"/>
      <c r="QXK125" s="156"/>
      <c r="QXL125" s="156"/>
      <c r="QXM125" s="156"/>
      <c r="QXN125" s="156"/>
      <c r="QXO125" s="156"/>
      <c r="QXP125" s="156"/>
      <c r="QXQ125" s="156"/>
      <c r="QXR125" s="156"/>
      <c r="QXS125" s="156"/>
      <c r="QXT125" s="156"/>
      <c r="QXU125" s="156"/>
      <c r="QXV125" s="156"/>
      <c r="QXW125" s="156"/>
      <c r="QXX125" s="156"/>
      <c r="QXY125" s="156"/>
      <c r="QXZ125" s="156"/>
      <c r="QYA125" s="156"/>
      <c r="QYB125" s="156"/>
      <c r="QYC125" s="156"/>
      <c r="QYD125" s="156"/>
      <c r="QYE125" s="156"/>
      <c r="QYF125" s="156"/>
      <c r="QYG125" s="156"/>
      <c r="QYH125" s="156"/>
      <c r="QYI125" s="156"/>
      <c r="QYJ125" s="156"/>
      <c r="QYK125" s="156"/>
      <c r="QYL125" s="156"/>
      <c r="QYM125" s="156"/>
      <c r="QYN125" s="156"/>
      <c r="QYO125" s="156"/>
      <c r="QYP125" s="156"/>
      <c r="QYQ125" s="156"/>
      <c r="QYR125" s="156"/>
      <c r="QYS125" s="156"/>
      <c r="QYT125" s="156"/>
      <c r="QYU125" s="156"/>
      <c r="QYV125" s="156"/>
      <c r="QYW125" s="156"/>
      <c r="QYX125" s="156"/>
      <c r="QYY125" s="156"/>
      <c r="QYZ125" s="156"/>
      <c r="QZA125" s="156"/>
      <c r="QZB125" s="156"/>
      <c r="QZC125" s="156"/>
      <c r="QZD125" s="156"/>
      <c r="QZE125" s="156"/>
      <c r="QZF125" s="156"/>
      <c r="QZG125" s="156"/>
      <c r="QZH125" s="156"/>
      <c r="QZI125" s="156"/>
      <c r="QZJ125" s="156"/>
      <c r="QZK125" s="156"/>
      <c r="QZL125" s="156"/>
      <c r="QZM125" s="156"/>
      <c r="QZN125" s="156"/>
      <c r="QZO125" s="156"/>
      <c r="QZP125" s="156"/>
      <c r="QZQ125" s="156"/>
      <c r="QZR125" s="156"/>
      <c r="QZS125" s="156"/>
      <c r="QZT125" s="156"/>
      <c r="QZU125" s="156"/>
      <c r="QZV125" s="156"/>
      <c r="QZW125" s="156"/>
      <c r="QZX125" s="156"/>
      <c r="QZY125" s="156"/>
      <c r="QZZ125" s="156"/>
      <c r="RAA125" s="156"/>
      <c r="RAB125" s="156"/>
      <c r="RAC125" s="156"/>
      <c r="RAD125" s="156"/>
      <c r="RAE125" s="156"/>
      <c r="RAF125" s="156"/>
      <c r="RAG125" s="156"/>
      <c r="RAH125" s="156"/>
      <c r="RAI125" s="156"/>
      <c r="RAJ125" s="156"/>
      <c r="RAK125" s="156"/>
      <c r="RAL125" s="156"/>
      <c r="RAM125" s="156"/>
      <c r="RAN125" s="156"/>
      <c r="RAO125" s="156"/>
      <c r="RAP125" s="156"/>
      <c r="RAQ125" s="156"/>
      <c r="RAR125" s="156"/>
      <c r="RAS125" s="156"/>
      <c r="RAT125" s="156"/>
      <c r="RAU125" s="156"/>
      <c r="RAV125" s="156"/>
      <c r="RAW125" s="156"/>
      <c r="RAX125" s="156"/>
      <c r="RAY125" s="156"/>
      <c r="RAZ125" s="156"/>
      <c r="RBA125" s="156"/>
      <c r="RBB125" s="156"/>
      <c r="RBC125" s="156"/>
      <c r="RBD125" s="156"/>
      <c r="RBE125" s="156"/>
      <c r="RBF125" s="156"/>
      <c r="RBG125" s="156"/>
      <c r="RBH125" s="156"/>
      <c r="RBI125" s="156"/>
      <c r="RBJ125" s="156"/>
      <c r="RBK125" s="156"/>
      <c r="RBL125" s="156"/>
      <c r="RBM125" s="156"/>
      <c r="RBN125" s="156"/>
      <c r="RBO125" s="156"/>
      <c r="RBP125" s="156"/>
      <c r="RBQ125" s="156"/>
      <c r="RBR125" s="156"/>
      <c r="RBS125" s="156"/>
      <c r="RBT125" s="156"/>
      <c r="RBU125" s="156"/>
      <c r="RBV125" s="156"/>
      <c r="RBW125" s="156"/>
      <c r="RBX125" s="156"/>
      <c r="RBY125" s="156"/>
      <c r="RBZ125" s="156"/>
      <c r="RCA125" s="156"/>
      <c r="RCB125" s="156"/>
      <c r="RCC125" s="156"/>
      <c r="RCD125" s="156"/>
      <c r="RCE125" s="156"/>
      <c r="RCF125" s="156"/>
      <c r="RCG125" s="156"/>
      <c r="RCH125" s="156"/>
      <c r="RCI125" s="156"/>
      <c r="RCJ125" s="156"/>
      <c r="RCK125" s="156"/>
      <c r="RCL125" s="156"/>
      <c r="RCM125" s="156"/>
      <c r="RCN125" s="156"/>
      <c r="RCO125" s="156"/>
      <c r="RCP125" s="156"/>
      <c r="RCQ125" s="156"/>
      <c r="RCR125" s="156"/>
      <c r="RCS125" s="156"/>
      <c r="RCT125" s="156"/>
      <c r="RCU125" s="156"/>
      <c r="RCV125" s="156"/>
      <c r="RCW125" s="156"/>
      <c r="RCX125" s="156"/>
      <c r="RCY125" s="156"/>
      <c r="RCZ125" s="156"/>
      <c r="RDA125" s="156"/>
      <c r="RDB125" s="156"/>
      <c r="RDC125" s="156"/>
      <c r="RDD125" s="156"/>
      <c r="RDE125" s="156"/>
      <c r="RDF125" s="156"/>
      <c r="RDG125" s="156"/>
      <c r="RDH125" s="156"/>
      <c r="RDI125" s="156"/>
      <c r="RDJ125" s="156"/>
      <c r="RDK125" s="156"/>
      <c r="RDL125" s="156"/>
      <c r="RDM125" s="156"/>
      <c r="RDN125" s="156"/>
      <c r="RDO125" s="156"/>
      <c r="RDP125" s="156"/>
      <c r="RDQ125" s="156"/>
      <c r="RDR125" s="156"/>
      <c r="RDS125" s="156"/>
      <c r="RDT125" s="156"/>
      <c r="RDU125" s="156"/>
      <c r="RDV125" s="156"/>
      <c r="RDW125" s="156"/>
      <c r="RDX125" s="156"/>
      <c r="RDY125" s="156"/>
      <c r="RDZ125" s="156"/>
      <c r="REA125" s="156"/>
      <c r="REB125" s="156"/>
      <c r="REC125" s="156"/>
      <c r="RED125" s="156"/>
      <c r="REE125" s="156"/>
      <c r="REF125" s="156"/>
      <c r="REG125" s="156"/>
      <c r="REH125" s="156"/>
      <c r="REI125" s="156"/>
      <c r="REJ125" s="156"/>
      <c r="REK125" s="156"/>
      <c r="REL125" s="156"/>
      <c r="REM125" s="156"/>
      <c r="REN125" s="156"/>
      <c r="REO125" s="156"/>
      <c r="REP125" s="156"/>
      <c r="REQ125" s="156"/>
      <c r="RER125" s="156"/>
      <c r="RES125" s="156"/>
      <c r="RET125" s="156"/>
      <c r="REU125" s="156"/>
      <c r="REV125" s="156"/>
      <c r="REW125" s="156"/>
      <c r="REX125" s="156"/>
      <c r="REY125" s="156"/>
      <c r="REZ125" s="156"/>
      <c r="RFA125" s="156"/>
      <c r="RFB125" s="156"/>
      <c r="RFC125" s="156"/>
      <c r="RFD125" s="156"/>
      <c r="RFE125" s="156"/>
      <c r="RFF125" s="156"/>
      <c r="RFG125" s="156"/>
      <c r="RFH125" s="156"/>
      <c r="RFI125" s="156"/>
      <c r="RFJ125" s="156"/>
      <c r="RFK125" s="156"/>
      <c r="RFL125" s="156"/>
      <c r="RFM125" s="156"/>
      <c r="RFN125" s="156"/>
      <c r="RFO125" s="156"/>
      <c r="RFP125" s="156"/>
      <c r="RFQ125" s="156"/>
      <c r="RFR125" s="156"/>
      <c r="RFS125" s="156"/>
      <c r="RFT125" s="156"/>
      <c r="RFU125" s="156"/>
      <c r="RFV125" s="156"/>
      <c r="RFW125" s="156"/>
      <c r="RFX125" s="156"/>
      <c r="RFY125" s="156"/>
      <c r="RFZ125" s="156"/>
      <c r="RGA125" s="156"/>
      <c r="RGB125" s="156"/>
      <c r="RGC125" s="156"/>
      <c r="RGD125" s="156"/>
      <c r="RGE125" s="156"/>
      <c r="RGF125" s="156"/>
      <c r="RGG125" s="156"/>
      <c r="RGH125" s="156"/>
      <c r="RGI125" s="156"/>
      <c r="RGJ125" s="156"/>
      <c r="RGK125" s="156"/>
      <c r="RGL125" s="156"/>
      <c r="RGM125" s="156"/>
      <c r="RGN125" s="156"/>
      <c r="RGO125" s="156"/>
      <c r="RGP125" s="156"/>
      <c r="RGQ125" s="156"/>
      <c r="RGR125" s="156"/>
      <c r="RGS125" s="156"/>
      <c r="RGT125" s="156"/>
      <c r="RGU125" s="156"/>
      <c r="RGV125" s="156"/>
      <c r="RGW125" s="156"/>
      <c r="RGX125" s="156"/>
      <c r="RGY125" s="156"/>
      <c r="RGZ125" s="156"/>
      <c r="RHA125" s="156"/>
      <c r="RHB125" s="156"/>
      <c r="RHC125" s="156"/>
      <c r="RHD125" s="156"/>
      <c r="RHE125" s="156"/>
      <c r="RHF125" s="156"/>
      <c r="RHG125" s="156"/>
      <c r="RHH125" s="156"/>
      <c r="RHI125" s="156"/>
      <c r="RHJ125" s="156"/>
      <c r="RHK125" s="156"/>
      <c r="RHL125" s="156"/>
      <c r="RHM125" s="156"/>
      <c r="RHN125" s="156"/>
      <c r="RHO125" s="156"/>
      <c r="RHP125" s="156"/>
      <c r="RHQ125" s="156"/>
      <c r="RHR125" s="156"/>
      <c r="RHS125" s="156"/>
      <c r="RHT125" s="156"/>
      <c r="RHU125" s="156"/>
      <c r="RHV125" s="156"/>
      <c r="RHW125" s="156"/>
      <c r="RHX125" s="156"/>
      <c r="RHY125" s="156"/>
      <c r="RHZ125" s="156"/>
      <c r="RIA125" s="156"/>
      <c r="RIB125" s="156"/>
      <c r="RIC125" s="156"/>
      <c r="RID125" s="156"/>
      <c r="RIE125" s="156"/>
      <c r="RIF125" s="156"/>
      <c r="RIG125" s="156"/>
      <c r="RIH125" s="156"/>
      <c r="RII125" s="156"/>
      <c r="RIJ125" s="156"/>
      <c r="RIK125" s="156"/>
      <c r="RIL125" s="156"/>
      <c r="RIM125" s="156"/>
      <c r="RIN125" s="156"/>
      <c r="RIO125" s="156"/>
      <c r="RIP125" s="156"/>
      <c r="RIQ125" s="156"/>
      <c r="RIR125" s="156"/>
      <c r="RIS125" s="156"/>
      <c r="RIT125" s="156"/>
      <c r="RIU125" s="156"/>
      <c r="RIV125" s="156"/>
      <c r="RIW125" s="156"/>
      <c r="RIX125" s="156"/>
      <c r="RIY125" s="156"/>
      <c r="RIZ125" s="156"/>
      <c r="RJA125" s="156"/>
      <c r="RJB125" s="156"/>
      <c r="RJC125" s="156"/>
      <c r="RJD125" s="156"/>
      <c r="RJE125" s="156"/>
      <c r="RJF125" s="156"/>
      <c r="RJG125" s="156"/>
      <c r="RJH125" s="156"/>
      <c r="RJI125" s="156"/>
      <c r="RJJ125" s="156"/>
      <c r="RJK125" s="156"/>
      <c r="RJL125" s="156"/>
      <c r="RJM125" s="156"/>
      <c r="RJN125" s="156"/>
      <c r="RJO125" s="156"/>
      <c r="RJP125" s="156"/>
      <c r="RJQ125" s="156"/>
      <c r="RJR125" s="156"/>
      <c r="RJS125" s="156"/>
      <c r="RJT125" s="156"/>
      <c r="RJU125" s="156"/>
      <c r="RJV125" s="156"/>
      <c r="RJW125" s="156"/>
      <c r="RJX125" s="156"/>
      <c r="RJY125" s="156"/>
      <c r="RJZ125" s="156"/>
      <c r="RKA125" s="156"/>
      <c r="RKB125" s="156"/>
      <c r="RKC125" s="156"/>
      <c r="RKD125" s="156"/>
      <c r="RKE125" s="156"/>
      <c r="RKF125" s="156"/>
      <c r="RKG125" s="156"/>
      <c r="RKH125" s="156"/>
      <c r="RKI125" s="156"/>
      <c r="RKJ125" s="156"/>
      <c r="RKK125" s="156"/>
      <c r="RKL125" s="156"/>
      <c r="RKM125" s="156"/>
      <c r="RKN125" s="156"/>
      <c r="RKO125" s="156"/>
      <c r="RKP125" s="156"/>
      <c r="RKQ125" s="156"/>
      <c r="RKR125" s="156"/>
      <c r="RKS125" s="156"/>
      <c r="RKT125" s="156"/>
      <c r="RKU125" s="156"/>
      <c r="RKV125" s="156"/>
      <c r="RKW125" s="156"/>
      <c r="RKX125" s="156"/>
      <c r="RKY125" s="156"/>
      <c r="RKZ125" s="156"/>
      <c r="RLA125" s="156"/>
      <c r="RLB125" s="156"/>
      <c r="RLC125" s="156"/>
      <c r="RLD125" s="156"/>
      <c r="RLE125" s="156"/>
      <c r="RLF125" s="156"/>
      <c r="RLG125" s="156"/>
      <c r="RLH125" s="156"/>
      <c r="RLI125" s="156"/>
      <c r="RLJ125" s="156"/>
      <c r="RLK125" s="156"/>
      <c r="RLL125" s="156"/>
      <c r="RLM125" s="156"/>
      <c r="RLN125" s="156"/>
      <c r="RLO125" s="156"/>
      <c r="RLP125" s="156"/>
      <c r="RLQ125" s="156"/>
      <c r="RLR125" s="156"/>
      <c r="RLS125" s="156"/>
      <c r="RLT125" s="156"/>
      <c r="RLU125" s="156"/>
      <c r="RLV125" s="156"/>
      <c r="RLW125" s="156"/>
      <c r="RLX125" s="156"/>
      <c r="RLY125" s="156"/>
      <c r="RLZ125" s="156"/>
      <c r="RMA125" s="156"/>
      <c r="RMB125" s="156"/>
      <c r="RMC125" s="156"/>
      <c r="RMD125" s="156"/>
      <c r="RME125" s="156"/>
      <c r="RMF125" s="156"/>
      <c r="RMG125" s="156"/>
      <c r="RMH125" s="156"/>
      <c r="RMI125" s="156"/>
      <c r="RMJ125" s="156"/>
      <c r="RMK125" s="156"/>
      <c r="RML125" s="156"/>
      <c r="RMM125" s="156"/>
      <c r="RMN125" s="156"/>
      <c r="RMO125" s="156"/>
      <c r="RMP125" s="156"/>
      <c r="RMQ125" s="156"/>
      <c r="RMR125" s="156"/>
      <c r="RMS125" s="156"/>
      <c r="RMT125" s="156"/>
      <c r="RMU125" s="156"/>
      <c r="RMV125" s="156"/>
      <c r="RMW125" s="156"/>
      <c r="RMX125" s="156"/>
      <c r="RMY125" s="156"/>
      <c r="RMZ125" s="156"/>
      <c r="RNA125" s="156"/>
      <c r="RNB125" s="156"/>
      <c r="RNC125" s="156"/>
      <c r="RND125" s="156"/>
      <c r="RNE125" s="156"/>
      <c r="RNF125" s="156"/>
      <c r="RNG125" s="156"/>
      <c r="RNH125" s="156"/>
      <c r="RNI125" s="156"/>
      <c r="RNJ125" s="156"/>
      <c r="RNK125" s="156"/>
      <c r="RNL125" s="156"/>
      <c r="RNM125" s="156"/>
      <c r="RNN125" s="156"/>
      <c r="RNO125" s="156"/>
      <c r="RNP125" s="156"/>
      <c r="RNQ125" s="156"/>
      <c r="RNR125" s="156"/>
      <c r="RNS125" s="156"/>
      <c r="RNT125" s="156"/>
      <c r="RNU125" s="156"/>
      <c r="RNV125" s="156"/>
      <c r="RNW125" s="156"/>
      <c r="RNX125" s="156"/>
      <c r="RNY125" s="156"/>
      <c r="RNZ125" s="156"/>
      <c r="ROA125" s="156"/>
      <c r="ROB125" s="156"/>
      <c r="ROC125" s="156"/>
      <c r="ROD125" s="156"/>
      <c r="ROE125" s="156"/>
      <c r="ROF125" s="156"/>
      <c r="ROG125" s="156"/>
      <c r="ROH125" s="156"/>
      <c r="ROI125" s="156"/>
      <c r="ROJ125" s="156"/>
      <c r="ROK125" s="156"/>
      <c r="ROL125" s="156"/>
      <c r="ROM125" s="156"/>
      <c r="RON125" s="156"/>
      <c r="ROO125" s="156"/>
      <c r="ROP125" s="156"/>
      <c r="ROQ125" s="156"/>
      <c r="ROR125" s="156"/>
      <c r="ROS125" s="156"/>
      <c r="ROT125" s="156"/>
      <c r="ROU125" s="156"/>
      <c r="ROV125" s="156"/>
      <c r="ROW125" s="156"/>
      <c r="ROX125" s="156"/>
      <c r="ROY125" s="156"/>
      <c r="ROZ125" s="156"/>
      <c r="RPA125" s="156"/>
      <c r="RPB125" s="156"/>
      <c r="RPC125" s="156"/>
      <c r="RPD125" s="156"/>
      <c r="RPE125" s="156"/>
      <c r="RPF125" s="156"/>
      <c r="RPG125" s="156"/>
      <c r="RPH125" s="156"/>
      <c r="RPI125" s="156"/>
      <c r="RPJ125" s="156"/>
      <c r="RPK125" s="156"/>
      <c r="RPL125" s="156"/>
      <c r="RPM125" s="156"/>
      <c r="RPN125" s="156"/>
      <c r="RPO125" s="156"/>
      <c r="RPP125" s="156"/>
      <c r="RPQ125" s="156"/>
      <c r="RPR125" s="156"/>
      <c r="RPS125" s="156"/>
      <c r="RPT125" s="156"/>
      <c r="RPU125" s="156"/>
      <c r="RPV125" s="156"/>
      <c r="RPW125" s="156"/>
      <c r="RPX125" s="156"/>
      <c r="RPY125" s="156"/>
      <c r="RPZ125" s="156"/>
      <c r="RQA125" s="156"/>
      <c r="RQB125" s="156"/>
      <c r="RQC125" s="156"/>
      <c r="RQD125" s="156"/>
      <c r="RQE125" s="156"/>
      <c r="RQF125" s="156"/>
      <c r="RQG125" s="156"/>
      <c r="RQH125" s="156"/>
      <c r="RQI125" s="156"/>
      <c r="RQJ125" s="156"/>
      <c r="RQK125" s="156"/>
      <c r="RQL125" s="156"/>
      <c r="RQM125" s="156"/>
      <c r="RQN125" s="156"/>
      <c r="RQO125" s="156"/>
      <c r="RQP125" s="156"/>
      <c r="RQQ125" s="156"/>
      <c r="RQR125" s="156"/>
      <c r="RQS125" s="156"/>
      <c r="RQT125" s="156"/>
      <c r="RQU125" s="156"/>
      <c r="RQV125" s="156"/>
      <c r="RQW125" s="156"/>
      <c r="RQX125" s="156"/>
      <c r="RQY125" s="156"/>
      <c r="RQZ125" s="156"/>
      <c r="RRA125" s="156"/>
      <c r="RRB125" s="156"/>
      <c r="RRC125" s="156"/>
      <c r="RRD125" s="156"/>
      <c r="RRE125" s="156"/>
      <c r="RRF125" s="156"/>
      <c r="RRG125" s="156"/>
      <c r="RRH125" s="156"/>
      <c r="RRI125" s="156"/>
      <c r="RRJ125" s="156"/>
      <c r="RRK125" s="156"/>
      <c r="RRL125" s="156"/>
      <c r="RRM125" s="156"/>
      <c r="RRN125" s="156"/>
      <c r="RRO125" s="156"/>
      <c r="RRP125" s="156"/>
      <c r="RRQ125" s="156"/>
      <c r="RRR125" s="156"/>
      <c r="RRS125" s="156"/>
      <c r="RRT125" s="156"/>
      <c r="RRU125" s="156"/>
      <c r="RRV125" s="156"/>
      <c r="RRW125" s="156"/>
      <c r="RRX125" s="156"/>
      <c r="RRY125" s="156"/>
      <c r="RRZ125" s="156"/>
      <c r="RSA125" s="156"/>
      <c r="RSB125" s="156"/>
      <c r="RSC125" s="156"/>
      <c r="RSD125" s="156"/>
      <c r="RSE125" s="156"/>
      <c r="RSF125" s="156"/>
      <c r="RSG125" s="156"/>
      <c r="RSH125" s="156"/>
      <c r="RSI125" s="156"/>
      <c r="RSJ125" s="156"/>
      <c r="RSK125" s="156"/>
      <c r="RSL125" s="156"/>
      <c r="RSM125" s="156"/>
      <c r="RSN125" s="156"/>
      <c r="RSO125" s="156"/>
      <c r="RSP125" s="156"/>
      <c r="RSQ125" s="156"/>
      <c r="RSR125" s="156"/>
      <c r="RSS125" s="156"/>
      <c r="RST125" s="156"/>
      <c r="RSU125" s="156"/>
      <c r="RSV125" s="156"/>
      <c r="RSW125" s="156"/>
      <c r="RSX125" s="156"/>
      <c r="RSY125" s="156"/>
      <c r="RSZ125" s="156"/>
      <c r="RTA125" s="156"/>
      <c r="RTB125" s="156"/>
      <c r="RTC125" s="156"/>
      <c r="RTD125" s="156"/>
      <c r="RTE125" s="156"/>
      <c r="RTF125" s="156"/>
      <c r="RTG125" s="156"/>
      <c r="RTH125" s="156"/>
      <c r="RTI125" s="156"/>
      <c r="RTJ125" s="156"/>
      <c r="RTK125" s="156"/>
      <c r="RTL125" s="156"/>
      <c r="RTM125" s="156"/>
      <c r="RTN125" s="156"/>
      <c r="RTO125" s="156"/>
      <c r="RTP125" s="156"/>
      <c r="RTQ125" s="156"/>
      <c r="RTR125" s="156"/>
      <c r="RTS125" s="156"/>
      <c r="RTT125" s="156"/>
      <c r="RTU125" s="156"/>
      <c r="RTV125" s="156"/>
      <c r="RTW125" s="156"/>
      <c r="RTX125" s="156"/>
      <c r="RTY125" s="156"/>
      <c r="RTZ125" s="156"/>
      <c r="RUA125" s="156"/>
      <c r="RUB125" s="156"/>
      <c r="RUC125" s="156"/>
      <c r="RUD125" s="156"/>
      <c r="RUE125" s="156"/>
      <c r="RUF125" s="156"/>
      <c r="RUG125" s="156"/>
      <c r="RUH125" s="156"/>
      <c r="RUI125" s="156"/>
      <c r="RUJ125" s="156"/>
      <c r="RUK125" s="156"/>
      <c r="RUL125" s="156"/>
      <c r="RUM125" s="156"/>
      <c r="RUN125" s="156"/>
      <c r="RUO125" s="156"/>
      <c r="RUP125" s="156"/>
      <c r="RUQ125" s="156"/>
      <c r="RUR125" s="156"/>
      <c r="RUS125" s="156"/>
      <c r="RUT125" s="156"/>
      <c r="RUU125" s="156"/>
      <c r="RUV125" s="156"/>
      <c r="RUW125" s="156"/>
      <c r="RUX125" s="156"/>
      <c r="RUY125" s="156"/>
      <c r="RUZ125" s="156"/>
      <c r="RVA125" s="156"/>
      <c r="RVB125" s="156"/>
      <c r="RVC125" s="156"/>
      <c r="RVD125" s="156"/>
      <c r="RVE125" s="156"/>
      <c r="RVF125" s="156"/>
      <c r="RVG125" s="156"/>
      <c r="RVH125" s="156"/>
      <c r="RVI125" s="156"/>
      <c r="RVJ125" s="156"/>
      <c r="RVK125" s="156"/>
      <c r="RVL125" s="156"/>
      <c r="RVM125" s="156"/>
      <c r="RVN125" s="156"/>
      <c r="RVO125" s="156"/>
      <c r="RVP125" s="156"/>
      <c r="RVQ125" s="156"/>
      <c r="RVR125" s="156"/>
      <c r="RVS125" s="156"/>
      <c r="RVT125" s="156"/>
      <c r="RVU125" s="156"/>
      <c r="RVV125" s="156"/>
      <c r="RVW125" s="156"/>
      <c r="RVX125" s="156"/>
      <c r="RVY125" s="156"/>
      <c r="RVZ125" s="156"/>
      <c r="RWA125" s="156"/>
      <c r="RWB125" s="156"/>
      <c r="RWC125" s="156"/>
      <c r="RWD125" s="156"/>
      <c r="RWE125" s="156"/>
      <c r="RWF125" s="156"/>
      <c r="RWG125" s="156"/>
      <c r="RWH125" s="156"/>
      <c r="RWI125" s="156"/>
      <c r="RWJ125" s="156"/>
      <c r="RWK125" s="156"/>
      <c r="RWL125" s="156"/>
      <c r="RWM125" s="156"/>
      <c r="RWN125" s="156"/>
      <c r="RWO125" s="156"/>
      <c r="RWP125" s="156"/>
      <c r="RWQ125" s="156"/>
      <c r="RWR125" s="156"/>
      <c r="RWS125" s="156"/>
      <c r="RWT125" s="156"/>
      <c r="RWU125" s="156"/>
      <c r="RWV125" s="156"/>
      <c r="RWW125" s="156"/>
      <c r="RWX125" s="156"/>
      <c r="RWY125" s="156"/>
      <c r="RWZ125" s="156"/>
      <c r="RXA125" s="156"/>
      <c r="RXB125" s="156"/>
      <c r="RXC125" s="156"/>
      <c r="RXD125" s="156"/>
      <c r="RXE125" s="156"/>
      <c r="RXF125" s="156"/>
      <c r="RXG125" s="156"/>
      <c r="RXH125" s="156"/>
      <c r="RXI125" s="156"/>
      <c r="RXJ125" s="156"/>
      <c r="RXK125" s="156"/>
      <c r="RXL125" s="156"/>
      <c r="RXM125" s="156"/>
      <c r="RXN125" s="156"/>
      <c r="RXO125" s="156"/>
      <c r="RXP125" s="156"/>
      <c r="RXQ125" s="156"/>
      <c r="RXR125" s="156"/>
      <c r="RXS125" s="156"/>
      <c r="RXT125" s="156"/>
      <c r="RXU125" s="156"/>
      <c r="RXV125" s="156"/>
      <c r="RXW125" s="156"/>
      <c r="RXX125" s="156"/>
      <c r="RXY125" s="156"/>
      <c r="RXZ125" s="156"/>
      <c r="RYA125" s="156"/>
      <c r="RYB125" s="156"/>
      <c r="RYC125" s="156"/>
      <c r="RYD125" s="156"/>
      <c r="RYE125" s="156"/>
      <c r="RYF125" s="156"/>
      <c r="RYG125" s="156"/>
      <c r="RYH125" s="156"/>
      <c r="RYI125" s="156"/>
      <c r="RYJ125" s="156"/>
      <c r="RYK125" s="156"/>
      <c r="RYL125" s="156"/>
      <c r="RYM125" s="156"/>
      <c r="RYN125" s="156"/>
      <c r="RYO125" s="156"/>
      <c r="RYP125" s="156"/>
      <c r="RYQ125" s="156"/>
      <c r="RYR125" s="156"/>
      <c r="RYS125" s="156"/>
      <c r="RYT125" s="156"/>
      <c r="RYU125" s="156"/>
      <c r="RYV125" s="156"/>
      <c r="RYW125" s="156"/>
      <c r="RYX125" s="156"/>
      <c r="RYY125" s="156"/>
      <c r="RYZ125" s="156"/>
      <c r="RZA125" s="156"/>
      <c r="RZB125" s="156"/>
      <c r="RZC125" s="156"/>
      <c r="RZD125" s="156"/>
      <c r="RZE125" s="156"/>
      <c r="RZF125" s="156"/>
      <c r="RZG125" s="156"/>
      <c r="RZH125" s="156"/>
      <c r="RZI125" s="156"/>
      <c r="RZJ125" s="156"/>
      <c r="RZK125" s="156"/>
      <c r="RZL125" s="156"/>
      <c r="RZM125" s="156"/>
      <c r="RZN125" s="156"/>
      <c r="RZO125" s="156"/>
      <c r="RZP125" s="156"/>
      <c r="RZQ125" s="156"/>
      <c r="RZR125" s="156"/>
      <c r="RZS125" s="156"/>
      <c r="RZT125" s="156"/>
      <c r="RZU125" s="156"/>
      <c r="RZV125" s="156"/>
      <c r="RZW125" s="156"/>
      <c r="RZX125" s="156"/>
      <c r="RZY125" s="156"/>
      <c r="RZZ125" s="156"/>
      <c r="SAA125" s="156"/>
      <c r="SAB125" s="156"/>
      <c r="SAC125" s="156"/>
      <c r="SAD125" s="156"/>
      <c r="SAE125" s="156"/>
      <c r="SAF125" s="156"/>
      <c r="SAG125" s="156"/>
      <c r="SAH125" s="156"/>
      <c r="SAI125" s="156"/>
      <c r="SAJ125" s="156"/>
      <c r="SAK125" s="156"/>
      <c r="SAL125" s="156"/>
      <c r="SAM125" s="156"/>
      <c r="SAN125" s="156"/>
      <c r="SAO125" s="156"/>
      <c r="SAP125" s="156"/>
      <c r="SAQ125" s="156"/>
      <c r="SAR125" s="156"/>
      <c r="SAS125" s="156"/>
      <c r="SAT125" s="156"/>
      <c r="SAU125" s="156"/>
      <c r="SAV125" s="156"/>
      <c r="SAW125" s="156"/>
      <c r="SAX125" s="156"/>
      <c r="SAY125" s="156"/>
      <c r="SAZ125" s="156"/>
      <c r="SBA125" s="156"/>
      <c r="SBB125" s="156"/>
      <c r="SBC125" s="156"/>
      <c r="SBD125" s="156"/>
      <c r="SBE125" s="156"/>
      <c r="SBF125" s="156"/>
      <c r="SBG125" s="156"/>
      <c r="SBH125" s="156"/>
      <c r="SBI125" s="156"/>
      <c r="SBJ125" s="156"/>
      <c r="SBK125" s="156"/>
      <c r="SBL125" s="156"/>
      <c r="SBM125" s="156"/>
      <c r="SBN125" s="156"/>
      <c r="SBO125" s="156"/>
      <c r="SBP125" s="156"/>
      <c r="SBQ125" s="156"/>
      <c r="SBR125" s="156"/>
      <c r="SBS125" s="156"/>
      <c r="SBT125" s="156"/>
      <c r="SBU125" s="156"/>
      <c r="SBV125" s="156"/>
      <c r="SBW125" s="156"/>
      <c r="SBX125" s="156"/>
      <c r="SBY125" s="156"/>
      <c r="SBZ125" s="156"/>
      <c r="SCA125" s="156"/>
      <c r="SCB125" s="156"/>
      <c r="SCC125" s="156"/>
      <c r="SCD125" s="156"/>
      <c r="SCE125" s="156"/>
      <c r="SCF125" s="156"/>
      <c r="SCG125" s="156"/>
      <c r="SCH125" s="156"/>
      <c r="SCI125" s="156"/>
      <c r="SCJ125" s="156"/>
      <c r="SCK125" s="156"/>
      <c r="SCL125" s="156"/>
      <c r="SCM125" s="156"/>
      <c r="SCN125" s="156"/>
      <c r="SCO125" s="156"/>
      <c r="SCP125" s="156"/>
      <c r="SCQ125" s="156"/>
      <c r="SCR125" s="156"/>
      <c r="SCS125" s="156"/>
      <c r="SCT125" s="156"/>
      <c r="SCU125" s="156"/>
      <c r="SCV125" s="156"/>
      <c r="SCW125" s="156"/>
      <c r="SCX125" s="156"/>
      <c r="SCY125" s="156"/>
      <c r="SCZ125" s="156"/>
      <c r="SDA125" s="156"/>
      <c r="SDB125" s="156"/>
      <c r="SDC125" s="156"/>
      <c r="SDD125" s="156"/>
      <c r="SDE125" s="156"/>
      <c r="SDF125" s="156"/>
      <c r="SDG125" s="156"/>
      <c r="SDH125" s="156"/>
      <c r="SDI125" s="156"/>
      <c r="SDJ125" s="156"/>
      <c r="SDK125" s="156"/>
      <c r="SDL125" s="156"/>
      <c r="SDM125" s="156"/>
      <c r="SDN125" s="156"/>
      <c r="SDO125" s="156"/>
      <c r="SDP125" s="156"/>
      <c r="SDQ125" s="156"/>
      <c r="SDR125" s="156"/>
      <c r="SDS125" s="156"/>
      <c r="SDT125" s="156"/>
      <c r="SDU125" s="156"/>
      <c r="SDV125" s="156"/>
      <c r="SDW125" s="156"/>
      <c r="SDX125" s="156"/>
      <c r="SDY125" s="156"/>
      <c r="SDZ125" s="156"/>
      <c r="SEA125" s="156"/>
      <c r="SEB125" s="156"/>
      <c r="SEC125" s="156"/>
      <c r="SED125" s="156"/>
      <c r="SEE125" s="156"/>
      <c r="SEF125" s="156"/>
      <c r="SEG125" s="156"/>
      <c r="SEH125" s="156"/>
      <c r="SEI125" s="156"/>
      <c r="SEJ125" s="156"/>
      <c r="SEK125" s="156"/>
      <c r="SEL125" s="156"/>
      <c r="SEM125" s="156"/>
      <c r="SEN125" s="156"/>
      <c r="SEO125" s="156"/>
      <c r="SEP125" s="156"/>
      <c r="SEQ125" s="156"/>
      <c r="SER125" s="156"/>
      <c r="SES125" s="156"/>
      <c r="SET125" s="156"/>
      <c r="SEU125" s="156"/>
      <c r="SEV125" s="156"/>
      <c r="SEW125" s="156"/>
      <c r="SEX125" s="156"/>
      <c r="SEY125" s="156"/>
      <c r="SEZ125" s="156"/>
      <c r="SFA125" s="156"/>
      <c r="SFB125" s="156"/>
      <c r="SFC125" s="156"/>
      <c r="SFD125" s="156"/>
      <c r="SFE125" s="156"/>
      <c r="SFF125" s="156"/>
      <c r="SFG125" s="156"/>
      <c r="SFH125" s="156"/>
      <c r="SFI125" s="156"/>
      <c r="SFJ125" s="156"/>
      <c r="SFK125" s="156"/>
      <c r="SFL125" s="156"/>
      <c r="SFM125" s="156"/>
      <c r="SFN125" s="156"/>
      <c r="SFO125" s="156"/>
      <c r="SFP125" s="156"/>
      <c r="SFQ125" s="156"/>
      <c r="SFR125" s="156"/>
      <c r="SFS125" s="156"/>
      <c r="SFT125" s="156"/>
      <c r="SFU125" s="156"/>
      <c r="SFV125" s="156"/>
      <c r="SFW125" s="156"/>
      <c r="SFX125" s="156"/>
      <c r="SFY125" s="156"/>
      <c r="SFZ125" s="156"/>
      <c r="SGA125" s="156"/>
      <c r="SGB125" s="156"/>
      <c r="SGC125" s="156"/>
      <c r="SGD125" s="156"/>
      <c r="SGE125" s="156"/>
      <c r="SGF125" s="156"/>
      <c r="SGG125" s="156"/>
      <c r="SGH125" s="156"/>
      <c r="SGI125" s="156"/>
      <c r="SGJ125" s="156"/>
      <c r="SGK125" s="156"/>
      <c r="SGL125" s="156"/>
      <c r="SGM125" s="156"/>
      <c r="SGN125" s="156"/>
      <c r="SGO125" s="156"/>
      <c r="SGP125" s="156"/>
      <c r="SGQ125" s="156"/>
      <c r="SGR125" s="156"/>
      <c r="SGS125" s="156"/>
      <c r="SGT125" s="156"/>
      <c r="SGU125" s="156"/>
      <c r="SGV125" s="156"/>
      <c r="SGW125" s="156"/>
      <c r="SGX125" s="156"/>
      <c r="SGY125" s="156"/>
      <c r="SGZ125" s="156"/>
      <c r="SHA125" s="156"/>
      <c r="SHB125" s="156"/>
      <c r="SHC125" s="156"/>
      <c r="SHD125" s="156"/>
      <c r="SHE125" s="156"/>
      <c r="SHF125" s="156"/>
      <c r="SHG125" s="156"/>
      <c r="SHH125" s="156"/>
      <c r="SHI125" s="156"/>
      <c r="SHJ125" s="156"/>
      <c r="SHK125" s="156"/>
      <c r="SHL125" s="156"/>
      <c r="SHM125" s="156"/>
      <c r="SHN125" s="156"/>
      <c r="SHO125" s="156"/>
      <c r="SHP125" s="156"/>
      <c r="SHQ125" s="156"/>
      <c r="SHR125" s="156"/>
      <c r="SHS125" s="156"/>
      <c r="SHT125" s="156"/>
      <c r="SHU125" s="156"/>
      <c r="SHV125" s="156"/>
      <c r="SHW125" s="156"/>
      <c r="SHX125" s="156"/>
      <c r="SHY125" s="156"/>
      <c r="SHZ125" s="156"/>
      <c r="SIA125" s="156"/>
      <c r="SIB125" s="156"/>
      <c r="SIC125" s="156"/>
      <c r="SID125" s="156"/>
      <c r="SIE125" s="156"/>
      <c r="SIF125" s="156"/>
      <c r="SIG125" s="156"/>
      <c r="SIH125" s="156"/>
      <c r="SII125" s="156"/>
      <c r="SIJ125" s="156"/>
      <c r="SIK125" s="156"/>
      <c r="SIL125" s="156"/>
      <c r="SIM125" s="156"/>
      <c r="SIN125" s="156"/>
      <c r="SIO125" s="156"/>
      <c r="SIP125" s="156"/>
      <c r="SIQ125" s="156"/>
      <c r="SIR125" s="156"/>
      <c r="SIS125" s="156"/>
      <c r="SIT125" s="156"/>
      <c r="SIU125" s="156"/>
      <c r="SIV125" s="156"/>
      <c r="SIW125" s="156"/>
      <c r="SIX125" s="156"/>
      <c r="SIY125" s="156"/>
      <c r="SIZ125" s="156"/>
      <c r="SJA125" s="156"/>
      <c r="SJB125" s="156"/>
      <c r="SJC125" s="156"/>
      <c r="SJD125" s="156"/>
      <c r="SJE125" s="156"/>
      <c r="SJF125" s="156"/>
      <c r="SJG125" s="156"/>
      <c r="SJH125" s="156"/>
      <c r="SJI125" s="156"/>
      <c r="SJJ125" s="156"/>
      <c r="SJK125" s="156"/>
      <c r="SJL125" s="156"/>
      <c r="SJM125" s="156"/>
      <c r="SJN125" s="156"/>
      <c r="SJO125" s="156"/>
      <c r="SJP125" s="156"/>
      <c r="SJQ125" s="156"/>
      <c r="SJR125" s="156"/>
      <c r="SJS125" s="156"/>
      <c r="SJT125" s="156"/>
      <c r="SJU125" s="156"/>
      <c r="SJV125" s="156"/>
      <c r="SJW125" s="156"/>
      <c r="SJX125" s="156"/>
      <c r="SJY125" s="156"/>
      <c r="SJZ125" s="156"/>
      <c r="SKA125" s="156"/>
      <c r="SKB125" s="156"/>
      <c r="SKC125" s="156"/>
      <c r="SKD125" s="156"/>
      <c r="SKE125" s="156"/>
      <c r="SKF125" s="156"/>
      <c r="SKG125" s="156"/>
      <c r="SKH125" s="156"/>
      <c r="SKI125" s="156"/>
      <c r="SKJ125" s="156"/>
      <c r="SKK125" s="156"/>
      <c r="SKL125" s="156"/>
      <c r="SKM125" s="156"/>
      <c r="SKN125" s="156"/>
      <c r="SKO125" s="156"/>
      <c r="SKP125" s="156"/>
      <c r="SKQ125" s="156"/>
      <c r="SKR125" s="156"/>
      <c r="SKS125" s="156"/>
      <c r="SKT125" s="156"/>
      <c r="SKU125" s="156"/>
      <c r="SKV125" s="156"/>
      <c r="SKW125" s="156"/>
      <c r="SKX125" s="156"/>
      <c r="SKY125" s="156"/>
      <c r="SKZ125" s="156"/>
      <c r="SLA125" s="156"/>
      <c r="SLB125" s="156"/>
      <c r="SLC125" s="156"/>
      <c r="SLD125" s="156"/>
      <c r="SLE125" s="156"/>
      <c r="SLF125" s="156"/>
      <c r="SLG125" s="156"/>
      <c r="SLH125" s="156"/>
      <c r="SLI125" s="156"/>
      <c r="SLJ125" s="156"/>
      <c r="SLK125" s="156"/>
      <c r="SLL125" s="156"/>
      <c r="SLM125" s="156"/>
      <c r="SLN125" s="156"/>
      <c r="SLO125" s="156"/>
      <c r="SLP125" s="156"/>
      <c r="SLQ125" s="156"/>
      <c r="SLR125" s="156"/>
      <c r="SLS125" s="156"/>
      <c r="SLT125" s="156"/>
      <c r="SLU125" s="156"/>
      <c r="SLV125" s="156"/>
      <c r="SLW125" s="156"/>
      <c r="SLX125" s="156"/>
      <c r="SLY125" s="156"/>
      <c r="SLZ125" s="156"/>
      <c r="SMA125" s="156"/>
      <c r="SMB125" s="156"/>
      <c r="SMC125" s="156"/>
      <c r="SMD125" s="156"/>
      <c r="SME125" s="156"/>
      <c r="SMF125" s="156"/>
      <c r="SMG125" s="156"/>
      <c r="SMH125" s="156"/>
      <c r="SMI125" s="156"/>
      <c r="SMJ125" s="156"/>
      <c r="SMK125" s="156"/>
      <c r="SML125" s="156"/>
      <c r="SMM125" s="156"/>
      <c r="SMN125" s="156"/>
      <c r="SMO125" s="156"/>
      <c r="SMP125" s="156"/>
      <c r="SMQ125" s="156"/>
      <c r="SMR125" s="156"/>
      <c r="SMS125" s="156"/>
      <c r="SMT125" s="156"/>
      <c r="SMU125" s="156"/>
      <c r="SMV125" s="156"/>
      <c r="SMW125" s="156"/>
      <c r="SMX125" s="156"/>
      <c r="SMY125" s="156"/>
      <c r="SMZ125" s="156"/>
      <c r="SNA125" s="156"/>
      <c r="SNB125" s="156"/>
      <c r="SNC125" s="156"/>
      <c r="SND125" s="156"/>
      <c r="SNE125" s="156"/>
      <c r="SNF125" s="156"/>
      <c r="SNG125" s="156"/>
      <c r="SNH125" s="156"/>
      <c r="SNI125" s="156"/>
      <c r="SNJ125" s="156"/>
      <c r="SNK125" s="156"/>
      <c r="SNL125" s="156"/>
      <c r="SNM125" s="156"/>
      <c r="SNN125" s="156"/>
      <c r="SNO125" s="156"/>
      <c r="SNP125" s="156"/>
      <c r="SNQ125" s="156"/>
      <c r="SNR125" s="156"/>
      <c r="SNS125" s="156"/>
      <c r="SNT125" s="156"/>
      <c r="SNU125" s="156"/>
      <c r="SNV125" s="156"/>
      <c r="SNW125" s="156"/>
      <c r="SNX125" s="156"/>
      <c r="SNY125" s="156"/>
      <c r="SNZ125" s="156"/>
      <c r="SOA125" s="156"/>
      <c r="SOB125" s="156"/>
      <c r="SOC125" s="156"/>
      <c r="SOD125" s="156"/>
      <c r="SOE125" s="156"/>
      <c r="SOF125" s="156"/>
      <c r="SOG125" s="156"/>
      <c r="SOH125" s="156"/>
      <c r="SOI125" s="156"/>
      <c r="SOJ125" s="156"/>
      <c r="SOK125" s="156"/>
      <c r="SOL125" s="156"/>
      <c r="SOM125" s="156"/>
      <c r="SON125" s="156"/>
      <c r="SOO125" s="156"/>
      <c r="SOP125" s="156"/>
      <c r="SOQ125" s="156"/>
      <c r="SOR125" s="156"/>
      <c r="SOS125" s="156"/>
      <c r="SOT125" s="156"/>
      <c r="SOU125" s="156"/>
      <c r="SOV125" s="156"/>
      <c r="SOW125" s="156"/>
      <c r="SOX125" s="156"/>
      <c r="SOY125" s="156"/>
      <c r="SOZ125" s="156"/>
      <c r="SPA125" s="156"/>
      <c r="SPB125" s="156"/>
      <c r="SPC125" s="156"/>
      <c r="SPD125" s="156"/>
      <c r="SPE125" s="156"/>
      <c r="SPF125" s="156"/>
      <c r="SPG125" s="156"/>
      <c r="SPH125" s="156"/>
      <c r="SPI125" s="156"/>
      <c r="SPJ125" s="156"/>
      <c r="SPK125" s="156"/>
      <c r="SPL125" s="156"/>
      <c r="SPM125" s="156"/>
      <c r="SPN125" s="156"/>
      <c r="SPO125" s="156"/>
      <c r="SPP125" s="156"/>
      <c r="SPQ125" s="156"/>
      <c r="SPR125" s="156"/>
      <c r="SPS125" s="156"/>
      <c r="SPT125" s="156"/>
      <c r="SPU125" s="156"/>
      <c r="SPV125" s="156"/>
      <c r="SPW125" s="156"/>
      <c r="SPX125" s="156"/>
      <c r="SPY125" s="156"/>
      <c r="SPZ125" s="156"/>
      <c r="SQA125" s="156"/>
      <c r="SQB125" s="156"/>
      <c r="SQC125" s="156"/>
      <c r="SQD125" s="156"/>
      <c r="SQE125" s="156"/>
      <c r="SQF125" s="156"/>
      <c r="SQG125" s="156"/>
      <c r="SQH125" s="156"/>
      <c r="SQI125" s="156"/>
      <c r="SQJ125" s="156"/>
      <c r="SQK125" s="156"/>
      <c r="SQL125" s="156"/>
      <c r="SQM125" s="156"/>
      <c r="SQN125" s="156"/>
      <c r="SQO125" s="156"/>
      <c r="SQP125" s="156"/>
      <c r="SQQ125" s="156"/>
      <c r="SQR125" s="156"/>
      <c r="SQS125" s="156"/>
      <c r="SQT125" s="156"/>
      <c r="SQU125" s="156"/>
      <c r="SQV125" s="156"/>
      <c r="SQW125" s="156"/>
      <c r="SQX125" s="156"/>
      <c r="SQY125" s="156"/>
      <c r="SQZ125" s="156"/>
      <c r="SRA125" s="156"/>
      <c r="SRB125" s="156"/>
      <c r="SRC125" s="156"/>
      <c r="SRD125" s="156"/>
      <c r="SRE125" s="156"/>
      <c r="SRF125" s="156"/>
      <c r="SRG125" s="156"/>
      <c r="SRH125" s="156"/>
      <c r="SRI125" s="156"/>
      <c r="SRJ125" s="156"/>
      <c r="SRK125" s="156"/>
      <c r="SRL125" s="156"/>
      <c r="SRM125" s="156"/>
      <c r="SRN125" s="156"/>
      <c r="SRO125" s="156"/>
      <c r="SRP125" s="156"/>
      <c r="SRQ125" s="156"/>
      <c r="SRR125" s="156"/>
      <c r="SRS125" s="156"/>
      <c r="SRT125" s="156"/>
      <c r="SRU125" s="156"/>
      <c r="SRV125" s="156"/>
      <c r="SRW125" s="156"/>
      <c r="SRX125" s="156"/>
      <c r="SRY125" s="156"/>
      <c r="SRZ125" s="156"/>
      <c r="SSA125" s="156"/>
      <c r="SSB125" s="156"/>
      <c r="SSC125" s="156"/>
      <c r="SSD125" s="156"/>
      <c r="SSE125" s="156"/>
      <c r="SSF125" s="156"/>
      <c r="SSG125" s="156"/>
      <c r="SSH125" s="156"/>
      <c r="SSI125" s="156"/>
      <c r="SSJ125" s="156"/>
      <c r="SSK125" s="156"/>
      <c r="SSL125" s="156"/>
      <c r="SSM125" s="156"/>
      <c r="SSN125" s="156"/>
      <c r="SSO125" s="156"/>
      <c r="SSP125" s="156"/>
      <c r="SSQ125" s="156"/>
      <c r="SSR125" s="156"/>
      <c r="SSS125" s="156"/>
      <c r="SST125" s="156"/>
      <c r="SSU125" s="156"/>
      <c r="SSV125" s="156"/>
      <c r="SSW125" s="156"/>
      <c r="SSX125" s="156"/>
      <c r="SSY125" s="156"/>
      <c r="SSZ125" s="156"/>
      <c r="STA125" s="156"/>
      <c r="STB125" s="156"/>
      <c r="STC125" s="156"/>
      <c r="STD125" s="156"/>
      <c r="STE125" s="156"/>
      <c r="STF125" s="156"/>
      <c r="STG125" s="156"/>
      <c r="STH125" s="156"/>
      <c r="STI125" s="156"/>
      <c r="STJ125" s="156"/>
      <c r="STK125" s="156"/>
      <c r="STL125" s="156"/>
      <c r="STM125" s="156"/>
      <c r="STN125" s="156"/>
      <c r="STO125" s="156"/>
      <c r="STP125" s="156"/>
      <c r="STQ125" s="156"/>
      <c r="STR125" s="156"/>
      <c r="STS125" s="156"/>
      <c r="STT125" s="156"/>
      <c r="STU125" s="156"/>
      <c r="STV125" s="156"/>
      <c r="STW125" s="156"/>
      <c r="STX125" s="156"/>
      <c r="STY125" s="156"/>
      <c r="STZ125" s="156"/>
      <c r="SUA125" s="156"/>
      <c r="SUB125" s="156"/>
      <c r="SUC125" s="156"/>
      <c r="SUD125" s="156"/>
      <c r="SUE125" s="156"/>
      <c r="SUF125" s="156"/>
      <c r="SUG125" s="156"/>
      <c r="SUH125" s="156"/>
      <c r="SUI125" s="156"/>
      <c r="SUJ125" s="156"/>
      <c r="SUK125" s="156"/>
      <c r="SUL125" s="156"/>
      <c r="SUM125" s="156"/>
      <c r="SUN125" s="156"/>
      <c r="SUO125" s="156"/>
      <c r="SUP125" s="156"/>
      <c r="SUQ125" s="156"/>
      <c r="SUR125" s="156"/>
      <c r="SUS125" s="156"/>
      <c r="SUT125" s="156"/>
      <c r="SUU125" s="156"/>
      <c r="SUV125" s="156"/>
      <c r="SUW125" s="156"/>
      <c r="SUX125" s="156"/>
      <c r="SUY125" s="156"/>
      <c r="SUZ125" s="156"/>
      <c r="SVA125" s="156"/>
      <c r="SVB125" s="156"/>
      <c r="SVC125" s="156"/>
      <c r="SVD125" s="156"/>
      <c r="SVE125" s="156"/>
      <c r="SVF125" s="156"/>
      <c r="SVG125" s="156"/>
      <c r="SVH125" s="156"/>
      <c r="SVI125" s="156"/>
      <c r="SVJ125" s="156"/>
      <c r="SVK125" s="156"/>
      <c r="SVL125" s="156"/>
      <c r="SVM125" s="156"/>
      <c r="SVN125" s="156"/>
      <c r="SVO125" s="156"/>
      <c r="SVP125" s="156"/>
      <c r="SVQ125" s="156"/>
      <c r="SVR125" s="156"/>
      <c r="SVS125" s="156"/>
      <c r="SVT125" s="156"/>
      <c r="SVU125" s="156"/>
      <c r="SVV125" s="156"/>
      <c r="SVW125" s="156"/>
      <c r="SVX125" s="156"/>
      <c r="SVY125" s="156"/>
      <c r="SVZ125" s="156"/>
      <c r="SWA125" s="156"/>
      <c r="SWB125" s="156"/>
      <c r="SWC125" s="156"/>
      <c r="SWD125" s="156"/>
      <c r="SWE125" s="156"/>
      <c r="SWF125" s="156"/>
      <c r="SWG125" s="156"/>
      <c r="SWH125" s="156"/>
      <c r="SWI125" s="156"/>
      <c r="SWJ125" s="156"/>
      <c r="SWK125" s="156"/>
      <c r="SWL125" s="156"/>
      <c r="SWM125" s="156"/>
      <c r="SWN125" s="156"/>
      <c r="SWO125" s="156"/>
      <c r="SWP125" s="156"/>
      <c r="SWQ125" s="156"/>
      <c r="SWR125" s="156"/>
      <c r="SWS125" s="156"/>
      <c r="SWT125" s="156"/>
      <c r="SWU125" s="156"/>
      <c r="SWV125" s="156"/>
      <c r="SWW125" s="156"/>
      <c r="SWX125" s="156"/>
      <c r="SWY125" s="156"/>
      <c r="SWZ125" s="156"/>
      <c r="SXA125" s="156"/>
      <c r="SXB125" s="156"/>
      <c r="SXC125" s="156"/>
      <c r="SXD125" s="156"/>
      <c r="SXE125" s="156"/>
      <c r="SXF125" s="156"/>
      <c r="SXG125" s="156"/>
      <c r="SXH125" s="156"/>
      <c r="SXI125" s="156"/>
      <c r="SXJ125" s="156"/>
      <c r="SXK125" s="156"/>
      <c r="SXL125" s="156"/>
      <c r="SXM125" s="156"/>
      <c r="SXN125" s="156"/>
      <c r="SXO125" s="156"/>
      <c r="SXP125" s="156"/>
      <c r="SXQ125" s="156"/>
      <c r="SXR125" s="156"/>
      <c r="SXS125" s="156"/>
      <c r="SXT125" s="156"/>
      <c r="SXU125" s="156"/>
      <c r="SXV125" s="156"/>
      <c r="SXW125" s="156"/>
      <c r="SXX125" s="156"/>
      <c r="SXY125" s="156"/>
      <c r="SXZ125" s="156"/>
      <c r="SYA125" s="156"/>
      <c r="SYB125" s="156"/>
      <c r="SYC125" s="156"/>
      <c r="SYD125" s="156"/>
      <c r="SYE125" s="156"/>
      <c r="SYF125" s="156"/>
      <c r="SYG125" s="156"/>
      <c r="SYH125" s="156"/>
      <c r="SYI125" s="156"/>
      <c r="SYJ125" s="156"/>
      <c r="SYK125" s="156"/>
      <c r="SYL125" s="156"/>
      <c r="SYM125" s="156"/>
      <c r="SYN125" s="156"/>
      <c r="SYO125" s="156"/>
      <c r="SYP125" s="156"/>
      <c r="SYQ125" s="156"/>
      <c r="SYR125" s="156"/>
      <c r="SYS125" s="156"/>
      <c r="SYT125" s="156"/>
      <c r="SYU125" s="156"/>
      <c r="SYV125" s="156"/>
      <c r="SYW125" s="156"/>
      <c r="SYX125" s="156"/>
      <c r="SYY125" s="156"/>
      <c r="SYZ125" s="156"/>
      <c r="SZA125" s="156"/>
      <c r="SZB125" s="156"/>
      <c r="SZC125" s="156"/>
      <c r="SZD125" s="156"/>
      <c r="SZE125" s="156"/>
      <c r="SZF125" s="156"/>
      <c r="SZG125" s="156"/>
      <c r="SZH125" s="156"/>
      <c r="SZI125" s="156"/>
      <c r="SZJ125" s="156"/>
      <c r="SZK125" s="156"/>
      <c r="SZL125" s="156"/>
      <c r="SZM125" s="156"/>
      <c r="SZN125" s="156"/>
      <c r="SZO125" s="156"/>
      <c r="SZP125" s="156"/>
      <c r="SZQ125" s="156"/>
      <c r="SZR125" s="156"/>
      <c r="SZS125" s="156"/>
      <c r="SZT125" s="156"/>
      <c r="SZU125" s="156"/>
      <c r="SZV125" s="156"/>
      <c r="SZW125" s="156"/>
      <c r="SZX125" s="156"/>
      <c r="SZY125" s="156"/>
      <c r="SZZ125" s="156"/>
      <c r="TAA125" s="156"/>
      <c r="TAB125" s="156"/>
      <c r="TAC125" s="156"/>
      <c r="TAD125" s="156"/>
      <c r="TAE125" s="156"/>
      <c r="TAF125" s="156"/>
      <c r="TAG125" s="156"/>
      <c r="TAH125" s="156"/>
      <c r="TAI125" s="156"/>
      <c r="TAJ125" s="156"/>
      <c r="TAK125" s="156"/>
      <c r="TAL125" s="156"/>
      <c r="TAM125" s="156"/>
      <c r="TAN125" s="156"/>
      <c r="TAO125" s="156"/>
      <c r="TAP125" s="156"/>
      <c r="TAQ125" s="156"/>
      <c r="TAR125" s="156"/>
      <c r="TAS125" s="156"/>
      <c r="TAT125" s="156"/>
      <c r="TAU125" s="156"/>
      <c r="TAV125" s="156"/>
      <c r="TAW125" s="156"/>
      <c r="TAX125" s="156"/>
      <c r="TAY125" s="156"/>
      <c r="TAZ125" s="156"/>
      <c r="TBA125" s="156"/>
      <c r="TBB125" s="156"/>
      <c r="TBC125" s="156"/>
      <c r="TBD125" s="156"/>
      <c r="TBE125" s="156"/>
      <c r="TBF125" s="156"/>
      <c r="TBG125" s="156"/>
      <c r="TBH125" s="156"/>
      <c r="TBI125" s="156"/>
      <c r="TBJ125" s="156"/>
      <c r="TBK125" s="156"/>
      <c r="TBL125" s="156"/>
      <c r="TBM125" s="156"/>
      <c r="TBN125" s="156"/>
      <c r="TBO125" s="156"/>
      <c r="TBP125" s="156"/>
      <c r="TBQ125" s="156"/>
      <c r="TBR125" s="156"/>
      <c r="TBS125" s="156"/>
      <c r="TBT125" s="156"/>
      <c r="TBU125" s="156"/>
      <c r="TBV125" s="156"/>
      <c r="TBW125" s="156"/>
      <c r="TBX125" s="156"/>
      <c r="TBY125" s="156"/>
      <c r="TBZ125" s="156"/>
      <c r="TCA125" s="156"/>
      <c r="TCB125" s="156"/>
      <c r="TCC125" s="156"/>
      <c r="TCD125" s="156"/>
      <c r="TCE125" s="156"/>
      <c r="TCF125" s="156"/>
      <c r="TCG125" s="156"/>
      <c r="TCH125" s="156"/>
      <c r="TCI125" s="156"/>
      <c r="TCJ125" s="156"/>
      <c r="TCK125" s="156"/>
      <c r="TCL125" s="156"/>
      <c r="TCM125" s="156"/>
      <c r="TCN125" s="156"/>
      <c r="TCO125" s="156"/>
      <c r="TCP125" s="156"/>
      <c r="TCQ125" s="156"/>
      <c r="TCR125" s="156"/>
      <c r="TCS125" s="156"/>
      <c r="TCT125" s="156"/>
      <c r="TCU125" s="156"/>
      <c r="TCV125" s="156"/>
      <c r="TCW125" s="156"/>
      <c r="TCX125" s="156"/>
      <c r="TCY125" s="156"/>
      <c r="TCZ125" s="156"/>
      <c r="TDA125" s="156"/>
      <c r="TDB125" s="156"/>
      <c r="TDC125" s="156"/>
      <c r="TDD125" s="156"/>
      <c r="TDE125" s="156"/>
      <c r="TDF125" s="156"/>
      <c r="TDG125" s="156"/>
      <c r="TDH125" s="156"/>
      <c r="TDI125" s="156"/>
      <c r="TDJ125" s="156"/>
      <c r="TDK125" s="156"/>
      <c r="TDL125" s="156"/>
      <c r="TDM125" s="156"/>
      <c r="TDN125" s="156"/>
      <c r="TDO125" s="156"/>
      <c r="TDP125" s="156"/>
      <c r="TDQ125" s="156"/>
      <c r="TDR125" s="156"/>
      <c r="TDS125" s="156"/>
      <c r="TDT125" s="156"/>
      <c r="TDU125" s="156"/>
      <c r="TDV125" s="156"/>
      <c r="TDW125" s="156"/>
      <c r="TDX125" s="156"/>
      <c r="TDY125" s="156"/>
      <c r="TDZ125" s="156"/>
      <c r="TEA125" s="156"/>
      <c r="TEB125" s="156"/>
      <c r="TEC125" s="156"/>
      <c r="TED125" s="156"/>
      <c r="TEE125" s="156"/>
      <c r="TEF125" s="156"/>
      <c r="TEG125" s="156"/>
      <c r="TEH125" s="156"/>
      <c r="TEI125" s="156"/>
      <c r="TEJ125" s="156"/>
      <c r="TEK125" s="156"/>
      <c r="TEL125" s="156"/>
      <c r="TEM125" s="156"/>
      <c r="TEN125" s="156"/>
      <c r="TEO125" s="156"/>
      <c r="TEP125" s="156"/>
      <c r="TEQ125" s="156"/>
      <c r="TER125" s="156"/>
      <c r="TES125" s="156"/>
      <c r="TET125" s="156"/>
      <c r="TEU125" s="156"/>
      <c r="TEV125" s="156"/>
      <c r="TEW125" s="156"/>
      <c r="TEX125" s="156"/>
      <c r="TEY125" s="156"/>
      <c r="TEZ125" s="156"/>
      <c r="TFA125" s="156"/>
      <c r="TFB125" s="156"/>
      <c r="TFC125" s="156"/>
      <c r="TFD125" s="156"/>
      <c r="TFE125" s="156"/>
      <c r="TFF125" s="156"/>
      <c r="TFG125" s="156"/>
      <c r="TFH125" s="156"/>
      <c r="TFI125" s="156"/>
      <c r="TFJ125" s="156"/>
      <c r="TFK125" s="156"/>
      <c r="TFL125" s="156"/>
      <c r="TFM125" s="156"/>
      <c r="TFN125" s="156"/>
      <c r="TFO125" s="156"/>
      <c r="TFP125" s="156"/>
      <c r="TFQ125" s="156"/>
      <c r="TFR125" s="156"/>
      <c r="TFS125" s="156"/>
      <c r="TFT125" s="156"/>
      <c r="TFU125" s="156"/>
      <c r="TFV125" s="156"/>
      <c r="TFW125" s="156"/>
      <c r="TFX125" s="156"/>
      <c r="TFY125" s="156"/>
      <c r="TFZ125" s="156"/>
      <c r="TGA125" s="156"/>
      <c r="TGB125" s="156"/>
      <c r="TGC125" s="156"/>
      <c r="TGD125" s="156"/>
      <c r="TGE125" s="156"/>
      <c r="TGF125" s="156"/>
      <c r="TGG125" s="156"/>
      <c r="TGH125" s="156"/>
      <c r="TGI125" s="156"/>
      <c r="TGJ125" s="156"/>
      <c r="TGK125" s="156"/>
      <c r="TGL125" s="156"/>
      <c r="TGM125" s="156"/>
      <c r="TGN125" s="156"/>
      <c r="TGO125" s="156"/>
      <c r="TGP125" s="156"/>
      <c r="TGQ125" s="156"/>
      <c r="TGR125" s="156"/>
      <c r="TGS125" s="156"/>
      <c r="TGT125" s="156"/>
      <c r="TGU125" s="156"/>
      <c r="TGV125" s="156"/>
      <c r="TGW125" s="156"/>
      <c r="TGX125" s="156"/>
      <c r="TGY125" s="156"/>
      <c r="TGZ125" s="156"/>
      <c r="THA125" s="156"/>
      <c r="THB125" s="156"/>
      <c r="THC125" s="156"/>
      <c r="THD125" s="156"/>
      <c r="THE125" s="156"/>
      <c r="THF125" s="156"/>
      <c r="THG125" s="156"/>
      <c r="THH125" s="156"/>
      <c r="THI125" s="156"/>
      <c r="THJ125" s="156"/>
      <c r="THK125" s="156"/>
      <c r="THL125" s="156"/>
      <c r="THM125" s="156"/>
      <c r="THN125" s="156"/>
      <c r="THO125" s="156"/>
      <c r="THP125" s="156"/>
      <c r="THQ125" s="156"/>
      <c r="THR125" s="156"/>
      <c r="THS125" s="156"/>
      <c r="THT125" s="156"/>
      <c r="THU125" s="156"/>
      <c r="THV125" s="156"/>
      <c r="THW125" s="156"/>
      <c r="THX125" s="156"/>
      <c r="THY125" s="156"/>
      <c r="THZ125" s="156"/>
      <c r="TIA125" s="156"/>
      <c r="TIB125" s="156"/>
      <c r="TIC125" s="156"/>
      <c r="TID125" s="156"/>
      <c r="TIE125" s="156"/>
      <c r="TIF125" s="156"/>
      <c r="TIG125" s="156"/>
      <c r="TIH125" s="156"/>
      <c r="TII125" s="156"/>
      <c r="TIJ125" s="156"/>
      <c r="TIK125" s="156"/>
      <c r="TIL125" s="156"/>
      <c r="TIM125" s="156"/>
      <c r="TIN125" s="156"/>
      <c r="TIO125" s="156"/>
      <c r="TIP125" s="156"/>
      <c r="TIQ125" s="156"/>
      <c r="TIR125" s="156"/>
      <c r="TIS125" s="156"/>
      <c r="TIT125" s="156"/>
      <c r="TIU125" s="156"/>
      <c r="TIV125" s="156"/>
      <c r="TIW125" s="156"/>
      <c r="TIX125" s="156"/>
      <c r="TIY125" s="156"/>
      <c r="TIZ125" s="156"/>
      <c r="TJA125" s="156"/>
      <c r="TJB125" s="156"/>
      <c r="TJC125" s="156"/>
      <c r="TJD125" s="156"/>
      <c r="TJE125" s="156"/>
      <c r="TJF125" s="156"/>
      <c r="TJG125" s="156"/>
      <c r="TJH125" s="156"/>
      <c r="TJI125" s="156"/>
      <c r="TJJ125" s="156"/>
      <c r="TJK125" s="156"/>
      <c r="TJL125" s="156"/>
      <c r="TJM125" s="156"/>
      <c r="TJN125" s="156"/>
      <c r="TJO125" s="156"/>
      <c r="TJP125" s="156"/>
      <c r="TJQ125" s="156"/>
      <c r="TJR125" s="156"/>
      <c r="TJS125" s="156"/>
      <c r="TJT125" s="156"/>
      <c r="TJU125" s="156"/>
      <c r="TJV125" s="156"/>
      <c r="TJW125" s="156"/>
      <c r="TJX125" s="156"/>
      <c r="TJY125" s="156"/>
      <c r="TJZ125" s="156"/>
      <c r="TKA125" s="156"/>
      <c r="TKB125" s="156"/>
      <c r="TKC125" s="156"/>
      <c r="TKD125" s="156"/>
      <c r="TKE125" s="156"/>
      <c r="TKF125" s="156"/>
      <c r="TKG125" s="156"/>
      <c r="TKH125" s="156"/>
      <c r="TKI125" s="156"/>
      <c r="TKJ125" s="156"/>
      <c r="TKK125" s="156"/>
      <c r="TKL125" s="156"/>
      <c r="TKM125" s="156"/>
      <c r="TKN125" s="156"/>
      <c r="TKO125" s="156"/>
      <c r="TKP125" s="156"/>
      <c r="TKQ125" s="156"/>
      <c r="TKR125" s="156"/>
      <c r="TKS125" s="156"/>
      <c r="TKT125" s="156"/>
      <c r="TKU125" s="156"/>
      <c r="TKV125" s="156"/>
      <c r="TKW125" s="156"/>
      <c r="TKX125" s="156"/>
      <c r="TKY125" s="156"/>
      <c r="TKZ125" s="156"/>
      <c r="TLA125" s="156"/>
      <c r="TLB125" s="156"/>
      <c r="TLC125" s="156"/>
      <c r="TLD125" s="156"/>
      <c r="TLE125" s="156"/>
      <c r="TLF125" s="156"/>
      <c r="TLG125" s="156"/>
      <c r="TLH125" s="156"/>
      <c r="TLI125" s="156"/>
      <c r="TLJ125" s="156"/>
      <c r="TLK125" s="156"/>
      <c r="TLL125" s="156"/>
      <c r="TLM125" s="156"/>
      <c r="TLN125" s="156"/>
      <c r="TLO125" s="156"/>
      <c r="TLP125" s="156"/>
      <c r="TLQ125" s="156"/>
      <c r="TLR125" s="156"/>
      <c r="TLS125" s="156"/>
      <c r="TLT125" s="156"/>
      <c r="TLU125" s="156"/>
      <c r="TLV125" s="156"/>
      <c r="TLW125" s="156"/>
      <c r="TLX125" s="156"/>
      <c r="TLY125" s="156"/>
      <c r="TLZ125" s="156"/>
      <c r="TMA125" s="156"/>
      <c r="TMB125" s="156"/>
      <c r="TMC125" s="156"/>
      <c r="TMD125" s="156"/>
      <c r="TME125" s="156"/>
      <c r="TMF125" s="156"/>
      <c r="TMG125" s="156"/>
      <c r="TMH125" s="156"/>
      <c r="TMI125" s="156"/>
      <c r="TMJ125" s="156"/>
      <c r="TMK125" s="156"/>
      <c r="TML125" s="156"/>
      <c r="TMM125" s="156"/>
      <c r="TMN125" s="156"/>
      <c r="TMO125" s="156"/>
      <c r="TMP125" s="156"/>
      <c r="TMQ125" s="156"/>
      <c r="TMR125" s="156"/>
      <c r="TMS125" s="156"/>
      <c r="TMT125" s="156"/>
      <c r="TMU125" s="156"/>
      <c r="TMV125" s="156"/>
      <c r="TMW125" s="156"/>
      <c r="TMX125" s="156"/>
      <c r="TMY125" s="156"/>
      <c r="TMZ125" s="156"/>
      <c r="TNA125" s="156"/>
      <c r="TNB125" s="156"/>
      <c r="TNC125" s="156"/>
      <c r="TND125" s="156"/>
      <c r="TNE125" s="156"/>
      <c r="TNF125" s="156"/>
      <c r="TNG125" s="156"/>
      <c r="TNH125" s="156"/>
      <c r="TNI125" s="156"/>
      <c r="TNJ125" s="156"/>
      <c r="TNK125" s="156"/>
      <c r="TNL125" s="156"/>
      <c r="TNM125" s="156"/>
      <c r="TNN125" s="156"/>
      <c r="TNO125" s="156"/>
      <c r="TNP125" s="156"/>
      <c r="TNQ125" s="156"/>
      <c r="TNR125" s="156"/>
      <c r="TNS125" s="156"/>
      <c r="TNT125" s="156"/>
      <c r="TNU125" s="156"/>
      <c r="TNV125" s="156"/>
      <c r="TNW125" s="156"/>
      <c r="TNX125" s="156"/>
      <c r="TNY125" s="156"/>
      <c r="TNZ125" s="156"/>
      <c r="TOA125" s="156"/>
      <c r="TOB125" s="156"/>
      <c r="TOC125" s="156"/>
      <c r="TOD125" s="156"/>
      <c r="TOE125" s="156"/>
      <c r="TOF125" s="156"/>
      <c r="TOG125" s="156"/>
      <c r="TOH125" s="156"/>
      <c r="TOI125" s="156"/>
      <c r="TOJ125" s="156"/>
      <c r="TOK125" s="156"/>
      <c r="TOL125" s="156"/>
      <c r="TOM125" s="156"/>
      <c r="TON125" s="156"/>
      <c r="TOO125" s="156"/>
      <c r="TOP125" s="156"/>
      <c r="TOQ125" s="156"/>
      <c r="TOR125" s="156"/>
      <c r="TOS125" s="156"/>
      <c r="TOT125" s="156"/>
      <c r="TOU125" s="156"/>
      <c r="TOV125" s="156"/>
      <c r="TOW125" s="156"/>
      <c r="TOX125" s="156"/>
      <c r="TOY125" s="156"/>
      <c r="TOZ125" s="156"/>
      <c r="TPA125" s="156"/>
      <c r="TPB125" s="156"/>
      <c r="TPC125" s="156"/>
      <c r="TPD125" s="156"/>
      <c r="TPE125" s="156"/>
      <c r="TPF125" s="156"/>
      <c r="TPG125" s="156"/>
      <c r="TPH125" s="156"/>
      <c r="TPI125" s="156"/>
      <c r="TPJ125" s="156"/>
      <c r="TPK125" s="156"/>
      <c r="TPL125" s="156"/>
      <c r="TPM125" s="156"/>
      <c r="TPN125" s="156"/>
      <c r="TPO125" s="156"/>
      <c r="TPP125" s="156"/>
      <c r="TPQ125" s="156"/>
      <c r="TPR125" s="156"/>
      <c r="TPS125" s="156"/>
      <c r="TPT125" s="156"/>
      <c r="TPU125" s="156"/>
      <c r="TPV125" s="156"/>
      <c r="TPW125" s="156"/>
      <c r="TPX125" s="156"/>
      <c r="TPY125" s="156"/>
      <c r="TPZ125" s="156"/>
      <c r="TQA125" s="156"/>
      <c r="TQB125" s="156"/>
      <c r="TQC125" s="156"/>
      <c r="TQD125" s="156"/>
      <c r="TQE125" s="156"/>
      <c r="TQF125" s="156"/>
      <c r="TQG125" s="156"/>
      <c r="TQH125" s="156"/>
      <c r="TQI125" s="156"/>
      <c r="TQJ125" s="156"/>
      <c r="TQK125" s="156"/>
      <c r="TQL125" s="156"/>
      <c r="TQM125" s="156"/>
      <c r="TQN125" s="156"/>
      <c r="TQO125" s="156"/>
      <c r="TQP125" s="156"/>
      <c r="TQQ125" s="156"/>
      <c r="TQR125" s="156"/>
      <c r="TQS125" s="156"/>
      <c r="TQT125" s="156"/>
      <c r="TQU125" s="156"/>
      <c r="TQV125" s="156"/>
      <c r="TQW125" s="156"/>
      <c r="TQX125" s="156"/>
      <c r="TQY125" s="156"/>
      <c r="TQZ125" s="156"/>
      <c r="TRA125" s="156"/>
      <c r="TRB125" s="156"/>
      <c r="TRC125" s="156"/>
      <c r="TRD125" s="156"/>
      <c r="TRE125" s="156"/>
      <c r="TRF125" s="156"/>
      <c r="TRG125" s="156"/>
      <c r="TRH125" s="156"/>
      <c r="TRI125" s="156"/>
      <c r="TRJ125" s="156"/>
      <c r="TRK125" s="156"/>
      <c r="TRL125" s="156"/>
      <c r="TRM125" s="156"/>
      <c r="TRN125" s="156"/>
      <c r="TRO125" s="156"/>
      <c r="TRP125" s="156"/>
      <c r="TRQ125" s="156"/>
      <c r="TRR125" s="156"/>
      <c r="TRS125" s="156"/>
      <c r="TRT125" s="156"/>
      <c r="TRU125" s="156"/>
      <c r="TRV125" s="156"/>
      <c r="TRW125" s="156"/>
      <c r="TRX125" s="156"/>
      <c r="TRY125" s="156"/>
      <c r="TRZ125" s="156"/>
      <c r="TSA125" s="156"/>
      <c r="TSB125" s="156"/>
      <c r="TSC125" s="156"/>
      <c r="TSD125" s="156"/>
      <c r="TSE125" s="156"/>
      <c r="TSF125" s="156"/>
      <c r="TSG125" s="156"/>
      <c r="TSH125" s="156"/>
      <c r="TSI125" s="156"/>
      <c r="TSJ125" s="156"/>
      <c r="TSK125" s="156"/>
      <c r="TSL125" s="156"/>
      <c r="TSM125" s="156"/>
      <c r="TSN125" s="156"/>
      <c r="TSO125" s="156"/>
      <c r="TSP125" s="156"/>
    </row>
    <row r="126" spans="1:14030" s="146" customFormat="1" ht="33.75" customHeight="1" x14ac:dyDescent="0.25">
      <c r="A126" s="138">
        <v>76</v>
      </c>
      <c r="B126" s="188" t="s">
        <v>301</v>
      </c>
      <c r="C126" s="165" t="s">
        <v>45</v>
      </c>
      <c r="D126" s="166" t="s">
        <v>269</v>
      </c>
      <c r="E126" s="167" t="s">
        <v>74</v>
      </c>
      <c r="F126" s="148">
        <f>2281</f>
        <v>2281</v>
      </c>
      <c r="G126" s="148">
        <f>250</f>
        <v>250</v>
      </c>
      <c r="H126" s="148">
        <v>0</v>
      </c>
      <c r="I126" s="148">
        <v>0</v>
      </c>
      <c r="J126" s="148">
        <v>50</v>
      </c>
      <c r="K126" s="148">
        <v>0</v>
      </c>
      <c r="L126" s="148">
        <f>1000</f>
        <v>1000</v>
      </c>
      <c r="M126" s="154" t="s">
        <v>339</v>
      </c>
      <c r="N126" s="157">
        <v>0</v>
      </c>
      <c r="O126" s="139">
        <v>0</v>
      </c>
      <c r="P126" s="139">
        <v>1665.5</v>
      </c>
      <c r="Q126" s="159">
        <f t="shared" si="13"/>
        <v>5246.5</v>
      </c>
      <c r="R126" s="180"/>
    </row>
    <row r="127" spans="1:14030" s="140" customFormat="1" ht="33.75" customHeight="1" x14ac:dyDescent="0.25">
      <c r="A127" s="138">
        <v>77</v>
      </c>
      <c r="B127" s="188" t="s">
        <v>302</v>
      </c>
      <c r="C127" s="165" t="s">
        <v>14</v>
      </c>
      <c r="D127" s="166" t="s">
        <v>271</v>
      </c>
      <c r="E127" s="167" t="s">
        <v>74</v>
      </c>
      <c r="F127" s="139">
        <v>6297</v>
      </c>
      <c r="G127" s="139">
        <v>250</v>
      </c>
      <c r="H127" s="139">
        <v>375</v>
      </c>
      <c r="I127" s="139">
        <v>0</v>
      </c>
      <c r="J127" s="139">
        <v>0</v>
      </c>
      <c r="K127" s="139">
        <v>0</v>
      </c>
      <c r="L127" s="139">
        <v>2000</v>
      </c>
      <c r="M127" s="154" t="s">
        <v>339</v>
      </c>
      <c r="N127" s="157">
        <v>0</v>
      </c>
      <c r="O127" s="139">
        <v>0</v>
      </c>
      <c r="P127" s="139">
        <v>4336</v>
      </c>
      <c r="Q127" s="159">
        <f t="shared" si="13"/>
        <v>13258</v>
      </c>
      <c r="R127" s="180"/>
    </row>
    <row r="128" spans="1:14030" s="140" customFormat="1" ht="22.5" customHeight="1" x14ac:dyDescent="0.25">
      <c r="A128" s="133"/>
      <c r="B128" s="184"/>
      <c r="C128" s="168"/>
      <c r="D128" s="169"/>
      <c r="E128" s="170"/>
      <c r="F128" s="141">
        <f>SUM(F123:F127)</f>
        <v>28172</v>
      </c>
      <c r="G128" s="141">
        <f t="shared" ref="G128:Q128" si="23">SUM(G123:G127)</f>
        <v>1250</v>
      </c>
      <c r="H128" s="141">
        <f t="shared" si="23"/>
        <v>1500</v>
      </c>
      <c r="I128" s="141">
        <f t="shared" si="23"/>
        <v>0</v>
      </c>
      <c r="J128" s="141">
        <f t="shared" si="23"/>
        <v>50</v>
      </c>
      <c r="K128" s="141">
        <f t="shared" si="23"/>
        <v>0</v>
      </c>
      <c r="L128" s="141">
        <f t="shared" si="23"/>
        <v>6800</v>
      </c>
      <c r="M128" s="141"/>
      <c r="N128" s="141">
        <f t="shared" si="23"/>
        <v>0</v>
      </c>
      <c r="O128" s="141">
        <f t="shared" si="23"/>
        <v>0</v>
      </c>
      <c r="P128" s="141">
        <f t="shared" si="23"/>
        <v>18261</v>
      </c>
      <c r="Q128" s="141">
        <f t="shared" si="23"/>
        <v>56033</v>
      </c>
      <c r="R128" s="185"/>
    </row>
    <row r="129" spans="1:18" s="140" customFormat="1" ht="29.25" customHeight="1" x14ac:dyDescent="0.25">
      <c r="A129" s="138"/>
      <c r="B129" s="182" t="s">
        <v>333</v>
      </c>
      <c r="C129" s="174"/>
      <c r="D129" s="166"/>
      <c r="E129" s="167"/>
      <c r="F129" s="139"/>
      <c r="G129" s="139"/>
      <c r="H129" s="139"/>
      <c r="I129" s="139"/>
      <c r="J129" s="139"/>
      <c r="K129" s="139"/>
      <c r="L129" s="139"/>
      <c r="M129" s="144"/>
      <c r="N129" s="145"/>
      <c r="O129" s="145"/>
      <c r="P129" s="145"/>
      <c r="Q129" s="159"/>
      <c r="R129" s="180"/>
    </row>
    <row r="130" spans="1:18" s="140" customFormat="1" ht="29.25" customHeight="1" x14ac:dyDescent="0.25">
      <c r="A130" s="138">
        <v>78</v>
      </c>
      <c r="B130" s="173" t="s">
        <v>322</v>
      </c>
      <c r="C130" s="165" t="s">
        <v>41</v>
      </c>
      <c r="D130" s="166" t="s">
        <v>323</v>
      </c>
      <c r="E130" s="167" t="s">
        <v>74</v>
      </c>
      <c r="F130" s="139">
        <v>7000</v>
      </c>
      <c r="G130" s="139">
        <v>250</v>
      </c>
      <c r="H130" s="139">
        <v>0</v>
      </c>
      <c r="I130" s="139">
        <v>0</v>
      </c>
      <c r="J130" s="139">
        <v>0</v>
      </c>
      <c r="K130" s="139">
        <v>0</v>
      </c>
      <c r="L130" s="139">
        <v>0</v>
      </c>
      <c r="M130" s="154" t="s">
        <v>339</v>
      </c>
      <c r="N130" s="157">
        <v>0</v>
      </c>
      <c r="O130" s="139">
        <v>0</v>
      </c>
      <c r="P130" s="139">
        <v>3500</v>
      </c>
      <c r="Q130" s="159">
        <f t="shared" si="13"/>
        <v>10750</v>
      </c>
      <c r="R130" s="180"/>
    </row>
    <row r="131" spans="1:18" s="146" customFormat="1" ht="29.25" customHeight="1" x14ac:dyDescent="0.25">
      <c r="A131" s="138">
        <v>79</v>
      </c>
      <c r="B131" s="188" t="s">
        <v>350</v>
      </c>
      <c r="C131" s="165" t="s">
        <v>14</v>
      </c>
      <c r="D131" s="166" t="s">
        <v>275</v>
      </c>
      <c r="E131" s="167" t="s">
        <v>74</v>
      </c>
      <c r="F131" s="139">
        <v>6297</v>
      </c>
      <c r="G131" s="139">
        <v>250</v>
      </c>
      <c r="H131" s="139">
        <v>375</v>
      </c>
      <c r="I131" s="139">
        <v>0</v>
      </c>
      <c r="J131" s="139">
        <v>0</v>
      </c>
      <c r="K131" s="139">
        <v>0</v>
      </c>
      <c r="L131" s="139">
        <v>1800</v>
      </c>
      <c r="M131" s="154" t="s">
        <v>339</v>
      </c>
      <c r="N131" s="157">
        <v>0</v>
      </c>
      <c r="O131" s="139" t="s">
        <v>384</v>
      </c>
      <c r="P131" s="139">
        <v>4236</v>
      </c>
      <c r="Q131" s="159">
        <f t="shared" si="13"/>
        <v>12958</v>
      </c>
      <c r="R131" s="180"/>
    </row>
    <row r="132" spans="1:18" s="140" customFormat="1" ht="29.25" customHeight="1" x14ac:dyDescent="0.25">
      <c r="A132" s="138">
        <v>80</v>
      </c>
      <c r="B132" s="188" t="s">
        <v>303</v>
      </c>
      <c r="C132" s="165" t="s">
        <v>14</v>
      </c>
      <c r="D132" s="166" t="s">
        <v>274</v>
      </c>
      <c r="E132" s="167" t="s">
        <v>74</v>
      </c>
      <c r="F132" s="139">
        <v>6297</v>
      </c>
      <c r="G132" s="139">
        <v>250</v>
      </c>
      <c r="H132" s="139">
        <v>375</v>
      </c>
      <c r="I132" s="139">
        <v>0</v>
      </c>
      <c r="J132" s="139">
        <v>0</v>
      </c>
      <c r="K132" s="139">
        <v>0</v>
      </c>
      <c r="L132" s="139">
        <v>2000</v>
      </c>
      <c r="M132" s="154" t="s">
        <v>339</v>
      </c>
      <c r="N132" s="157">
        <v>0</v>
      </c>
      <c r="O132" s="139">
        <v>0</v>
      </c>
      <c r="P132" s="139">
        <v>4336</v>
      </c>
      <c r="Q132" s="159">
        <f t="shared" si="13"/>
        <v>13258</v>
      </c>
      <c r="R132" s="180"/>
    </row>
    <row r="133" spans="1:18" s="140" customFormat="1" ht="22.5" customHeight="1" x14ac:dyDescent="0.25">
      <c r="A133" s="133"/>
      <c r="B133" s="184"/>
      <c r="C133" s="168"/>
      <c r="D133" s="169"/>
      <c r="E133" s="170"/>
      <c r="F133" s="141">
        <f>SUM(F130:F132)</f>
        <v>19594</v>
      </c>
      <c r="G133" s="141">
        <f t="shared" ref="G133:Q133" si="24">SUM(G130:G132)</f>
        <v>750</v>
      </c>
      <c r="H133" s="141">
        <f t="shared" si="24"/>
        <v>750</v>
      </c>
      <c r="I133" s="141">
        <f t="shared" si="24"/>
        <v>0</v>
      </c>
      <c r="J133" s="141">
        <f t="shared" si="24"/>
        <v>0</v>
      </c>
      <c r="K133" s="141">
        <f t="shared" si="24"/>
        <v>0</v>
      </c>
      <c r="L133" s="141">
        <f t="shared" si="24"/>
        <v>3800</v>
      </c>
      <c r="M133" s="141"/>
      <c r="N133" s="141">
        <f t="shared" si="24"/>
        <v>0</v>
      </c>
      <c r="O133" s="141">
        <f t="shared" si="24"/>
        <v>0</v>
      </c>
      <c r="P133" s="141">
        <f t="shared" si="24"/>
        <v>12072</v>
      </c>
      <c r="Q133" s="141">
        <f t="shared" si="24"/>
        <v>36966</v>
      </c>
      <c r="R133" s="185"/>
    </row>
    <row r="134" spans="1:18" s="140" customFormat="1" ht="29.25" customHeight="1" x14ac:dyDescent="0.25">
      <c r="A134" s="138"/>
      <c r="B134" s="182" t="s">
        <v>334</v>
      </c>
      <c r="C134" s="174"/>
      <c r="D134" s="166"/>
      <c r="E134" s="167"/>
      <c r="F134" s="139"/>
      <c r="G134" s="139"/>
      <c r="H134" s="139"/>
      <c r="I134" s="139"/>
      <c r="J134" s="139"/>
      <c r="K134" s="139"/>
      <c r="L134" s="139"/>
      <c r="M134" s="144"/>
      <c r="N134" s="145"/>
      <c r="O134" s="145"/>
      <c r="P134" s="145"/>
      <c r="Q134" s="159"/>
      <c r="R134" s="180"/>
    </row>
    <row r="135" spans="1:18" s="140" customFormat="1" ht="29.25" customHeight="1" x14ac:dyDescent="0.25">
      <c r="A135" s="138">
        <v>81</v>
      </c>
      <c r="B135" s="188" t="s">
        <v>360</v>
      </c>
      <c r="C135" s="165" t="s">
        <v>14</v>
      </c>
      <c r="D135" s="166" t="s">
        <v>275</v>
      </c>
      <c r="E135" s="167" t="s">
        <v>74</v>
      </c>
      <c r="F135" s="139">
        <v>6297</v>
      </c>
      <c r="G135" s="139">
        <v>250</v>
      </c>
      <c r="H135" s="139">
        <v>375</v>
      </c>
      <c r="I135" s="139">
        <v>0</v>
      </c>
      <c r="J135" s="139">
        <v>0</v>
      </c>
      <c r="K135" s="139">
        <v>0</v>
      </c>
      <c r="L135" s="139">
        <v>2000</v>
      </c>
      <c r="M135" s="154" t="s">
        <v>339</v>
      </c>
      <c r="N135" s="157">
        <v>0</v>
      </c>
      <c r="O135" s="139">
        <v>0</v>
      </c>
      <c r="P135" s="139">
        <v>4336</v>
      </c>
      <c r="Q135" s="159">
        <f t="shared" si="13"/>
        <v>13258</v>
      </c>
      <c r="R135" s="180"/>
    </row>
    <row r="136" spans="1:18" s="140" customFormat="1" ht="22.5" customHeight="1" x14ac:dyDescent="0.25">
      <c r="A136" s="133"/>
      <c r="B136" s="189"/>
      <c r="C136" s="168"/>
      <c r="D136" s="169"/>
      <c r="E136" s="170"/>
      <c r="F136" s="141">
        <f t="shared" ref="F136:Q136" si="25">SUM(F135:F135)</f>
        <v>6297</v>
      </c>
      <c r="G136" s="141">
        <f t="shared" si="25"/>
        <v>250</v>
      </c>
      <c r="H136" s="141">
        <f t="shared" si="25"/>
        <v>375</v>
      </c>
      <c r="I136" s="141">
        <f t="shared" si="25"/>
        <v>0</v>
      </c>
      <c r="J136" s="141">
        <f t="shared" si="25"/>
        <v>0</v>
      </c>
      <c r="K136" s="141">
        <f t="shared" si="25"/>
        <v>0</v>
      </c>
      <c r="L136" s="141">
        <f t="shared" si="25"/>
        <v>2000</v>
      </c>
      <c r="M136" s="141"/>
      <c r="N136" s="141">
        <f t="shared" si="25"/>
        <v>0</v>
      </c>
      <c r="O136" s="141">
        <f t="shared" si="25"/>
        <v>0</v>
      </c>
      <c r="P136" s="141">
        <f t="shared" si="25"/>
        <v>4336</v>
      </c>
      <c r="Q136" s="141">
        <f t="shared" si="25"/>
        <v>13258</v>
      </c>
      <c r="R136" s="185"/>
    </row>
    <row r="137" spans="1:18" x14ac:dyDescent="0.25">
      <c r="O137" s="152"/>
      <c r="P137" s="193"/>
    </row>
    <row r="138" spans="1:18" ht="15.75" customHeight="1" x14ac:dyDescent="0.25">
      <c r="A138" s="191"/>
      <c r="B138" s="191"/>
      <c r="C138" s="191"/>
      <c r="D138" s="191"/>
      <c r="E138" s="191"/>
      <c r="F138" s="191"/>
      <c r="G138" s="191"/>
      <c r="H138" s="191"/>
      <c r="I138" s="191"/>
      <c r="J138" s="191"/>
      <c r="K138" s="191"/>
      <c r="L138" s="191"/>
      <c r="M138" s="191"/>
      <c r="N138" s="191"/>
      <c r="O138" s="191"/>
      <c r="P138" s="194"/>
      <c r="Q138" s="191"/>
      <c r="R138" s="191"/>
    </row>
    <row r="139" spans="1:18" ht="22.5" customHeight="1" x14ac:dyDescent="0.25">
      <c r="A139" s="191"/>
      <c r="B139" s="191"/>
      <c r="C139" s="191"/>
      <c r="D139" s="191"/>
      <c r="E139" s="191"/>
      <c r="F139" s="191"/>
      <c r="G139" s="191"/>
      <c r="H139" s="191"/>
      <c r="I139" s="191"/>
      <c r="J139" s="191"/>
      <c r="K139" s="191"/>
      <c r="L139" s="191"/>
      <c r="M139" s="191"/>
      <c r="N139" s="191"/>
      <c r="O139" s="191"/>
      <c r="P139" s="194"/>
      <c r="Q139" s="191"/>
      <c r="R139" s="191"/>
    </row>
  </sheetData>
  <mergeCells count="5">
    <mergeCell ref="A1:R1"/>
    <mergeCell ref="B6:R6"/>
    <mergeCell ref="A2:R2"/>
    <mergeCell ref="A3:R3"/>
    <mergeCell ref="A4:R4"/>
  </mergeCells>
  <printOptions horizontalCentered="1"/>
  <pageMargins left="0.82677165354330717" right="0.23622047244094491" top="1.2204724409448819" bottom="0.74803149606299213" header="0.31496062992125984" footer="0.31496062992125984"/>
  <pageSetup scale="45" orientation="landscape" horizontalDpi="4294967295" verticalDpi="4294967295" r:id="rId1"/>
  <headerFooter>
    <oddHeader>&amp;L&amp;G</oddHeader>
    <oddFooter>&amp;R&amp;P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NOMINA</vt:lpstr>
      <vt:lpstr>Nomina sin complemento</vt:lpstr>
      <vt:lpstr>Nomina Rudy plazas vacantes</vt:lpstr>
      <vt:lpstr>sin complemento </vt:lpstr>
      <vt:lpstr>Hoja1</vt:lpstr>
      <vt:lpstr>Hoja1!Títulos_a_imprimir</vt:lpstr>
      <vt:lpstr>NOMINA!Títulos_a_imprimir</vt:lpstr>
      <vt:lpstr>'Nomina Rudy plazas vacantes'!Títulos_a_imprimir</vt:lpstr>
      <vt:lpstr>'Nomina sin complemento'!Títulos_a_imprimir</vt:lpstr>
      <vt:lpstr>'sin complemento 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Defensoria de la Mujer Indigena</dc:creator>
  <cp:lastModifiedBy>Informatica</cp:lastModifiedBy>
  <cp:lastPrinted>2023-03-21T20:51:14Z</cp:lastPrinted>
  <dcterms:created xsi:type="dcterms:W3CDTF">2013-03-15T15:22:55Z</dcterms:created>
  <dcterms:modified xsi:type="dcterms:W3CDTF">2023-03-22T16:34:49Z</dcterms:modified>
</cp:coreProperties>
</file>