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autoCompressPictures="0"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SCANEO 2023\Articulo 3 y 4\Numeral 4 art 10\"/>
    </mc:Choice>
  </mc:AlternateContent>
  <bookViews>
    <workbookView xWindow="0" yWindow="0" windowWidth="28800" windowHeight="10935" tabRatio="638" firstSheet="4" activeTab="4"/>
  </bookViews>
  <sheets>
    <sheet name="NOMINA" sheetId="13" state="hidden" r:id="rId1"/>
    <sheet name="Nomina sin complemento" sheetId="21" state="hidden" r:id="rId2"/>
    <sheet name="Nomina Rudy plazas vacantes" sheetId="20" state="hidden" r:id="rId3"/>
    <sheet name="sin complemento " sheetId="18" state="hidden" r:id="rId4"/>
    <sheet name="Hoja1" sheetId="37" r:id="rId5"/>
  </sheets>
  <definedNames>
    <definedName name="_xlnm._FilterDatabase" localSheetId="4" hidden="1">Hoja1!$A$8:$TSP$67</definedName>
    <definedName name="_xlnm.Print_Titles" localSheetId="4">Hoja1!$8:$8</definedName>
    <definedName name="_xlnm.Print_Titles" localSheetId="0">NOMINA!$2:$3</definedName>
    <definedName name="_xlnm.Print_Titles" localSheetId="2">'Nomina Rudy plazas vacantes'!$2:$3</definedName>
    <definedName name="_xlnm.Print_Titles" localSheetId="1">'Nomina sin complemento'!$2:$3</definedName>
    <definedName name="_xlnm.Print_Titles" localSheetId="3">'sin complemento '!$2:$3</definedName>
  </definedNames>
  <calcPr calcId="152511"/>
</workbook>
</file>

<file path=xl/calcChain.xml><?xml version="1.0" encoding="utf-8"?>
<calcChain xmlns="http://schemas.openxmlformats.org/spreadsheetml/2006/main">
  <c r="Q11" i="37" l="1"/>
  <c r="G69" i="37"/>
  <c r="H69" i="37"/>
  <c r="I69" i="37"/>
  <c r="J69" i="37"/>
  <c r="K69" i="37"/>
  <c r="L69" i="37"/>
  <c r="M69" i="37"/>
  <c r="N69" i="37"/>
  <c r="O69" i="37"/>
  <c r="P69" i="37"/>
  <c r="F69" i="37"/>
  <c r="Q68" i="37"/>
  <c r="Q69" i="37" s="1"/>
  <c r="Q38" i="37" l="1"/>
  <c r="Q71" i="37"/>
  <c r="Q65" i="37" l="1"/>
  <c r="Q66" i="37" s="1"/>
  <c r="Q62" i="37"/>
  <c r="G66" i="37"/>
  <c r="H66" i="37"/>
  <c r="I66" i="37"/>
  <c r="J66" i="37"/>
  <c r="K66" i="37"/>
  <c r="L66" i="37"/>
  <c r="N66" i="37"/>
  <c r="O66" i="37"/>
  <c r="P66" i="37"/>
  <c r="F66" i="37"/>
  <c r="Q131" i="37"/>
  <c r="G132" i="37"/>
  <c r="H132" i="37"/>
  <c r="I132" i="37"/>
  <c r="J132" i="37"/>
  <c r="K132" i="37"/>
  <c r="L132" i="37"/>
  <c r="N132" i="37"/>
  <c r="O132" i="37"/>
  <c r="P132" i="37"/>
  <c r="F132" i="37"/>
  <c r="Q76" i="37"/>
  <c r="G73" i="37" l="1"/>
  <c r="H73" i="37"/>
  <c r="I73" i="37"/>
  <c r="J73" i="37"/>
  <c r="K73" i="37"/>
  <c r="L73" i="37"/>
  <c r="N73" i="37"/>
  <c r="O73" i="37"/>
  <c r="P73" i="37"/>
  <c r="F73" i="37"/>
  <c r="G52" i="37"/>
  <c r="H52" i="37"/>
  <c r="I52" i="37"/>
  <c r="J52" i="37"/>
  <c r="K52" i="37"/>
  <c r="L52" i="37"/>
  <c r="N52" i="37"/>
  <c r="O52" i="37"/>
  <c r="P52" i="37"/>
  <c r="F52" i="37"/>
  <c r="G49" i="37"/>
  <c r="H49" i="37"/>
  <c r="I49" i="37"/>
  <c r="J49" i="37"/>
  <c r="K49" i="37"/>
  <c r="L49" i="37"/>
  <c r="N49" i="37"/>
  <c r="O49" i="37"/>
  <c r="P49" i="37"/>
  <c r="F49" i="37"/>
  <c r="G44" i="37"/>
  <c r="H44" i="37"/>
  <c r="I44" i="37"/>
  <c r="J44" i="37"/>
  <c r="K44" i="37"/>
  <c r="L44" i="37"/>
  <c r="N44" i="37"/>
  <c r="O44" i="37"/>
  <c r="P44" i="37"/>
  <c r="F44" i="37"/>
  <c r="G40" i="37"/>
  <c r="H40" i="37"/>
  <c r="I40" i="37"/>
  <c r="J40" i="37"/>
  <c r="K40" i="37"/>
  <c r="L40" i="37"/>
  <c r="N40" i="37"/>
  <c r="O40" i="37"/>
  <c r="P40" i="37"/>
  <c r="F40" i="37"/>
  <c r="H32" i="37"/>
  <c r="J32" i="37"/>
  <c r="K32" i="37"/>
  <c r="N32" i="37"/>
  <c r="O32" i="37"/>
  <c r="P32" i="37"/>
  <c r="G17" i="37"/>
  <c r="H17" i="37"/>
  <c r="I17" i="37"/>
  <c r="J17" i="37"/>
  <c r="K17" i="37"/>
  <c r="L17" i="37"/>
  <c r="N17" i="37"/>
  <c r="O17" i="37"/>
  <c r="P17" i="37"/>
  <c r="F17" i="37"/>
  <c r="G13" i="37"/>
  <c r="H13" i="37"/>
  <c r="I13" i="37"/>
  <c r="J13" i="37"/>
  <c r="K13" i="37"/>
  <c r="L13" i="37"/>
  <c r="N13" i="37"/>
  <c r="O13" i="37"/>
  <c r="P13" i="37"/>
  <c r="G128" i="37" l="1"/>
  <c r="H128" i="37"/>
  <c r="I128" i="37"/>
  <c r="J128" i="37"/>
  <c r="K128" i="37"/>
  <c r="L128" i="37"/>
  <c r="N128" i="37"/>
  <c r="O128" i="37"/>
  <c r="P128" i="37"/>
  <c r="H123" i="37"/>
  <c r="I123" i="37"/>
  <c r="J123" i="37"/>
  <c r="K123" i="37"/>
  <c r="N123" i="37"/>
  <c r="O123" i="37"/>
  <c r="P123" i="37"/>
  <c r="G117" i="37"/>
  <c r="H117" i="37"/>
  <c r="I117" i="37"/>
  <c r="J117" i="37"/>
  <c r="K117" i="37"/>
  <c r="L117" i="37"/>
  <c r="N117" i="37"/>
  <c r="O117" i="37"/>
  <c r="P117" i="37"/>
  <c r="G112" i="37"/>
  <c r="H112" i="37"/>
  <c r="I112" i="37"/>
  <c r="J112" i="37"/>
  <c r="K112" i="37"/>
  <c r="L112" i="37"/>
  <c r="N112" i="37"/>
  <c r="O112" i="37"/>
  <c r="P112" i="37"/>
  <c r="G104" i="37"/>
  <c r="H104" i="37"/>
  <c r="I104" i="37"/>
  <c r="J104" i="37"/>
  <c r="K104" i="37"/>
  <c r="L104" i="37"/>
  <c r="N104" i="37"/>
  <c r="O104" i="37"/>
  <c r="P104" i="37"/>
  <c r="G98" i="37"/>
  <c r="H98" i="37"/>
  <c r="I98" i="37"/>
  <c r="J98" i="37"/>
  <c r="K98" i="37"/>
  <c r="L98" i="37"/>
  <c r="N98" i="37"/>
  <c r="O98" i="37"/>
  <c r="P98" i="37"/>
  <c r="G93" i="37"/>
  <c r="H93" i="37"/>
  <c r="I93" i="37"/>
  <c r="J93" i="37"/>
  <c r="K93" i="37"/>
  <c r="L93" i="37"/>
  <c r="N93" i="37"/>
  <c r="O93" i="37"/>
  <c r="P93" i="37"/>
  <c r="G88" i="37"/>
  <c r="H88" i="37"/>
  <c r="I88" i="37"/>
  <c r="J88" i="37"/>
  <c r="K88" i="37"/>
  <c r="L88" i="37"/>
  <c r="N88" i="37"/>
  <c r="O88" i="37"/>
  <c r="P88" i="37"/>
  <c r="G83" i="37"/>
  <c r="H83" i="37"/>
  <c r="I83" i="37"/>
  <c r="J83" i="37"/>
  <c r="K83" i="37"/>
  <c r="L83" i="37"/>
  <c r="N83" i="37"/>
  <c r="O83" i="37"/>
  <c r="P83" i="37"/>
  <c r="G78" i="37"/>
  <c r="H78" i="37"/>
  <c r="I78" i="37"/>
  <c r="J78" i="37"/>
  <c r="K78" i="37"/>
  <c r="L78" i="37"/>
  <c r="N78" i="37"/>
  <c r="O78" i="37"/>
  <c r="P78" i="37"/>
  <c r="G63" i="37"/>
  <c r="H63" i="37"/>
  <c r="I63" i="37"/>
  <c r="J63" i="37"/>
  <c r="K63" i="37"/>
  <c r="L63" i="37"/>
  <c r="N63" i="37"/>
  <c r="O63" i="37"/>
  <c r="P63" i="37"/>
  <c r="G59" i="37"/>
  <c r="H59" i="37"/>
  <c r="I59" i="37"/>
  <c r="J59" i="37"/>
  <c r="K59" i="37"/>
  <c r="L59" i="37"/>
  <c r="N59" i="37"/>
  <c r="O59" i="37"/>
  <c r="P59" i="37"/>
  <c r="G55" i="37"/>
  <c r="H55" i="37"/>
  <c r="I55" i="37"/>
  <c r="J55" i="37"/>
  <c r="K55" i="37"/>
  <c r="L55" i="37"/>
  <c r="N55" i="37"/>
  <c r="O55" i="37"/>
  <c r="P55" i="37"/>
  <c r="Q15" i="37"/>
  <c r="Q16" i="37"/>
  <c r="Q19" i="37"/>
  <c r="Q20" i="37"/>
  <c r="Q21" i="37"/>
  <c r="Q22" i="37"/>
  <c r="Q23" i="37"/>
  <c r="Q24" i="37"/>
  <c r="Q25" i="37"/>
  <c r="Q26" i="37"/>
  <c r="Q27" i="37"/>
  <c r="Q29" i="37"/>
  <c r="Q30" i="37"/>
  <c r="Q31" i="37"/>
  <c r="Q34" i="37"/>
  <c r="Q35" i="37"/>
  <c r="Q36" i="37"/>
  <c r="Q37" i="37"/>
  <c r="Q39" i="37"/>
  <c r="Q42" i="37"/>
  <c r="Q43" i="37"/>
  <c r="Q46" i="37"/>
  <c r="Q47" i="37"/>
  <c r="Q48" i="37"/>
  <c r="Q51" i="37"/>
  <c r="Q52" i="37" s="1"/>
  <c r="Q54" i="37"/>
  <c r="Q55" i="37" s="1"/>
  <c r="Q57" i="37"/>
  <c r="Q58" i="37"/>
  <c r="Q61" i="37"/>
  <c r="Q72" i="37"/>
  <c r="Q73" i="37" s="1"/>
  <c r="Q75" i="37"/>
  <c r="Q77" i="37"/>
  <c r="Q80" i="37"/>
  <c r="Q81" i="37"/>
  <c r="Q82" i="37"/>
  <c r="Q85" i="37"/>
  <c r="Q86" i="37"/>
  <c r="Q87" i="37"/>
  <c r="Q90" i="37"/>
  <c r="Q91" i="37"/>
  <c r="Q92" i="37"/>
  <c r="Q95" i="37"/>
  <c r="Q96" i="37"/>
  <c r="Q97" i="37"/>
  <c r="Q100" i="37"/>
  <c r="Q101" i="37"/>
  <c r="Q102" i="37"/>
  <c r="Q103" i="37"/>
  <c r="Q106" i="37"/>
  <c r="Q107" i="37"/>
  <c r="Q108" i="37"/>
  <c r="Q109" i="37"/>
  <c r="Q110" i="37"/>
  <c r="Q111" i="37"/>
  <c r="Q114" i="37"/>
  <c r="Q115" i="37"/>
  <c r="Q116" i="37"/>
  <c r="Q119" i="37"/>
  <c r="Q120" i="37"/>
  <c r="Q121" i="37"/>
  <c r="Q125" i="37"/>
  <c r="Q126" i="37"/>
  <c r="Q127" i="37"/>
  <c r="Q130" i="37"/>
  <c r="Q132" i="37" s="1"/>
  <c r="Q12" i="37"/>
  <c r="Q10" i="37"/>
  <c r="Q44" i="37" l="1"/>
  <c r="Q49" i="37"/>
  <c r="Q17" i="37"/>
  <c r="Q40" i="37"/>
  <c r="Q59" i="37"/>
  <c r="Q117" i="37"/>
  <c r="Q128" i="37"/>
  <c r="Q83" i="37"/>
  <c r="Q112" i="37"/>
  <c r="Q104" i="37"/>
  <c r="Q98" i="37"/>
  <c r="Q93" i="37"/>
  <c r="Q88" i="37"/>
  <c r="Q78" i="37"/>
  <c r="Q63" i="37"/>
  <c r="F112" i="37"/>
  <c r="F55" i="37"/>
  <c r="Q9" i="37"/>
  <c r="Q13" i="37" s="1"/>
  <c r="F59" i="37" l="1"/>
  <c r="F128" i="37"/>
  <c r="F117" i="37"/>
  <c r="F104" i="37"/>
  <c r="F98" i="37"/>
  <c r="F93" i="37"/>
  <c r="F88" i="37"/>
  <c r="F83" i="37"/>
  <c r="F78" i="37"/>
  <c r="F63" i="37"/>
  <c r="F13" i="37"/>
  <c r="L28" i="37" l="1"/>
  <c r="L32" i="37" s="1"/>
  <c r="I28" i="37"/>
  <c r="I32" i="37" s="1"/>
  <c r="G28" i="37"/>
  <c r="G32" i="37" s="1"/>
  <c r="F28" i="37"/>
  <c r="F32" i="37" s="1"/>
  <c r="Q28" i="37" l="1"/>
  <c r="Q32" i="37" s="1"/>
  <c r="F122" i="37" l="1"/>
  <c r="G122" i="37"/>
  <c r="G123" i="37" s="1"/>
  <c r="L122" i="37"/>
  <c r="L123" i="37" s="1"/>
  <c r="F123" i="37" l="1"/>
  <c r="Q122" i="37"/>
  <c r="Q123" i="37" s="1"/>
  <c r="U93" i="21"/>
  <c r="A108" i="21"/>
  <c r="G103" i="21"/>
  <c r="G101" i="21"/>
  <c r="G100" i="21"/>
  <c r="G97" i="21"/>
  <c r="G96" i="21"/>
  <c r="G95" i="21"/>
  <c r="R91" i="21"/>
  <c r="R92" i="21" s="1"/>
  <c r="N91" i="21"/>
  <c r="N92" i="21" s="1"/>
  <c r="M91" i="21"/>
  <c r="M92" i="21" s="1"/>
  <c r="L91" i="21"/>
  <c r="L92" i="21" s="1"/>
  <c r="K91" i="21"/>
  <c r="K92" i="21" s="1"/>
  <c r="J91" i="21"/>
  <c r="J92" i="21" s="1"/>
  <c r="I91" i="21"/>
  <c r="I92" i="21" s="1"/>
  <c r="H91" i="21"/>
  <c r="H92" i="21" s="1"/>
  <c r="O90" i="21"/>
  <c r="Q90" i="21" s="1"/>
  <c r="O89" i="21"/>
  <c r="P89" i="21" s="1"/>
  <c r="O88" i="21"/>
  <c r="Q88" i="21" s="1"/>
  <c r="O87" i="21"/>
  <c r="P87" i="21" s="1"/>
  <c r="O86" i="21"/>
  <c r="Q86" i="21" s="1"/>
  <c r="O85" i="21"/>
  <c r="P85" i="21" s="1"/>
  <c r="O84" i="21"/>
  <c r="Q84" i="21" s="1"/>
  <c r="O83" i="21"/>
  <c r="P83" i="21" s="1"/>
  <c r="O82" i="21"/>
  <c r="Q82" i="21" s="1"/>
  <c r="O81" i="21"/>
  <c r="P81" i="21" s="1"/>
  <c r="O80" i="21"/>
  <c r="Q80" i="21" s="1"/>
  <c r="O79" i="21"/>
  <c r="P79" i="21" s="1"/>
  <c r="O78" i="21"/>
  <c r="Q78" i="21" s="1"/>
  <c r="O77" i="21"/>
  <c r="P77" i="21" s="1"/>
  <c r="O76" i="21"/>
  <c r="Q76" i="21" s="1"/>
  <c r="O75" i="21"/>
  <c r="P75" i="21" s="1"/>
  <c r="O74" i="21"/>
  <c r="Q74" i="21" s="1"/>
  <c r="O73" i="21"/>
  <c r="P73" i="21" s="1"/>
  <c r="O72" i="21"/>
  <c r="Q72" i="21" s="1"/>
  <c r="O71" i="21"/>
  <c r="P71" i="21" s="1"/>
  <c r="O70" i="21"/>
  <c r="Q70" i="21" s="1"/>
  <c r="O69" i="21"/>
  <c r="P69" i="21" s="1"/>
  <c r="O68" i="21"/>
  <c r="Q68" i="21" s="1"/>
  <c r="O67" i="21"/>
  <c r="P67" i="21" s="1"/>
  <c r="O66" i="21"/>
  <c r="Q66" i="21" s="1"/>
  <c r="O65" i="21"/>
  <c r="P65" i="21" s="1"/>
  <c r="O64" i="21"/>
  <c r="Q64" i="21" s="1"/>
  <c r="O63" i="21"/>
  <c r="P63" i="21" s="1"/>
  <c r="O62" i="21"/>
  <c r="Q62" i="21" s="1"/>
  <c r="O61" i="21"/>
  <c r="P61" i="21" s="1"/>
  <c r="O60" i="21"/>
  <c r="Q60" i="21" s="1"/>
  <c r="O59" i="21"/>
  <c r="P59" i="21" s="1"/>
  <c r="O58" i="21"/>
  <c r="Q58" i="21" s="1"/>
  <c r="O57" i="21"/>
  <c r="O56" i="21"/>
  <c r="Q56" i="21" s="1"/>
  <c r="O55" i="21"/>
  <c r="P55" i="21" s="1"/>
  <c r="O54" i="21"/>
  <c r="Q54" i="21" s="1"/>
  <c r="O53" i="21"/>
  <c r="P53" i="21" s="1"/>
  <c r="O52" i="21"/>
  <c r="Q52" i="21" s="1"/>
  <c r="O51" i="21"/>
  <c r="P51" i="21" s="1"/>
  <c r="O50" i="21"/>
  <c r="O49" i="21"/>
  <c r="P49" i="21" s="1"/>
  <c r="O48" i="21"/>
  <c r="Q48" i="21" s="1"/>
  <c r="O47" i="21"/>
  <c r="P47" i="21" s="1"/>
  <c r="O46" i="21"/>
  <c r="Q46" i="21" s="1"/>
  <c r="O45" i="21"/>
  <c r="P45" i="21" s="1"/>
  <c r="O44" i="21"/>
  <c r="Q44" i="21" s="1"/>
  <c r="O43" i="21"/>
  <c r="P43" i="21" s="1"/>
  <c r="O42" i="21"/>
  <c r="Q42" i="21" s="1"/>
  <c r="O41" i="21"/>
  <c r="P41" i="21" s="1"/>
  <c r="O40" i="21"/>
  <c r="Q40" i="21" s="1"/>
  <c r="O39" i="21"/>
  <c r="P39" i="21" s="1"/>
  <c r="O38" i="21"/>
  <c r="Q38" i="21" s="1"/>
  <c r="O37" i="21"/>
  <c r="P37" i="21" s="1"/>
  <c r="O36" i="21"/>
  <c r="Q36" i="21" s="1"/>
  <c r="O35" i="21"/>
  <c r="P35" i="21" s="1"/>
  <c r="O34" i="21"/>
  <c r="Q34" i="21" s="1"/>
  <c r="O33" i="21"/>
  <c r="P33" i="21" s="1"/>
  <c r="O32" i="21"/>
  <c r="Q32" i="21" s="1"/>
  <c r="O31" i="21"/>
  <c r="P31" i="21" s="1"/>
  <c r="O30" i="21"/>
  <c r="Q30" i="21" s="1"/>
  <c r="O29" i="21"/>
  <c r="C107" i="21" s="1"/>
  <c r="D107" i="21" s="1"/>
  <c r="O28" i="21"/>
  <c r="Q28" i="21" s="1"/>
  <c r="O27" i="21"/>
  <c r="P27" i="21" s="1"/>
  <c r="E106" i="21" s="1"/>
  <c r="F106" i="21" s="1"/>
  <c r="O26" i="21"/>
  <c r="C105" i="21" s="1"/>
  <c r="D105" i="21" s="1"/>
  <c r="O25" i="21"/>
  <c r="P25" i="21" s="1"/>
  <c r="E104" i="21" s="1"/>
  <c r="F104" i="21" s="1"/>
  <c r="O24" i="21"/>
  <c r="Q24" i="21" s="1"/>
  <c r="O23" i="21"/>
  <c r="P23" i="21" s="1"/>
  <c r="O22" i="21"/>
  <c r="Q22" i="21" s="1"/>
  <c r="O21" i="21"/>
  <c r="P21" i="21" s="1"/>
  <c r="O20" i="21"/>
  <c r="O19" i="21"/>
  <c r="C98" i="21" s="1"/>
  <c r="D98" i="21" s="1"/>
  <c r="O18" i="21"/>
  <c r="O17" i="21"/>
  <c r="O16" i="21"/>
  <c r="Q16" i="21" s="1"/>
  <c r="O15" i="21"/>
  <c r="P15" i="21" s="1"/>
  <c r="O14" i="21"/>
  <c r="Q14" i="21" s="1"/>
  <c r="O13" i="21"/>
  <c r="P13" i="21" s="1"/>
  <c r="O12" i="21"/>
  <c r="Q12" i="21" s="1"/>
  <c r="O11" i="21"/>
  <c r="P11" i="21" s="1"/>
  <c r="O10" i="21"/>
  <c r="Q10" i="21" s="1"/>
  <c r="O9" i="21"/>
  <c r="P9" i="21" s="1"/>
  <c r="O8" i="21"/>
  <c r="Q8" i="21" s="1"/>
  <c r="O7" i="21"/>
  <c r="P7" i="21" s="1"/>
  <c r="O6" i="21"/>
  <c r="Q6" i="21" s="1"/>
  <c r="O5" i="21"/>
  <c r="P5" i="21" s="1"/>
  <c r="O4" i="21"/>
  <c r="W58" i="20"/>
  <c r="K48" i="20"/>
  <c r="L48" i="20"/>
  <c r="M48" i="20"/>
  <c r="O48" i="20"/>
  <c r="Q48" i="20"/>
  <c r="S48" i="20"/>
  <c r="X48" i="20"/>
  <c r="I48" i="20"/>
  <c r="K44" i="20"/>
  <c r="L44" i="20"/>
  <c r="M44" i="20"/>
  <c r="O44" i="20"/>
  <c r="Q44" i="20"/>
  <c r="S44" i="20"/>
  <c r="X44" i="20"/>
  <c r="I44" i="20"/>
  <c r="X42" i="20"/>
  <c r="K42" i="20"/>
  <c r="L42" i="20"/>
  <c r="M42" i="20"/>
  <c r="O42" i="20"/>
  <c r="Q42" i="20"/>
  <c r="S42" i="20"/>
  <c r="I42" i="20"/>
  <c r="K39" i="20"/>
  <c r="L39" i="20"/>
  <c r="M39" i="20"/>
  <c r="O39" i="20"/>
  <c r="Q39" i="20"/>
  <c r="S39" i="20"/>
  <c r="X39" i="20"/>
  <c r="I39" i="20"/>
  <c r="K36" i="20"/>
  <c r="L36" i="20"/>
  <c r="M36" i="20"/>
  <c r="O36" i="20"/>
  <c r="Q36" i="20"/>
  <c r="S36" i="20"/>
  <c r="X36" i="20"/>
  <c r="I36" i="20"/>
  <c r="K32" i="20"/>
  <c r="L32" i="20"/>
  <c r="M32" i="20"/>
  <c r="O32" i="20"/>
  <c r="Q32" i="20"/>
  <c r="S32" i="20"/>
  <c r="X32" i="20"/>
  <c r="I32" i="20"/>
  <c r="K30" i="20"/>
  <c r="L30" i="20"/>
  <c r="M30" i="20"/>
  <c r="O30" i="20"/>
  <c r="Q30" i="20"/>
  <c r="S30" i="20"/>
  <c r="X30" i="20"/>
  <c r="I30" i="20"/>
  <c r="K28" i="20"/>
  <c r="L28" i="20"/>
  <c r="M28" i="20"/>
  <c r="O28" i="20"/>
  <c r="Q28" i="20"/>
  <c r="S28" i="20"/>
  <c r="X28" i="20"/>
  <c r="I28" i="20"/>
  <c r="K25" i="20"/>
  <c r="L25" i="20"/>
  <c r="M25" i="20"/>
  <c r="O25" i="20"/>
  <c r="Q25" i="20"/>
  <c r="S25" i="20"/>
  <c r="X25" i="20"/>
  <c r="I25" i="20"/>
  <c r="I23" i="20"/>
  <c r="I19" i="20"/>
  <c r="K23" i="20"/>
  <c r="L23" i="20"/>
  <c r="M23" i="20"/>
  <c r="O23" i="20"/>
  <c r="Q23" i="20"/>
  <c r="S23" i="20"/>
  <c r="X23" i="20"/>
  <c r="N17" i="20"/>
  <c r="N13" i="20"/>
  <c r="N16" i="20"/>
  <c r="K19" i="20"/>
  <c r="L19" i="20"/>
  <c r="M19" i="20"/>
  <c r="O19" i="20"/>
  <c r="Q19" i="20"/>
  <c r="S19" i="20"/>
  <c r="X19" i="20"/>
  <c r="X15" i="20"/>
  <c r="U4" i="20"/>
  <c r="V4" i="20" s="1"/>
  <c r="K15" i="20"/>
  <c r="L15" i="20"/>
  <c r="M15" i="20"/>
  <c r="O15" i="20"/>
  <c r="Q15" i="20"/>
  <c r="S15" i="20"/>
  <c r="I15" i="20"/>
  <c r="T47" i="20"/>
  <c r="T41" i="20"/>
  <c r="T35" i="20"/>
  <c r="T22" i="20"/>
  <c r="T18" i="20"/>
  <c r="T14" i="20"/>
  <c r="U46" i="20"/>
  <c r="W46" i="20" s="1"/>
  <c r="T46" i="20"/>
  <c r="R46" i="20"/>
  <c r="P46" i="20"/>
  <c r="N46" i="20"/>
  <c r="J46" i="20"/>
  <c r="U45" i="20"/>
  <c r="W45" i="20" s="1"/>
  <c r="T45" i="20"/>
  <c r="R45" i="20"/>
  <c r="P45" i="20"/>
  <c r="N45" i="20"/>
  <c r="J45" i="20"/>
  <c r="U43" i="20"/>
  <c r="W43" i="20" s="1"/>
  <c r="W44" i="20" s="1"/>
  <c r="T43" i="20"/>
  <c r="T44" i="20" s="1"/>
  <c r="R43" i="20"/>
  <c r="R44" i="20" s="1"/>
  <c r="P43" i="20"/>
  <c r="P44" i="20" s="1"/>
  <c r="N43" i="20"/>
  <c r="N44" i="20" s="1"/>
  <c r="J43" i="20"/>
  <c r="J44" i="20" s="1"/>
  <c r="U40" i="20"/>
  <c r="W40" i="20" s="1"/>
  <c r="W42" i="20" s="1"/>
  <c r="T40" i="20"/>
  <c r="T42" i="20" s="1"/>
  <c r="R40" i="20"/>
  <c r="R42" i="20" s="1"/>
  <c r="P40" i="20"/>
  <c r="P42" i="20" s="1"/>
  <c r="N40" i="20"/>
  <c r="N42" i="20" s="1"/>
  <c r="J40" i="20"/>
  <c r="J42" i="20" s="1"/>
  <c r="U38" i="20"/>
  <c r="W38" i="20" s="1"/>
  <c r="T38" i="20"/>
  <c r="R38" i="20"/>
  <c r="P38" i="20"/>
  <c r="N38" i="20"/>
  <c r="J38" i="20"/>
  <c r="U37" i="20"/>
  <c r="W37" i="20" s="1"/>
  <c r="T37" i="20"/>
  <c r="R37" i="20"/>
  <c r="P37" i="20"/>
  <c r="N37" i="20"/>
  <c r="J37" i="20"/>
  <c r="U34" i="20"/>
  <c r="W34" i="20" s="1"/>
  <c r="T34" i="20"/>
  <c r="R34" i="20"/>
  <c r="P34" i="20"/>
  <c r="N34" i="20"/>
  <c r="J34" i="20"/>
  <c r="U33" i="20"/>
  <c r="W33" i="20" s="1"/>
  <c r="T33" i="20"/>
  <c r="R33" i="20"/>
  <c r="P33" i="20"/>
  <c r="N33" i="20"/>
  <c r="J33" i="20"/>
  <c r="U31" i="20"/>
  <c r="V31" i="20" s="1"/>
  <c r="V32" i="20" s="1"/>
  <c r="T31" i="20"/>
  <c r="T32" i="20" s="1"/>
  <c r="R31" i="20"/>
  <c r="R32" i="20" s="1"/>
  <c r="P31" i="20"/>
  <c r="P32" i="20" s="1"/>
  <c r="N31" i="20"/>
  <c r="N32" i="20" s="1"/>
  <c r="J31" i="20"/>
  <c r="J32" i="20" s="1"/>
  <c r="U29" i="20"/>
  <c r="V29" i="20" s="1"/>
  <c r="V30" i="20" s="1"/>
  <c r="T29" i="20"/>
  <c r="T30" i="20" s="1"/>
  <c r="R29" i="20"/>
  <c r="R30" i="20" s="1"/>
  <c r="P29" i="20"/>
  <c r="P30" i="20" s="1"/>
  <c r="N29" i="20"/>
  <c r="N30" i="20" s="1"/>
  <c r="J29" i="20"/>
  <c r="J30" i="20" s="1"/>
  <c r="U26" i="20"/>
  <c r="V26" i="20" s="1"/>
  <c r="V28" i="20" s="1"/>
  <c r="T26" i="20"/>
  <c r="T28" i="20" s="1"/>
  <c r="R26" i="20"/>
  <c r="R28" i="20" s="1"/>
  <c r="P26" i="20"/>
  <c r="P28" i="20" s="1"/>
  <c r="N26" i="20"/>
  <c r="N28" i="20" s="1"/>
  <c r="J26" i="20"/>
  <c r="J28" i="20" s="1"/>
  <c r="U24" i="20"/>
  <c r="V24" i="20" s="1"/>
  <c r="V25" i="20" s="1"/>
  <c r="T24" i="20"/>
  <c r="T25" i="20" s="1"/>
  <c r="R24" i="20"/>
  <c r="R25" i="20" s="1"/>
  <c r="P24" i="20"/>
  <c r="P25" i="20" s="1"/>
  <c r="N24" i="20"/>
  <c r="N25" i="20" s="1"/>
  <c r="J24" i="20"/>
  <c r="J25" i="20" s="1"/>
  <c r="U21" i="20"/>
  <c r="V21" i="20" s="1"/>
  <c r="T21" i="20"/>
  <c r="R21" i="20"/>
  <c r="P21" i="20"/>
  <c r="N21" i="20"/>
  <c r="J21" i="20"/>
  <c r="U20" i="20"/>
  <c r="V20" i="20" s="1"/>
  <c r="T20" i="20"/>
  <c r="R20" i="20"/>
  <c r="P20" i="20"/>
  <c r="N20" i="20"/>
  <c r="J20" i="20"/>
  <c r="U13" i="20"/>
  <c r="V13" i="20" s="1"/>
  <c r="T13" i="20"/>
  <c r="R13" i="20"/>
  <c r="P13" i="20"/>
  <c r="J13" i="20"/>
  <c r="U12" i="20"/>
  <c r="V12" i="20" s="1"/>
  <c r="T12" i="20"/>
  <c r="R12" i="20"/>
  <c r="P12" i="20"/>
  <c r="N12" i="20"/>
  <c r="J12" i="20"/>
  <c r="U11" i="20"/>
  <c r="V11" i="20" s="1"/>
  <c r="T11" i="20"/>
  <c r="R11" i="20"/>
  <c r="P11" i="20"/>
  <c r="N11" i="20"/>
  <c r="J11" i="20"/>
  <c r="U10" i="20"/>
  <c r="V10" i="20" s="1"/>
  <c r="T10" i="20"/>
  <c r="R10" i="20"/>
  <c r="P10" i="20"/>
  <c r="N10" i="20"/>
  <c r="J10" i="20"/>
  <c r="U9" i="20"/>
  <c r="V9" i="20" s="1"/>
  <c r="T9" i="20"/>
  <c r="R9" i="20"/>
  <c r="P9" i="20"/>
  <c r="N9" i="20"/>
  <c r="J9" i="20"/>
  <c r="U8" i="20"/>
  <c r="V8" i="20" s="1"/>
  <c r="T8" i="20"/>
  <c r="R8" i="20"/>
  <c r="P8" i="20"/>
  <c r="N8" i="20"/>
  <c r="J8" i="20"/>
  <c r="U7" i="20"/>
  <c r="T7" i="20"/>
  <c r="R7" i="20"/>
  <c r="P7" i="20"/>
  <c r="N7" i="20"/>
  <c r="J7" i="20"/>
  <c r="U6" i="20"/>
  <c r="V6" i="20" s="1"/>
  <c r="T6" i="20"/>
  <c r="R6" i="20"/>
  <c r="P6" i="20"/>
  <c r="N6" i="20"/>
  <c r="J6" i="20"/>
  <c r="U17" i="20"/>
  <c r="V17" i="20" s="1"/>
  <c r="T17" i="20"/>
  <c r="R17" i="20"/>
  <c r="P17" i="20"/>
  <c r="J17" i="20"/>
  <c r="U5" i="20"/>
  <c r="V5" i="20" s="1"/>
  <c r="T5" i="20"/>
  <c r="R5" i="20"/>
  <c r="P5" i="20"/>
  <c r="N5" i="20"/>
  <c r="J5" i="20"/>
  <c r="U16" i="20"/>
  <c r="V16" i="20" s="1"/>
  <c r="T16" i="20"/>
  <c r="R16" i="20"/>
  <c r="R19" i="20" s="1"/>
  <c r="P16" i="20"/>
  <c r="J16" i="20"/>
  <c r="T4" i="20"/>
  <c r="R4" i="20"/>
  <c r="P4" i="20"/>
  <c r="N4" i="20"/>
  <c r="J4" i="20"/>
  <c r="A83" i="18"/>
  <c r="G78" i="18"/>
  <c r="G76" i="18"/>
  <c r="G75" i="18"/>
  <c r="G72" i="18"/>
  <c r="G71" i="18"/>
  <c r="G70" i="18"/>
  <c r="R66" i="18"/>
  <c r="R67" i="18" s="1"/>
  <c r="N66" i="18"/>
  <c r="N67" i="18" s="1"/>
  <c r="M66" i="18"/>
  <c r="L66" i="18"/>
  <c r="K66" i="18"/>
  <c r="J66" i="18"/>
  <c r="I66" i="18"/>
  <c r="H66" i="18"/>
  <c r="O65" i="18"/>
  <c r="Q65" i="18" s="1"/>
  <c r="O64" i="18"/>
  <c r="Q64" i="18" s="1"/>
  <c r="O63" i="18"/>
  <c r="Q63" i="18" s="1"/>
  <c r="O62" i="18"/>
  <c r="Q62" i="18" s="1"/>
  <c r="O61" i="18"/>
  <c r="Q61" i="18" s="1"/>
  <c r="O60" i="18"/>
  <c r="Q60" i="18" s="1"/>
  <c r="O59" i="18"/>
  <c r="Q59" i="18" s="1"/>
  <c r="O58" i="18"/>
  <c r="Q58" i="18" s="1"/>
  <c r="O57" i="18"/>
  <c r="Q57" i="18" s="1"/>
  <c r="O56" i="18"/>
  <c r="Q56" i="18" s="1"/>
  <c r="O55" i="18"/>
  <c r="Q55" i="18" s="1"/>
  <c r="O54" i="18"/>
  <c r="Q54" i="18" s="1"/>
  <c r="O53" i="18"/>
  <c r="Q53" i="18" s="1"/>
  <c r="O52" i="18"/>
  <c r="Q52" i="18" s="1"/>
  <c r="O51" i="18"/>
  <c r="Q51" i="18" s="1"/>
  <c r="O50" i="18"/>
  <c r="Q50" i="18" s="1"/>
  <c r="O49" i="18"/>
  <c r="Q49" i="18" s="1"/>
  <c r="O48" i="18"/>
  <c r="Q48" i="18" s="1"/>
  <c r="O47" i="18"/>
  <c r="Q47" i="18" s="1"/>
  <c r="O46" i="18"/>
  <c r="Q46" i="18" s="1"/>
  <c r="O45" i="18"/>
  <c r="Q45" i="18" s="1"/>
  <c r="O44" i="18"/>
  <c r="O43" i="18"/>
  <c r="Q43" i="18" s="1"/>
  <c r="O42" i="18"/>
  <c r="Q42" i="18" s="1"/>
  <c r="O41" i="18"/>
  <c r="Q41" i="18" s="1"/>
  <c r="O40" i="18"/>
  <c r="Q40" i="18" s="1"/>
  <c r="O39" i="18"/>
  <c r="O38" i="18"/>
  <c r="Q38" i="18" s="1"/>
  <c r="O37" i="18"/>
  <c r="Q37" i="18" s="1"/>
  <c r="O36" i="18"/>
  <c r="Q36" i="18" s="1"/>
  <c r="O35" i="18"/>
  <c r="P35" i="18" s="1"/>
  <c r="O34" i="18"/>
  <c r="Q34" i="18" s="1"/>
  <c r="O33" i="18"/>
  <c r="Q33" i="18" s="1"/>
  <c r="O32" i="18"/>
  <c r="Q32" i="18" s="1"/>
  <c r="O31" i="18"/>
  <c r="Q31" i="18" s="1"/>
  <c r="O30" i="18"/>
  <c r="Q30" i="18" s="1"/>
  <c r="O29" i="18"/>
  <c r="P29" i="18" s="1"/>
  <c r="O28" i="18"/>
  <c r="Q28" i="18" s="1"/>
  <c r="O27" i="18"/>
  <c r="Q27" i="18" s="1"/>
  <c r="O25" i="18"/>
  <c r="Q25" i="18" s="1"/>
  <c r="O24" i="18"/>
  <c r="Q24" i="18" s="1"/>
  <c r="O23" i="18"/>
  <c r="C82" i="18" s="1"/>
  <c r="D82" i="18" s="1"/>
  <c r="O22" i="18"/>
  <c r="P22" i="18" s="1"/>
  <c r="O21" i="18"/>
  <c r="Q21" i="18" s="1"/>
  <c r="C80" i="18"/>
  <c r="D80" i="18" s="1"/>
  <c r="O20" i="18"/>
  <c r="Q20" i="18" s="1"/>
  <c r="O19" i="18"/>
  <c r="Q19" i="18" s="1"/>
  <c r="O18" i="18"/>
  <c r="P18" i="18" s="1"/>
  <c r="O17" i="18"/>
  <c r="O16" i="18"/>
  <c r="C73" i="18" s="1"/>
  <c r="D73" i="18" s="1"/>
  <c r="O15" i="18"/>
  <c r="C75" i="18" s="1"/>
  <c r="D75" i="18" s="1"/>
  <c r="O14" i="18"/>
  <c r="O13" i="18"/>
  <c r="P13" i="18" s="1"/>
  <c r="O12" i="18"/>
  <c r="Q12" i="18" s="1"/>
  <c r="O11" i="18"/>
  <c r="P11" i="18" s="1"/>
  <c r="O10" i="18"/>
  <c r="Q10" i="18" s="1"/>
  <c r="O9" i="18"/>
  <c r="P9" i="18" s="1"/>
  <c r="O8" i="18"/>
  <c r="Q8" i="18" s="1"/>
  <c r="O7" i="18"/>
  <c r="P7" i="18" s="1"/>
  <c r="O6" i="18"/>
  <c r="Q6" i="18" s="1"/>
  <c r="O5" i="18"/>
  <c r="Q5" i="18" s="1"/>
  <c r="E74" i="18"/>
  <c r="F74" i="18" s="1"/>
  <c r="C74" i="18"/>
  <c r="D74" i="18" s="1"/>
  <c r="H74" i="18" s="1"/>
  <c r="O4" i="18"/>
  <c r="J23" i="20" l="1"/>
  <c r="J39" i="20"/>
  <c r="X49" i="20"/>
  <c r="T36" i="20"/>
  <c r="P52" i="21"/>
  <c r="J48" i="20"/>
  <c r="R23" i="20"/>
  <c r="R39" i="20"/>
  <c r="R48" i="20"/>
  <c r="S49" i="20"/>
  <c r="L49" i="20"/>
  <c r="T23" i="20"/>
  <c r="J36" i="20"/>
  <c r="T39" i="20"/>
  <c r="T48" i="20"/>
  <c r="Q49" i="20"/>
  <c r="N15" i="20"/>
  <c r="V23" i="20"/>
  <c r="N36" i="20"/>
  <c r="W39" i="20"/>
  <c r="O49" i="20"/>
  <c r="C97" i="21"/>
  <c r="D97" i="21" s="1"/>
  <c r="R15" i="20"/>
  <c r="K49" i="20"/>
  <c r="J19" i="20"/>
  <c r="P36" i="21"/>
  <c r="G108" i="21"/>
  <c r="P36" i="20"/>
  <c r="M49" i="20"/>
  <c r="C100" i="21"/>
  <c r="D100" i="21" s="1"/>
  <c r="R36" i="20"/>
  <c r="C96" i="21"/>
  <c r="D96" i="21" s="1"/>
  <c r="P64" i="21"/>
  <c r="N23" i="20"/>
  <c r="W36" i="20"/>
  <c r="N39" i="20"/>
  <c r="N48" i="20"/>
  <c r="P72" i="21"/>
  <c r="C72" i="18"/>
  <c r="D72" i="18" s="1"/>
  <c r="P23" i="20"/>
  <c r="P39" i="20"/>
  <c r="P48" i="20"/>
  <c r="I49" i="20"/>
  <c r="P44" i="21"/>
  <c r="N19" i="20"/>
  <c r="P82" i="21"/>
  <c r="G83" i="18"/>
  <c r="W48" i="20"/>
  <c r="P22" i="21"/>
  <c r="P30" i="21"/>
  <c r="P40" i="21"/>
  <c r="P48" i="21"/>
  <c r="P56" i="21"/>
  <c r="P68" i="21"/>
  <c r="P78" i="21"/>
  <c r="P88" i="21"/>
  <c r="P16" i="21"/>
  <c r="P26" i="21"/>
  <c r="E105" i="21" s="1"/>
  <c r="F105" i="21" s="1"/>
  <c r="C76" i="18"/>
  <c r="D76" i="18" s="1"/>
  <c r="P14" i="21"/>
  <c r="P18" i="21"/>
  <c r="E100" i="21" s="1"/>
  <c r="F100" i="21" s="1"/>
  <c r="P24" i="21"/>
  <c r="P28" i="21"/>
  <c r="P32" i="21"/>
  <c r="P38" i="21"/>
  <c r="P42" i="21"/>
  <c r="P46" i="21"/>
  <c r="P50" i="21"/>
  <c r="P54" i="21"/>
  <c r="C102" i="21"/>
  <c r="D102" i="21" s="1"/>
  <c r="P60" i="21"/>
  <c r="P66" i="21"/>
  <c r="P70" i="21"/>
  <c r="P76" i="21"/>
  <c r="P80" i="21"/>
  <c r="P84" i="21"/>
  <c r="P90" i="21"/>
  <c r="P86" i="21"/>
  <c r="P74" i="21"/>
  <c r="P62" i="21"/>
  <c r="P58" i="21"/>
  <c r="C101" i="21"/>
  <c r="D101" i="21" s="1"/>
  <c r="P34" i="21"/>
  <c r="C95" i="21"/>
  <c r="D95" i="21" s="1"/>
  <c r="P6" i="21"/>
  <c r="E99" i="21" s="1"/>
  <c r="F99" i="21" s="1"/>
  <c r="N94" i="21"/>
  <c r="P4" i="21"/>
  <c r="Q5" i="21"/>
  <c r="Q7" i="21"/>
  <c r="P8" i="21"/>
  <c r="Q9" i="21"/>
  <c r="P10" i="21"/>
  <c r="Q11" i="21"/>
  <c r="P12" i="21"/>
  <c r="Q13" i="21"/>
  <c r="Q15" i="21"/>
  <c r="Q17" i="21"/>
  <c r="Q19" i="21"/>
  <c r="P20" i="21"/>
  <c r="Q21" i="21"/>
  <c r="Q23" i="21"/>
  <c r="Q25" i="21"/>
  <c r="Q27" i="21"/>
  <c r="Q29" i="21"/>
  <c r="Q31" i="21"/>
  <c r="Q33" i="21"/>
  <c r="Q35" i="21"/>
  <c r="Q37" i="21"/>
  <c r="Q39" i="21"/>
  <c r="Q41" i="21"/>
  <c r="Q43" i="21"/>
  <c r="Q45" i="21"/>
  <c r="Q47" i="21"/>
  <c r="Q49" i="21"/>
  <c r="Q51" i="21"/>
  <c r="Q53" i="21"/>
  <c r="Q55" i="21"/>
  <c r="Q57" i="21"/>
  <c r="Q59" i="21"/>
  <c r="Q61" i="21"/>
  <c r="Q63" i="21"/>
  <c r="Q65" i="21"/>
  <c r="Q67" i="21"/>
  <c r="Q69" i="21"/>
  <c r="Q71" i="21"/>
  <c r="Q73" i="21"/>
  <c r="Q75" i="21"/>
  <c r="Q77" i="21"/>
  <c r="Q79" i="21"/>
  <c r="Q81" i="21"/>
  <c r="Q83" i="21"/>
  <c r="Q85" i="21"/>
  <c r="Q87" i="21"/>
  <c r="Q89" i="21"/>
  <c r="C99" i="21"/>
  <c r="D99" i="21" s="1"/>
  <c r="C103" i="21"/>
  <c r="D103" i="21" s="1"/>
  <c r="C104" i="21"/>
  <c r="D104" i="21" s="1"/>
  <c r="H104" i="21" s="1"/>
  <c r="C106" i="21"/>
  <c r="D106" i="21" s="1"/>
  <c r="H106" i="21" s="1"/>
  <c r="Q4" i="21"/>
  <c r="P17" i="21"/>
  <c r="Q18" i="21"/>
  <c r="P19" i="21"/>
  <c r="E98" i="21" s="1"/>
  <c r="F98" i="21" s="1"/>
  <c r="Q20" i="21"/>
  <c r="Q26" i="21"/>
  <c r="P29" i="21"/>
  <c r="E107" i="21" s="1"/>
  <c r="F107" i="21" s="1"/>
  <c r="Q50" i="21"/>
  <c r="P57" i="21"/>
  <c r="E102" i="21" s="1"/>
  <c r="F102" i="21" s="1"/>
  <c r="O91" i="21"/>
  <c r="O92" i="21" s="1"/>
  <c r="J15" i="20"/>
  <c r="P15" i="20"/>
  <c r="T15" i="20"/>
  <c r="P19" i="20"/>
  <c r="T19" i="20"/>
  <c r="U15" i="20"/>
  <c r="U19" i="20"/>
  <c r="V19" i="20"/>
  <c r="U23" i="20"/>
  <c r="U25" i="20"/>
  <c r="U42" i="20"/>
  <c r="U28" i="20"/>
  <c r="U30" i="20"/>
  <c r="U32" i="20"/>
  <c r="U36" i="20"/>
  <c r="U39" i="20"/>
  <c r="U44" i="20"/>
  <c r="U48" i="20"/>
  <c r="V43" i="20"/>
  <c r="V44" i="20" s="1"/>
  <c r="V33" i="20"/>
  <c r="V38" i="20"/>
  <c r="V45" i="20"/>
  <c r="V34" i="20"/>
  <c r="V37" i="20"/>
  <c r="V40" i="20"/>
  <c r="V42" i="20" s="1"/>
  <c r="V46" i="20"/>
  <c r="W4" i="20"/>
  <c r="W16" i="20"/>
  <c r="W5" i="20"/>
  <c r="W17" i="20"/>
  <c r="W6" i="20"/>
  <c r="W7" i="20"/>
  <c r="W8" i="20"/>
  <c r="W9" i="20"/>
  <c r="W10" i="20"/>
  <c r="W11" i="20"/>
  <c r="W12" i="20"/>
  <c r="W13" i="20"/>
  <c r="W20" i="20"/>
  <c r="W21" i="20"/>
  <c r="W24" i="20"/>
  <c r="W25" i="20" s="1"/>
  <c r="W26" i="20"/>
  <c r="W28" i="20" s="1"/>
  <c r="W29" i="20"/>
  <c r="W30" i="20" s="1"/>
  <c r="W31" i="20"/>
  <c r="W32" i="20" s="1"/>
  <c r="V7" i="20"/>
  <c r="C77" i="18"/>
  <c r="D77" i="18" s="1"/>
  <c r="C70" i="18"/>
  <c r="D70" i="18" s="1"/>
  <c r="P46" i="18"/>
  <c r="C71" i="18"/>
  <c r="D71" i="18" s="1"/>
  <c r="P59" i="18"/>
  <c r="P31" i="18"/>
  <c r="P43" i="18"/>
  <c r="P65" i="18"/>
  <c r="P27" i="18"/>
  <c r="P33" i="18"/>
  <c r="P37" i="18"/>
  <c r="P41" i="18"/>
  <c r="P48" i="18"/>
  <c r="P51" i="18"/>
  <c r="P54" i="18"/>
  <c r="P57" i="18"/>
  <c r="P61" i="18"/>
  <c r="P64" i="18"/>
  <c r="Q4" i="18"/>
  <c r="P5" i="18"/>
  <c r="P6" i="18"/>
  <c r="Q7" i="18"/>
  <c r="P8" i="18"/>
  <c r="Q9" i="18"/>
  <c r="P10" i="18"/>
  <c r="Q11" i="18"/>
  <c r="P12" i="18"/>
  <c r="Q13" i="18"/>
  <c r="P14" i="18"/>
  <c r="Q15" i="18"/>
  <c r="P16" i="18"/>
  <c r="E73" i="18" s="1"/>
  <c r="F73" i="18" s="1"/>
  <c r="Q17" i="18"/>
  <c r="Q18" i="18"/>
  <c r="P19" i="18"/>
  <c r="P20" i="18"/>
  <c r="E79" i="18" s="1"/>
  <c r="F79" i="18" s="1"/>
  <c r="P21" i="18"/>
  <c r="E81" i="18" s="1"/>
  <c r="F81" i="18" s="1"/>
  <c r="Q22" i="18"/>
  <c r="P23" i="18"/>
  <c r="E82" i="18" s="1"/>
  <c r="F82" i="18" s="1"/>
  <c r="P24" i="18"/>
  <c r="P25" i="18"/>
  <c r="P28" i="18"/>
  <c r="Q29" i="18"/>
  <c r="P30" i="18"/>
  <c r="P32" i="18"/>
  <c r="P34" i="18"/>
  <c r="Q35" i="18"/>
  <c r="P36" i="18"/>
  <c r="P38" i="18"/>
  <c r="Q39" i="18"/>
  <c r="P40" i="18"/>
  <c r="P42" i="18"/>
  <c r="P44" i="18"/>
  <c r="P45" i="18"/>
  <c r="P47" i="18"/>
  <c r="P49" i="18"/>
  <c r="P50" i="18"/>
  <c r="P52" i="18"/>
  <c r="P53" i="18"/>
  <c r="P55" i="18"/>
  <c r="P56" i="18"/>
  <c r="P58" i="18"/>
  <c r="P60" i="18"/>
  <c r="P62" i="18"/>
  <c r="P63" i="18"/>
  <c r="O66" i="18"/>
  <c r="O67" i="18" s="1"/>
  <c r="C78" i="18"/>
  <c r="D78" i="18" s="1"/>
  <c r="C79" i="18"/>
  <c r="D79" i="18" s="1"/>
  <c r="H79" i="18" s="1"/>
  <c r="C81" i="18"/>
  <c r="D81" i="18" s="1"/>
  <c r="H81" i="18" s="1"/>
  <c r="P4" i="18"/>
  <c r="Q14" i="18"/>
  <c r="P15" i="18"/>
  <c r="Q16" i="18"/>
  <c r="P17" i="18"/>
  <c r="E80" i="18"/>
  <c r="F80" i="18" s="1"/>
  <c r="Q23" i="18"/>
  <c r="P39" i="18"/>
  <c r="Q44" i="18"/>
  <c r="H99" i="21" l="1"/>
  <c r="J49" i="20"/>
  <c r="H105" i="21"/>
  <c r="E103" i="21"/>
  <c r="F103" i="21" s="1"/>
  <c r="E97" i="21"/>
  <c r="F97" i="21" s="1"/>
  <c r="R49" i="20"/>
  <c r="E101" i="21"/>
  <c r="F101" i="21" s="1"/>
  <c r="H100" i="21"/>
  <c r="N49" i="20"/>
  <c r="T49" i="20"/>
  <c r="U49" i="20"/>
  <c r="P49" i="20"/>
  <c r="E96" i="21"/>
  <c r="H102" i="21"/>
  <c r="H98" i="21"/>
  <c r="C108" i="21"/>
  <c r="E95" i="21"/>
  <c r="P91" i="21"/>
  <c r="P92" i="21" s="1"/>
  <c r="D108" i="21"/>
  <c r="Q91" i="21"/>
  <c r="Q92" i="21" s="1"/>
  <c r="H107" i="21"/>
  <c r="V39" i="20"/>
  <c r="V36" i="20"/>
  <c r="W19" i="20"/>
  <c r="V48" i="20"/>
  <c r="V15" i="20"/>
  <c r="W23" i="20"/>
  <c r="W15" i="20"/>
  <c r="E78" i="18"/>
  <c r="F78" i="18" s="1"/>
  <c r="E76" i="18"/>
  <c r="F76" i="18" s="1"/>
  <c r="E75" i="18"/>
  <c r="F75" i="18" s="1"/>
  <c r="E71" i="18"/>
  <c r="F71" i="18" s="1"/>
  <c r="E77" i="18"/>
  <c r="F77" i="18" s="1"/>
  <c r="H78" i="18"/>
  <c r="E72" i="18"/>
  <c r="Q66" i="18"/>
  <c r="Q67" i="18" s="1"/>
  <c r="H73" i="18"/>
  <c r="H80" i="18"/>
  <c r="C83" i="18"/>
  <c r="E70" i="18"/>
  <c r="P66" i="18"/>
  <c r="P67" i="18" s="1"/>
  <c r="D83" i="18"/>
  <c r="H82" i="18"/>
  <c r="H76" i="18"/>
  <c r="H75" i="18" l="1"/>
  <c r="H103" i="21"/>
  <c r="H97" i="21"/>
  <c r="W49" i="20"/>
  <c r="W51" i="20" s="1"/>
  <c r="H101" i="21"/>
  <c r="H77" i="18"/>
  <c r="S67" i="18"/>
  <c r="V49" i="20"/>
  <c r="V51" i="20" s="1"/>
  <c r="F96" i="21"/>
  <c r="H96" i="21" s="1"/>
  <c r="S92" i="21"/>
  <c r="T93" i="21" s="1"/>
  <c r="V93" i="21" s="1"/>
  <c r="E108" i="21"/>
  <c r="F95" i="21"/>
  <c r="H71" i="18"/>
  <c r="F72" i="18"/>
  <c r="H72" i="18"/>
  <c r="E83" i="18"/>
  <c r="F70" i="18"/>
  <c r="F83" i="18" s="1"/>
  <c r="F108" i="21" l="1"/>
  <c r="J51" i="20"/>
  <c r="J53" i="20" s="1"/>
  <c r="J55" i="20" s="1"/>
  <c r="H95" i="21"/>
  <c r="H108" i="21" s="1"/>
  <c r="H70" i="18"/>
  <c r="H83" i="18" s="1"/>
  <c r="R91" i="13" l="1"/>
  <c r="R92" i="13" s="1"/>
  <c r="O90" i="13"/>
  <c r="P90" i="13" s="1"/>
  <c r="O89" i="13"/>
  <c r="O88" i="13"/>
  <c r="Q88" i="13" s="1"/>
  <c r="O87" i="13"/>
  <c r="P87" i="13" s="1"/>
  <c r="O86" i="13"/>
  <c r="P86" i="13" s="1"/>
  <c r="O85" i="13"/>
  <c r="Q85" i="13" s="1"/>
  <c r="O84" i="13"/>
  <c r="P84" i="13" s="1"/>
  <c r="O83" i="13"/>
  <c r="P83" i="13" s="1"/>
  <c r="O82" i="13"/>
  <c r="P82" i="13" s="1"/>
  <c r="O81" i="13"/>
  <c r="O80" i="13"/>
  <c r="O79" i="13"/>
  <c r="P79" i="13" s="1"/>
  <c r="O78" i="13"/>
  <c r="O77" i="13"/>
  <c r="P77" i="13" s="1"/>
  <c r="O76" i="13"/>
  <c r="P76" i="13" s="1"/>
  <c r="O75" i="13"/>
  <c r="P75" i="13" s="1"/>
  <c r="O74" i="13"/>
  <c r="Q74" i="13" s="1"/>
  <c r="O73" i="13"/>
  <c r="P73" i="13" s="1"/>
  <c r="O72" i="13"/>
  <c r="O71" i="13"/>
  <c r="P71" i="13" s="1"/>
  <c r="O70" i="13"/>
  <c r="P70" i="13" s="1"/>
  <c r="O69" i="13"/>
  <c r="P69" i="13" s="1"/>
  <c r="O68" i="13"/>
  <c r="P68" i="13" s="1"/>
  <c r="O67" i="13"/>
  <c r="P67" i="13" s="1"/>
  <c r="O66" i="13"/>
  <c r="P66" i="13" s="1"/>
  <c r="O65" i="13"/>
  <c r="O64" i="13"/>
  <c r="O63" i="13"/>
  <c r="Q63" i="13" s="1"/>
  <c r="O62" i="13"/>
  <c r="P62" i="13" s="1"/>
  <c r="O61" i="13"/>
  <c r="Q61" i="13" s="1"/>
  <c r="O60" i="13"/>
  <c r="P60" i="13" s="1"/>
  <c r="O59" i="13"/>
  <c r="P59" i="13" s="1"/>
  <c r="O58" i="13"/>
  <c r="P58" i="13" s="1"/>
  <c r="O57" i="13"/>
  <c r="P57" i="13" s="1"/>
  <c r="O56" i="13"/>
  <c r="O55" i="13"/>
  <c r="P55" i="13" s="1"/>
  <c r="O54" i="13"/>
  <c r="Q54" i="13" s="1"/>
  <c r="O53" i="13"/>
  <c r="P53" i="13" s="1"/>
  <c r="O52" i="13"/>
  <c r="P52" i="13" s="1"/>
  <c r="O51" i="13"/>
  <c r="P51" i="13" s="1"/>
  <c r="O50" i="13"/>
  <c r="P50" i="13" s="1"/>
  <c r="O49" i="13"/>
  <c r="P49" i="13" s="1"/>
  <c r="O48" i="13"/>
  <c r="P48" i="13" s="1"/>
  <c r="O47" i="13"/>
  <c r="P47" i="13" s="1"/>
  <c r="O46" i="13"/>
  <c r="P46" i="13" s="1"/>
  <c r="O45" i="13"/>
  <c r="P45" i="13" s="1"/>
  <c r="O44" i="13"/>
  <c r="P44" i="13" s="1"/>
  <c r="O43" i="13"/>
  <c r="O42" i="13"/>
  <c r="P42" i="13" s="1"/>
  <c r="O41" i="13"/>
  <c r="P41" i="13" s="1"/>
  <c r="O40" i="13"/>
  <c r="Q40" i="13" s="1"/>
  <c r="O39" i="13"/>
  <c r="P39" i="13" s="1"/>
  <c r="O38" i="13"/>
  <c r="Q38" i="13" s="1"/>
  <c r="O37" i="13"/>
  <c r="P37" i="13" s="1"/>
  <c r="O36" i="13"/>
  <c r="Q36" i="13" s="1"/>
  <c r="O35" i="13"/>
  <c r="P35" i="13" s="1"/>
  <c r="O34" i="13"/>
  <c r="P34" i="13" s="1"/>
  <c r="O33" i="13"/>
  <c r="P33" i="13" s="1"/>
  <c r="O32" i="13"/>
  <c r="O31" i="13"/>
  <c r="Q31" i="13" s="1"/>
  <c r="O30" i="13"/>
  <c r="P30" i="13" s="1"/>
  <c r="O29" i="13"/>
  <c r="P29" i="13" s="1"/>
  <c r="O28" i="13"/>
  <c r="P28" i="13" s="1"/>
  <c r="O27" i="13"/>
  <c r="P27" i="13" s="1"/>
  <c r="O26" i="13"/>
  <c r="O25" i="13"/>
  <c r="P25" i="13" s="1"/>
  <c r="O24" i="13"/>
  <c r="P24" i="13" s="1"/>
  <c r="O23" i="13"/>
  <c r="O22" i="13"/>
  <c r="Q22" i="13" s="1"/>
  <c r="O21" i="13"/>
  <c r="P21" i="13" s="1"/>
  <c r="O20" i="13"/>
  <c r="P20" i="13" s="1"/>
  <c r="O19" i="13"/>
  <c r="P19" i="13" s="1"/>
  <c r="O18" i="13"/>
  <c r="P18" i="13" s="1"/>
  <c r="O17" i="13"/>
  <c r="P17" i="13" s="1"/>
  <c r="O16" i="13"/>
  <c r="O15" i="13"/>
  <c r="Q15" i="13" s="1"/>
  <c r="O14" i="13"/>
  <c r="P14" i="13" s="1"/>
  <c r="O13" i="13"/>
  <c r="P13" i="13" s="1"/>
  <c r="O12" i="13"/>
  <c r="P12" i="13" s="1"/>
  <c r="O11" i="13"/>
  <c r="Q11" i="13" s="1"/>
  <c r="O10" i="13"/>
  <c r="P10" i="13" s="1"/>
  <c r="O9" i="13"/>
  <c r="P9" i="13" s="1"/>
  <c r="O8" i="13"/>
  <c r="O7" i="13"/>
  <c r="P7" i="13" s="1"/>
  <c r="O6" i="13"/>
  <c r="P6" i="13" s="1"/>
  <c r="O5" i="13"/>
  <c r="P5" i="13" s="1"/>
  <c r="O4" i="13"/>
  <c r="N91" i="13"/>
  <c r="N92" i="13" s="1"/>
  <c r="M91" i="13"/>
  <c r="M92" i="13" s="1"/>
  <c r="L91" i="13"/>
  <c r="L92" i="13" s="1"/>
  <c r="K91" i="13"/>
  <c r="K92" i="13" s="1"/>
  <c r="J91" i="13"/>
  <c r="J92" i="13" s="1"/>
  <c r="I91" i="13"/>
  <c r="I92" i="13" s="1"/>
  <c r="H91" i="13"/>
  <c r="H92" i="13" s="1"/>
  <c r="P65" i="13"/>
  <c r="P56" i="13"/>
  <c r="P40" i="13"/>
  <c r="P32" i="13"/>
  <c r="P15" i="13"/>
  <c r="P89" i="13"/>
  <c r="P88" i="13"/>
  <c r="P81" i="13"/>
  <c r="P80" i="13"/>
  <c r="P78" i="13"/>
  <c r="P72" i="13"/>
  <c r="P64" i="13"/>
  <c r="P43" i="13"/>
  <c r="P26" i="13"/>
  <c r="P23" i="13"/>
  <c r="P16" i="13"/>
  <c r="P8" i="13"/>
  <c r="Q64" i="13"/>
  <c r="Q66" i="13"/>
  <c r="Q56" i="13"/>
  <c r="Q48" i="13"/>
  <c r="Q42" i="13"/>
  <c r="Q17" i="13"/>
  <c r="Q9" i="13"/>
  <c r="Q34" i="13" l="1"/>
  <c r="Q82" i="13"/>
  <c r="P11" i="13"/>
  <c r="P74" i="13"/>
  <c r="Q50" i="13"/>
  <c r="Q59" i="13"/>
  <c r="Q28" i="13"/>
  <c r="P31" i="13"/>
  <c r="P36" i="13"/>
  <c r="Q76" i="13"/>
  <c r="Q69" i="13"/>
  <c r="P85" i="13"/>
  <c r="P61" i="13"/>
  <c r="Q13" i="13"/>
  <c r="P22" i="13"/>
  <c r="Q49" i="13"/>
  <c r="Q25" i="13"/>
  <c r="P38" i="13"/>
  <c r="P63" i="13"/>
  <c r="Q71" i="13"/>
  <c r="P54" i="13"/>
  <c r="Q19" i="13"/>
  <c r="Q7" i="13"/>
  <c r="O91" i="13"/>
  <c r="O92" i="13" s="1"/>
  <c r="P4" i="13"/>
  <c r="Q87" i="13"/>
  <c r="Q58" i="13"/>
  <c r="Q90" i="13"/>
  <c r="Q84" i="13"/>
  <c r="Q81" i="13"/>
  <c r="Q89" i="13"/>
  <c r="Q52" i="13"/>
  <c r="Q80" i="13"/>
  <c r="Q77" i="13"/>
  <c r="Q68" i="13"/>
  <c r="Q78" i="13"/>
  <c r="Q45" i="13"/>
  <c r="Q44" i="13"/>
  <c r="Q72" i="13"/>
  <c r="Q46" i="13"/>
  <c r="Q51" i="13"/>
  <c r="Q43" i="13"/>
  <c r="Q32" i="13"/>
  <c r="Q30" i="13"/>
  <c r="Q26" i="13"/>
  <c r="Q24" i="13"/>
  <c r="Q21" i="13"/>
  <c r="Q8" i="13"/>
  <c r="Q6" i="13"/>
  <c r="Q5" i="13"/>
  <c r="Q10" i="13"/>
  <c r="Q14" i="13"/>
  <c r="Q16" i="13"/>
  <c r="Q18" i="13"/>
  <c r="Q20" i="13"/>
  <c r="Q23" i="13"/>
  <c r="Q27" i="13"/>
  <c r="Q29" i="13"/>
  <c r="Q33" i="13"/>
  <c r="Q35" i="13"/>
  <c r="Q37" i="13"/>
  <c r="Q39" i="13"/>
  <c r="Q41" i="13"/>
  <c r="Q47" i="13"/>
  <c r="Q53" i="13"/>
  <c r="Q55" i="13"/>
  <c r="Q57" i="13"/>
  <c r="Q60" i="13"/>
  <c r="Q62" i="13"/>
  <c r="Q65" i="13"/>
  <c r="Q67" i="13"/>
  <c r="Q70" i="13"/>
  <c r="Q73" i="13"/>
  <c r="Q75" i="13"/>
  <c r="Q79" i="13"/>
  <c r="Q83" i="13"/>
  <c r="Q86" i="13"/>
  <c r="Q12" i="13"/>
  <c r="Q4" i="13"/>
  <c r="P91" i="13" l="1"/>
  <c r="P92" i="13" s="1"/>
  <c r="Q91" i="13"/>
  <c r="Q92" i="13" s="1"/>
  <c r="S92" i="13" l="1"/>
  <c r="S91" i="13"/>
</calcChain>
</file>

<file path=xl/sharedStrings.xml><?xml version="1.0" encoding="utf-8"?>
<sst xmlns="http://schemas.openxmlformats.org/spreadsheetml/2006/main" count="2164" uniqueCount="431">
  <si>
    <t>No.</t>
  </si>
  <si>
    <t xml:space="preserve">Nombre Completo </t>
  </si>
  <si>
    <t xml:space="preserve">Cargo </t>
  </si>
  <si>
    <t xml:space="preserve">Unidad </t>
  </si>
  <si>
    <t xml:space="preserve">Observaciones </t>
  </si>
  <si>
    <t xml:space="preserve">Defensora </t>
  </si>
  <si>
    <t xml:space="preserve">Directora </t>
  </si>
  <si>
    <t>Defensora de la Mujer Indígena</t>
  </si>
  <si>
    <t>Director Técnico III</t>
  </si>
  <si>
    <t xml:space="preserve">Gloria Esperanza  Laynez Chavac </t>
  </si>
  <si>
    <t xml:space="preserve">Clasificación /ONSEC </t>
  </si>
  <si>
    <t xml:space="preserve">Directora Ejecutiva </t>
  </si>
  <si>
    <t>Director Técnico II</t>
  </si>
  <si>
    <t>Gumercinda del Rosario García Feliciano</t>
  </si>
  <si>
    <t>Asesor Profesional Especializado III</t>
  </si>
  <si>
    <t xml:space="preserve">Director </t>
  </si>
  <si>
    <t xml:space="preserve">Auditoria </t>
  </si>
  <si>
    <t>Asesora</t>
  </si>
  <si>
    <t>Nadya Eleonor Quezada Lorenzana</t>
  </si>
  <si>
    <t>Profesional II</t>
  </si>
  <si>
    <t>VACANTE</t>
  </si>
  <si>
    <t>Ana Isabel Tipaz Coxaj</t>
  </si>
  <si>
    <t>Secretaria Ejecutiva V</t>
  </si>
  <si>
    <t xml:space="preserve">Asistente </t>
  </si>
  <si>
    <t>R.R.H.H</t>
  </si>
  <si>
    <t>Edith Erminda Xajpot Sanain de Sisimit</t>
  </si>
  <si>
    <t>Asistente Profesional IV</t>
  </si>
  <si>
    <t xml:space="preserve">Unidad Social </t>
  </si>
  <si>
    <t xml:space="preserve">Olga Marina Gabriel Mahún </t>
  </si>
  <si>
    <t>Asesor Profesional Especializado II</t>
  </si>
  <si>
    <t xml:space="preserve">Proyectos </t>
  </si>
  <si>
    <t>José Francisco Alonzo Martínez</t>
  </si>
  <si>
    <t>Enma Estehela Ismalej Chen</t>
  </si>
  <si>
    <t xml:space="preserve">Profesional I </t>
  </si>
  <si>
    <t xml:space="preserve">Raquel Agripina Mónica Chiac Tiul  </t>
  </si>
  <si>
    <t>Trabajador Operativo IV</t>
  </si>
  <si>
    <t xml:space="preserve"> Víctor Naú Aldana Carranza</t>
  </si>
  <si>
    <t>Secretaria Ejecutiva II</t>
  </si>
  <si>
    <t>profesional II</t>
  </si>
  <si>
    <t>UDAF</t>
  </si>
  <si>
    <t>Dominga Vásquez Julajuj de Guarquez</t>
  </si>
  <si>
    <t>Delegada Regional</t>
  </si>
  <si>
    <t xml:space="preserve">Sololá </t>
  </si>
  <si>
    <t>Ingrid Noemy Sierra Bin</t>
  </si>
  <si>
    <t>Olga Mirthala López Mérida de González</t>
  </si>
  <si>
    <t>Asistente Profesional III</t>
  </si>
  <si>
    <t>Lubia Esperanza Xona Jom</t>
  </si>
  <si>
    <t xml:space="preserve">Alta Verpaz </t>
  </si>
  <si>
    <t>Delia Aracelly Alonzo Sequen</t>
  </si>
  <si>
    <t>Angélica Hermelinda Velásquez López</t>
  </si>
  <si>
    <t>Marleny Cecibel Velásquez Pérez</t>
  </si>
  <si>
    <t>Margarita Ren Suy</t>
  </si>
  <si>
    <t xml:space="preserve">Quiché </t>
  </si>
  <si>
    <t>Lola Marina Juan Tomas</t>
  </si>
  <si>
    <t>Lucinda García Ortíz de Sierra</t>
  </si>
  <si>
    <t xml:space="preserve">Huehuetenango </t>
  </si>
  <si>
    <t>Josefina Natividad Batz Aguilar de López</t>
  </si>
  <si>
    <t>Mónica Elena Fuentes Álvarez</t>
  </si>
  <si>
    <t>Miriam Eugenia Chaclan Tzoc de Velásquez (suspendida IGSS)</t>
  </si>
  <si>
    <t>Quetzaltenango</t>
  </si>
  <si>
    <t xml:space="preserve">Sandra Elizabeth  Reyes Ramos </t>
  </si>
  <si>
    <t>Manuela Bartola Xum Chox</t>
  </si>
  <si>
    <t xml:space="preserve">Suchitepéquez </t>
  </si>
  <si>
    <t>Margarita Olga López Coronado de Orozco</t>
  </si>
  <si>
    <t xml:space="preserve">San Marcos </t>
  </si>
  <si>
    <t>Lucia González Alvarado</t>
  </si>
  <si>
    <t xml:space="preserve">Baja Verapaz </t>
  </si>
  <si>
    <t>Juana Botzoc Pá</t>
  </si>
  <si>
    <t xml:space="preserve">Petén </t>
  </si>
  <si>
    <t>Delsy Carolina Fuentes  Rodríguez</t>
  </si>
  <si>
    <t>Claudia Marleny Morales Chen</t>
  </si>
  <si>
    <t xml:space="preserve">Izabal </t>
  </si>
  <si>
    <t xml:space="preserve">Sta. Rosa </t>
  </si>
  <si>
    <t xml:space="preserve">Renglón </t>
  </si>
  <si>
    <t>011</t>
  </si>
  <si>
    <t>022</t>
  </si>
  <si>
    <t>Pedro Alexander Cholotío Mendoza</t>
  </si>
  <si>
    <t>Técnico III</t>
  </si>
  <si>
    <t xml:space="preserve">TOTALES </t>
  </si>
  <si>
    <t xml:space="preserve">Delegada Regional </t>
  </si>
  <si>
    <t xml:space="preserve">Encargada </t>
  </si>
  <si>
    <t xml:space="preserve">Encargado </t>
  </si>
  <si>
    <t xml:space="preserve">Conserje </t>
  </si>
  <si>
    <t xml:space="preserve">Sub Directora </t>
  </si>
  <si>
    <t xml:space="preserve">Secretaria </t>
  </si>
  <si>
    <t xml:space="preserve">Analista Presupuesto </t>
  </si>
  <si>
    <t xml:space="preserve">Encargado Inventarios </t>
  </si>
  <si>
    <t xml:space="preserve">Encargada de adquisiciones </t>
  </si>
  <si>
    <t xml:space="preserve">Directora Servicio Social </t>
  </si>
  <si>
    <t xml:space="preserve">Directora Unidad juridica </t>
  </si>
  <si>
    <t xml:space="preserve">Asistente Social </t>
  </si>
  <si>
    <t xml:space="preserve">Directora Unidad Social </t>
  </si>
  <si>
    <t xml:space="preserve">Directora unidad Social </t>
  </si>
  <si>
    <t xml:space="preserve">Oficina </t>
  </si>
  <si>
    <t xml:space="preserve">Alta Verapaz </t>
  </si>
  <si>
    <t xml:space="preserve">Dirección y Coordinación </t>
  </si>
  <si>
    <t>Oscar Leonel Monzón Guzmán</t>
  </si>
  <si>
    <t>María Antonia Guanta  Quex</t>
  </si>
  <si>
    <t xml:space="preserve">Asesoría Jurídica </t>
  </si>
  <si>
    <t>Gloria Evelyn Curuchiche Simón</t>
  </si>
  <si>
    <t>Enegma Azucena Socoy Iquic</t>
  </si>
  <si>
    <t xml:space="preserve">U. Psicología </t>
  </si>
  <si>
    <t xml:space="preserve">Informática </t>
  </si>
  <si>
    <t xml:space="preserve">Educación y Formación </t>
  </si>
  <si>
    <t xml:space="preserve">Desarrollo Político y Legal </t>
  </si>
  <si>
    <t xml:space="preserve">Planificación </t>
  </si>
  <si>
    <t xml:space="preserve">Encargada del Almacén </t>
  </si>
  <si>
    <t xml:space="preserve">Guardián </t>
  </si>
  <si>
    <t>Miriam  Aracely Mus Coy de Camey</t>
  </si>
  <si>
    <t>María Rebeca Cac Sacrab</t>
  </si>
  <si>
    <t xml:space="preserve">Asistente jurídico </t>
  </si>
  <si>
    <t>Rosa Elvira Gómez Álvarez</t>
  </si>
  <si>
    <t xml:space="preserve">Asistente Jurídica </t>
  </si>
  <si>
    <t xml:space="preserve">Directora Unidad Asesoría Jurídica </t>
  </si>
  <si>
    <t>Miriam Yolanda Hernández López</t>
  </si>
  <si>
    <t>Nohelia Judith Ríos Valdez</t>
  </si>
  <si>
    <t xml:space="preserve">Directora Unidad jurídica </t>
  </si>
  <si>
    <t xml:space="preserve">Serie /Onsec </t>
  </si>
  <si>
    <t>Ejecutiva</t>
  </si>
  <si>
    <t xml:space="preserve">Ejecutiva </t>
  </si>
  <si>
    <t xml:space="preserve">Asesoria profesional especializada. </t>
  </si>
  <si>
    <t xml:space="preserve">Asistencia Profesional </t>
  </si>
  <si>
    <t xml:space="preserve">Ejecutvia </t>
  </si>
  <si>
    <t xml:space="preserve">Operativa </t>
  </si>
  <si>
    <t xml:space="preserve">Tecnica </t>
  </si>
  <si>
    <t xml:space="preserve">Sueldo Base   </t>
  </si>
  <si>
    <t>Bonificación productividad  DCTO. 66-2000  Renglón 015</t>
  </si>
  <si>
    <t>Bono Preofesional Renglón 014</t>
  </si>
  <si>
    <t xml:space="preserve">Bono Monetario DEMI Renglón 015 </t>
  </si>
  <si>
    <t>Bono por antigüedad. Renglón 013</t>
  </si>
  <si>
    <t xml:space="preserve">Bono de responsabilidad DEMI  Renglón 015 </t>
  </si>
  <si>
    <t>Complemento salarial Renglón 012</t>
  </si>
  <si>
    <t>Bono  14  Renglón  072</t>
  </si>
  <si>
    <t xml:space="preserve">Bono  Vacacional Renglón 073 </t>
  </si>
  <si>
    <t>Aguinaldo Renglón 071</t>
  </si>
  <si>
    <t>Encargada de R.R.H.H.</t>
  </si>
  <si>
    <t xml:space="preserve">Analista de Selección de Personal </t>
  </si>
  <si>
    <t>Juana Celestina Sotz</t>
  </si>
  <si>
    <t>Magda Evelin Marcos Gonzalez</t>
  </si>
  <si>
    <t>Rosalia Francisca Solval</t>
  </si>
  <si>
    <t>Clara Luz Hernandez</t>
  </si>
  <si>
    <t>Griselda Tomasa Aquino Gallina</t>
  </si>
  <si>
    <t>Miria Esterlina Curruchic</t>
  </si>
  <si>
    <t>Guillermo Arturo Garcia Ramirez</t>
  </si>
  <si>
    <t>Shirley Gabriela Sinay Cifuentes</t>
  </si>
  <si>
    <t>Maria Magdalena Ixcot Quiche</t>
  </si>
  <si>
    <t>Migdalida Asucena de Paz de Lopez</t>
  </si>
  <si>
    <t xml:space="preserve">Asistente Profesional Jefe </t>
  </si>
  <si>
    <t>ADMINISTRACION</t>
  </si>
  <si>
    <t>COOPERACION TECNICA</t>
  </si>
  <si>
    <t>PEDAGOGIA</t>
  </si>
  <si>
    <t>RELACIONES PUBLICA</t>
  </si>
  <si>
    <t>Tecnico Profesional en Informática II</t>
  </si>
  <si>
    <t>INFORMATICA</t>
  </si>
  <si>
    <t>ASESORIA JURIDICA</t>
  </si>
  <si>
    <t>Resguardo y Vigilancia</t>
  </si>
  <si>
    <t>Trabajador Especializado III</t>
  </si>
  <si>
    <t>Conducción de vehículos</t>
  </si>
  <si>
    <t xml:space="preserve">Trabajador Operativo IV </t>
  </si>
  <si>
    <t>Conserjería</t>
  </si>
  <si>
    <t>Relaciones Publicas</t>
  </si>
  <si>
    <t xml:space="preserve">SERVICIO SOCIAL </t>
  </si>
  <si>
    <t>SEDE REGIONAL DE SANTA ROSA</t>
  </si>
  <si>
    <t>SEDE REGIONAL DE SOLOLÁ</t>
  </si>
  <si>
    <t>Encargada</t>
  </si>
  <si>
    <t>SEDE REGIONAL DE QUETZALTENANGO</t>
  </si>
  <si>
    <t>SEDE REGIONAL DE SAN MARCOS</t>
  </si>
  <si>
    <t>SEDE REGIONAL DE HUEHUETENANGO</t>
  </si>
  <si>
    <t>SEDE REGIONAL DE QUICHÉ</t>
  </si>
  <si>
    <t>SEDE REGIONAL DE BAJA VERAPAZ</t>
  </si>
  <si>
    <t>SEDE REGIONAL DE ALTA VERAPAZ</t>
  </si>
  <si>
    <t>SEDE REGIONAL DE PETEN</t>
  </si>
  <si>
    <t>SEDE REGIONAL DE IZABAL</t>
  </si>
  <si>
    <t>Grecia Rocio Bac</t>
  </si>
  <si>
    <t>TOTAL</t>
  </si>
  <si>
    <t>Profesional</t>
  </si>
  <si>
    <t>Asesor Profesional Especializado</t>
  </si>
  <si>
    <t>Asistente Profesional</t>
  </si>
  <si>
    <t>Tecnico Profesional</t>
  </si>
  <si>
    <t xml:space="preserve">VACANTE </t>
  </si>
  <si>
    <t>Victor Anibal Lopez Aquino</t>
  </si>
  <si>
    <t>Rudy Geovani Samayoa</t>
  </si>
  <si>
    <t>Analista de Gestion</t>
  </si>
  <si>
    <t>Rut Noemi Pablo</t>
  </si>
  <si>
    <t>Emma Minerva Gabriel</t>
  </si>
  <si>
    <t>Comunicaciòn Social</t>
  </si>
  <si>
    <t>NOMINA DE PERSONAL / ENERO DICIEMBRE 2014</t>
  </si>
  <si>
    <t>Analista de Adminiciòn</t>
  </si>
  <si>
    <t>Analista de aplición</t>
  </si>
  <si>
    <t>Asistente</t>
  </si>
  <si>
    <t xml:space="preserve">TOTAL MENSUAL </t>
  </si>
  <si>
    <t>MENSUAL</t>
  </si>
  <si>
    <t>BONO 14</t>
  </si>
  <si>
    <t>AGUINALDO</t>
  </si>
  <si>
    <t>Encargada Juridica</t>
  </si>
  <si>
    <t>Asesora Juridica</t>
  </si>
  <si>
    <t>Asistente Juridica</t>
  </si>
  <si>
    <t>Directoras Sociales</t>
  </si>
  <si>
    <t>Asistentes sociales</t>
  </si>
  <si>
    <t>Encargadas de Psicologìa</t>
  </si>
  <si>
    <t>Encargada de Educación</t>
  </si>
  <si>
    <t>Asistente de Educación</t>
  </si>
  <si>
    <t>Encargada de Desarrollo Politico</t>
  </si>
  <si>
    <t xml:space="preserve">Encargada de Comunicaciòn </t>
  </si>
  <si>
    <t>Direccion y Coordinaciòn</t>
  </si>
  <si>
    <t>Delegadas</t>
  </si>
  <si>
    <t>Directoras Juridicas</t>
  </si>
  <si>
    <t>Analista contable</t>
  </si>
  <si>
    <t>ANUAL</t>
  </si>
  <si>
    <t xml:space="preserve">B VACACIONAL </t>
  </si>
  <si>
    <t>SUELDO BASE ANUAL</t>
  </si>
  <si>
    <t>TOTAL RENGLON 015 ANUAL</t>
  </si>
  <si>
    <t>TOTAL RENGLON 014 ANUAL</t>
  </si>
  <si>
    <t>TOTAL RENGLON 013 ANUAL</t>
  </si>
  <si>
    <t>TOTAL COMPLEMENTO SALARIAN ANUAL</t>
  </si>
  <si>
    <t>NO DE ACTIVIDAD</t>
  </si>
  <si>
    <t>1</t>
  </si>
  <si>
    <t>2</t>
  </si>
  <si>
    <t xml:space="preserve">Personas que ingresaron en Abril 2013 </t>
  </si>
  <si>
    <t>Personas que ingresaron en Abril 2013 Migdalia Azucena</t>
  </si>
  <si>
    <t>Persona que esta trabajando desde antes pero aun no tiene complemento salarial Licda Olga</t>
  </si>
  <si>
    <t>Persona que esta trabajando desde antes pero aun no tiene complemento salarial Dominga</t>
  </si>
  <si>
    <t>Persona que esta trabajando desde antes pero aun no tiene complemento salarial Marleni Cecibel</t>
  </si>
  <si>
    <t>Persona que esta trabajando desde antes pero aun no tiene complemento salarial Margarita</t>
  </si>
  <si>
    <t>Persona que esta trabajando desde antes pero aun no tiene complemento salarias Juana Botzoc</t>
  </si>
  <si>
    <t>jefe de presupuesto</t>
  </si>
  <si>
    <t>Olga Mayabel Mejia Sajquim</t>
  </si>
  <si>
    <t>Carmen Azucena Chuta Peren</t>
  </si>
  <si>
    <t>Maria Casilda Ramirez</t>
  </si>
  <si>
    <t>Luis Ernesto Asencio</t>
  </si>
  <si>
    <t>Sonia Esperanza Ocox</t>
  </si>
  <si>
    <t>Luis Gerardo Barrientos</t>
  </si>
  <si>
    <t>Tomasa Griselda  Aquino Gallina</t>
  </si>
  <si>
    <t>Zela Eunice Velasquez Tapaz</t>
  </si>
  <si>
    <t>Maria Reyes Vicente Batz</t>
  </si>
  <si>
    <t>Brenda Celeste Xiquita Patal</t>
  </si>
  <si>
    <t xml:space="preserve">Gumercinda del Rosario Garcia </t>
  </si>
  <si>
    <t>Rudy Giovanni Samayoa Ramirez</t>
  </si>
  <si>
    <t>Grecia Rocio Bac Sotz</t>
  </si>
  <si>
    <t>Brayan Omar Hernandez</t>
  </si>
  <si>
    <t>Salomon Culzal Chuta</t>
  </si>
  <si>
    <t xml:space="preserve">Lucrecia Edelmira Calderon </t>
  </si>
  <si>
    <t>Enio AlfonsoGarcia Chirix</t>
  </si>
  <si>
    <t>Ana Patricia Saquil Acan</t>
  </si>
  <si>
    <t>Susana Concepción Coche</t>
  </si>
  <si>
    <t>Enma Lucrecia Ajcalon López</t>
  </si>
  <si>
    <t>Josefina Chavajay Dionicio</t>
  </si>
  <si>
    <t>Berinda Janeth Herrera de Moran</t>
  </si>
  <si>
    <t>Yojana Piedad Giron Mendez de Reyna</t>
  </si>
  <si>
    <t>Lucia Yolanda Lopez</t>
  </si>
  <si>
    <t>Jeimy Aleida Lopez Garcia</t>
  </si>
  <si>
    <t xml:space="preserve">Rosa Maria Colop </t>
  </si>
  <si>
    <t xml:space="preserve">Miriam Eugenia Chaclan Tzoc de Velásquez </t>
  </si>
  <si>
    <t>Lidia Carina de Leon Perez de Paz</t>
  </si>
  <si>
    <t>Silvia Carmelina Navarro Bautista</t>
  </si>
  <si>
    <t>Samai Elizama Velazquez Velazquez</t>
  </si>
  <si>
    <t>Aura Sucely Moran San Jose</t>
  </si>
  <si>
    <t>Paulina Tahuico</t>
  </si>
  <si>
    <t>Carmen Cuhouj</t>
  </si>
  <si>
    <t>Ana Jaqueline Hernandez</t>
  </si>
  <si>
    <t>Karen Jeaneth Ramirez Jeronimo</t>
  </si>
  <si>
    <t>Cindy Julissa Nataly Arana Mendoza</t>
  </si>
  <si>
    <t>Arlyn Marisol Guzman Herrera de García</t>
  </si>
  <si>
    <t>Bono Profesional Renglón 014</t>
  </si>
  <si>
    <t>Bonificación Productividad  66-2000  Renglón 015</t>
  </si>
  <si>
    <t>Asistente de Dirección Ejecutiva</t>
  </si>
  <si>
    <t>Sub Directora Administrativa</t>
  </si>
  <si>
    <t>Encargado de Contabilidad</t>
  </si>
  <si>
    <t>Asistente de R.R.H.H.</t>
  </si>
  <si>
    <t>Asistente de Trabajo Social</t>
  </si>
  <si>
    <t>Directora de Asesoría Jurídica</t>
  </si>
  <si>
    <t>Encargada de Psicología</t>
  </si>
  <si>
    <t>Asistente de Comunicación Social</t>
  </si>
  <si>
    <t xml:space="preserve">Encargada de Asesoría Jurídica </t>
  </si>
  <si>
    <t>Encargada de Trabajo Social</t>
  </si>
  <si>
    <t>NOMBRES</t>
  </si>
  <si>
    <t>Maria Cacilda Ramírez Méndez</t>
  </si>
  <si>
    <t xml:space="preserve">Gumercinda del Rosario García Feliciano </t>
  </si>
  <si>
    <t>Jose Francisco Alonzo Martínez</t>
  </si>
  <si>
    <t xml:space="preserve">Raquel Agripina Monica Chiac Tiúl  </t>
  </si>
  <si>
    <t>Hugo Leonel Colón Tzian</t>
  </si>
  <si>
    <t>UNIDAD DE RECURSOS HUMANOS</t>
  </si>
  <si>
    <t>DIRECCION DE SERVICIO SOCIAL</t>
  </si>
  <si>
    <t>María Antonia Guantá Quex</t>
  </si>
  <si>
    <t>UNIDAD DE PSICOLOGIA</t>
  </si>
  <si>
    <t xml:space="preserve">Ingrid Beatriz Sitán Ajsivinac </t>
  </si>
  <si>
    <t>UNIDAD DE EDUCACION Y FORMACIÓN</t>
  </si>
  <si>
    <t>UNIDAD DE COMUNICACIÓN SOCIAL</t>
  </si>
  <si>
    <t>María Reyes Vicente Batz</t>
  </si>
  <si>
    <t>UNIDAD DE PROYECTOS</t>
  </si>
  <si>
    <t xml:space="preserve">Cindy Julissa Nataly Arana Mendoza </t>
  </si>
  <si>
    <t>Rosalía Francisca Solval García</t>
  </si>
  <si>
    <t>María Magdalena Ordoñez Mendóza</t>
  </si>
  <si>
    <t>Jeimy Aleida López García</t>
  </si>
  <si>
    <t>Delia Aracelly Alonzo Sequén</t>
  </si>
  <si>
    <t xml:space="preserve">Angelica Hermelinda Velásquez López </t>
  </si>
  <si>
    <t>Paulina Tahuico Coloch de Amperez</t>
  </si>
  <si>
    <t>Lubia Esperanza Xoná Jom</t>
  </si>
  <si>
    <t>Anna Jaquelynne Hernández y Hernández</t>
  </si>
  <si>
    <t>Sandra Patricia De León Pineda</t>
  </si>
  <si>
    <t>Encargada De Asesoria Juridica</t>
  </si>
  <si>
    <t>Miguel Francisco  Teleguario Cap</t>
  </si>
  <si>
    <t>Analista de Aplicacion de Personal</t>
  </si>
  <si>
    <t>Mirian  Aracely Mus Coy de Camey</t>
  </si>
  <si>
    <t>DIRECCION ADMINISTRATIVA FINANCIERA</t>
  </si>
  <si>
    <t>Delegada Regional de Quetzaltenango</t>
  </si>
  <si>
    <t>Sueldo Base  Renglón 011</t>
  </si>
  <si>
    <t>Defensora</t>
  </si>
  <si>
    <t>Sub- Directora de Asesoría Jurídica</t>
  </si>
  <si>
    <t>Delegada Regional Huehuetenango</t>
  </si>
  <si>
    <t>Delegada Regional Suchitepequez</t>
  </si>
  <si>
    <t>Vilma Dalila Macz Coy</t>
  </si>
  <si>
    <t>Delegada Regional Alta Verapaz</t>
  </si>
  <si>
    <t xml:space="preserve">Lucrecia Edelmira Calderón Urizar </t>
  </si>
  <si>
    <t>Analista Contable</t>
  </si>
  <si>
    <t>Ana Isabel Tipáz Coxaj</t>
  </si>
  <si>
    <t>Analista de Gestión de Personal</t>
  </si>
  <si>
    <t>Ana Lucía Bac Chiquín</t>
  </si>
  <si>
    <t>Delegada Regional Petén</t>
  </si>
  <si>
    <t>Sandra Isabel Xon Gonzalez</t>
  </si>
  <si>
    <t>REGIONAL SANTA ROSA</t>
  </si>
  <si>
    <t>REGIONAL QUETZALTENANGO</t>
  </si>
  <si>
    <t>REGIONAL SUCHITEPEQUEZ</t>
  </si>
  <si>
    <t>REGIONAL SAN MARCOS</t>
  </si>
  <si>
    <t>REGIONAL HUEHUETENANGO</t>
  </si>
  <si>
    <t>REGIONAL QUICHE</t>
  </si>
  <si>
    <t>REGIONAL BAJA VERAPAZ</t>
  </si>
  <si>
    <t>REGIONAL ALTA VERAPAZ</t>
  </si>
  <si>
    <t>REGIONAL PETEN</t>
  </si>
  <si>
    <t>REGIONAL IZABAL</t>
  </si>
  <si>
    <t>REGIONAL SOLOLA</t>
  </si>
  <si>
    <t>Miguel Domingo Cal Cal</t>
  </si>
  <si>
    <t>(Articulo 10, numeral 4, Ley de Acceso a la Informacion Publica Decreto 57-2008</t>
  </si>
  <si>
    <t>DIETAS</t>
  </si>
  <si>
    <t>N/A</t>
  </si>
  <si>
    <t>Recepcionista</t>
  </si>
  <si>
    <t>Engma Azuzena Socoy Iquic</t>
  </si>
  <si>
    <t>Directora de Servicio Social</t>
  </si>
  <si>
    <t xml:space="preserve">Margarita Rén Suy </t>
  </si>
  <si>
    <t>Asistente de Despacho</t>
  </si>
  <si>
    <t>UNIDAD DE INFORMATICA</t>
  </si>
  <si>
    <t>Ferdy Timal Regalado</t>
  </si>
  <si>
    <t>Técnico Profesional en Informática II</t>
  </si>
  <si>
    <t>Asistente de Informática</t>
  </si>
  <si>
    <t>Maria de la Cruz Toyom Aguilar</t>
  </si>
  <si>
    <t xml:space="preserve">Nohelia Judith Rios Valdez </t>
  </si>
  <si>
    <t>Aura Sucely Morales San José</t>
  </si>
  <si>
    <t>Profesional I</t>
  </si>
  <si>
    <t>Encargada de Almacén</t>
  </si>
  <si>
    <t>Paula Aracely Mejía Rodriguez de Chiriz</t>
  </si>
  <si>
    <t>Tomasa Anabeli Cuy Sacuj de Aju</t>
  </si>
  <si>
    <t>Margarita Claudia Per Ejcalón de Tzuquen</t>
  </si>
  <si>
    <t>Lourdes Denisse Torres García</t>
  </si>
  <si>
    <t>Gloria Evelyn Dalila Curuchich Simón</t>
  </si>
  <si>
    <t>Ana María Basilio Juarez de Fernandez</t>
  </si>
  <si>
    <t>Dilia Asaela Palacios Cayetano de Blanco</t>
  </si>
  <si>
    <t>Miriam Elizabeth Ixtabalán García de Ajanel</t>
  </si>
  <si>
    <t>Silvia Carmelina Navarro Bautista de Dominguez</t>
  </si>
  <si>
    <t>Kevin Estuardo Lopez Gonzalez</t>
  </si>
  <si>
    <t>Tecnico III</t>
  </si>
  <si>
    <t>Encargado de Inventario</t>
  </si>
  <si>
    <t>Elvin Giovanni García Higueros</t>
  </si>
  <si>
    <t>Auditor Interno</t>
  </si>
  <si>
    <t>Walter Orlando Chinchilla Veliz</t>
  </si>
  <si>
    <t>Arlyn Marisol Guzmán Herrarte  de García</t>
  </si>
  <si>
    <t>Luis Gerardo Barrientos Yac</t>
  </si>
  <si>
    <t>Sonia Esperanza Ocox Choc</t>
  </si>
  <si>
    <t>Asistente de Social</t>
  </si>
  <si>
    <t>Samaí Elizama Velásquez Velásquez</t>
  </si>
  <si>
    <t>Asistente de Proyectos</t>
  </si>
  <si>
    <t>OBSERVACIONES</t>
  </si>
  <si>
    <t>Brenda Estefania Celeste Xiquita Patal</t>
  </si>
  <si>
    <t>Jose Diego Chivalan Osorio</t>
  </si>
  <si>
    <t>Encargado de Comunicación Social</t>
  </si>
  <si>
    <t>Delegada Regional de Sololá</t>
  </si>
  <si>
    <t>Angela Alvarado Mantanic</t>
  </si>
  <si>
    <t>Jorge Mario Alvarado Villaseca</t>
  </si>
  <si>
    <t>Auditor I</t>
  </si>
  <si>
    <t>Q.0,00</t>
  </si>
  <si>
    <t>Juana María Tax Saquimux</t>
  </si>
  <si>
    <t>Responsable de actualizacion de informacion: Miguel Francisco Teleguario Cap</t>
  </si>
  <si>
    <t xml:space="preserve">Director Administrativo y Financiero </t>
  </si>
  <si>
    <t xml:space="preserve">Asesor Profesional Especializado III Trabajo Social </t>
  </si>
  <si>
    <t>Analista de Desarrollo  de Personal</t>
  </si>
  <si>
    <t xml:space="preserve">VIATICOS  </t>
  </si>
  <si>
    <t>Lilian Karina Xinico Xiquitá</t>
  </si>
  <si>
    <t>Aura Marina Xinico Saquec de Cua</t>
  </si>
  <si>
    <t>DIRECCION DE ASESORÍA JURIDICA</t>
  </si>
  <si>
    <t>UNIDAD DE PROMOCIÓN Y DESARROLLO POLÍTICO Y LEGAL</t>
  </si>
  <si>
    <t>Karla María Toc Méndez</t>
  </si>
  <si>
    <t>Ana Marleny Soco Abaj</t>
  </si>
  <si>
    <t>Asistente de la Dirección de Asesoría Jurídica</t>
  </si>
  <si>
    <t>UNIDA DE PLANIFICACIÓN, MONITOREO Y EVALUACIÓN</t>
  </si>
  <si>
    <t>Lucía González Alvarado</t>
  </si>
  <si>
    <t>Delegada Regional Baja Verapaz</t>
  </si>
  <si>
    <t>Revisión: Licenciada Zaida Lucrecia Galindo Noj</t>
  </si>
  <si>
    <t>Encargada de Recursos Humanos</t>
  </si>
  <si>
    <t>Zaida Lucrecia Galindo Noj</t>
  </si>
  <si>
    <t>Mónica Violeta García Matías</t>
  </si>
  <si>
    <t>Delegada Regional San Marcos</t>
  </si>
  <si>
    <t>Bono Vacacional</t>
  </si>
  <si>
    <t>Encargada de Educación y Formación</t>
  </si>
  <si>
    <t>Rosa Rebeca Aceytuno Lopez</t>
  </si>
  <si>
    <t xml:space="preserve">Delegada Regional Quiche </t>
  </si>
  <si>
    <t>Nidia Amarilis Menéndez Zepeda</t>
  </si>
  <si>
    <t>Asistente Financiera</t>
  </si>
  <si>
    <t>Rosa María García Balán</t>
  </si>
  <si>
    <t>Juana Morales Canil</t>
  </si>
  <si>
    <t>ASesor Profesional Especialziado III</t>
  </si>
  <si>
    <t>DIRECCIÓN DE AUDITORÍA INTERNA</t>
  </si>
  <si>
    <t>Orfa Marisela Lopez de la Cruz</t>
  </si>
  <si>
    <t>Delegada Regional Santa Rosa</t>
  </si>
  <si>
    <t>Lady Victoria Blanco de Perez</t>
  </si>
  <si>
    <t>Encargada de Asesoría Jurídica</t>
  </si>
  <si>
    <t>Mónica Jessenia Batzin Aju</t>
  </si>
  <si>
    <t>Encargada de Planificación, Monitoreo y Evaluación</t>
  </si>
  <si>
    <t>Ana María Xuyá Cuxil</t>
  </si>
  <si>
    <t xml:space="preserve">Encargada de Proyectos </t>
  </si>
  <si>
    <t>Salario de Abril más (+) salario proporcional del mes de marzo del año 2023</t>
  </si>
  <si>
    <t>Valeska Nohemi Guidos Sanchez</t>
  </si>
  <si>
    <t>Analista de Admisión  de Personal</t>
  </si>
  <si>
    <t>28</t>
  </si>
  <si>
    <t>Josselyn Griselda Che Mazate</t>
  </si>
  <si>
    <t>Encargada de Promoción y Desarrollo Polítiuco y Legal</t>
  </si>
  <si>
    <t>Salario de mayo más (+) salario proporcional del mes de abril del año 2023</t>
  </si>
  <si>
    <t>Silvia Liset Elías Higueros</t>
  </si>
  <si>
    <t>Directora Ejecutiva</t>
  </si>
  <si>
    <r>
      <rPr>
        <b/>
        <sz val="14"/>
        <color theme="1"/>
        <rFont val="Calibri"/>
        <family val="2"/>
        <scheme val="minor"/>
      </rPr>
      <t>NOTA:</t>
    </r>
    <r>
      <rPr>
        <sz val="14"/>
        <color theme="1"/>
        <rFont val="Calibri"/>
        <family val="2"/>
        <scheme val="minor"/>
      </rPr>
      <t xml:space="preserve"> En el presente listado no refleja todo el personal de la Defensoría de la Mujer Indígena, debido a que en el mes de mayo no se les fue posible hacer efectivo el pago de salario, quedando pendientes los mismos para el mes de junio</t>
    </r>
  </si>
  <si>
    <t>54</t>
  </si>
  <si>
    <t>TOTAL MAYO</t>
  </si>
  <si>
    <t>SALARIO DEVENGADO POR LOS EMPLEADOS PUBLICOS DE DEMI RENGLON 011 CORRESPONDIENTE AL MES DE MAYO 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</si>
</sst>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7">
    <numFmt numFmtId="164" formatCode="_-* #,##0.00\ &quot;€&quot;_-;\-* #,##0.00\ &quot;€&quot;_-;_-* &quot;-&quot;??\ &quot;€&quot;_-;_-@_-"/>
    <numFmt numFmtId="165" formatCode="_(&quot;Q&quot;* #,##0.00_);_(&quot;Q&quot;* \(#,##0.00\);_(&quot;Q&quot;* &quot;-&quot;??_);_(@_)"/>
    <numFmt numFmtId="166" formatCode="_(* #,##0.00_);_(* \(#,##0.00\);_(* &quot;-&quot;??_);_(@_)"/>
    <numFmt numFmtId="167" formatCode="[$Q-100A]#,##0.00_ ;\-[$Q-100A]#,##0.00\ "/>
    <numFmt numFmtId="168" formatCode="&quot;Q&quot;#,##0.00;[Red]&quot;Q&quot;#,##0.00"/>
    <numFmt numFmtId="169" formatCode="&quot;Q&quot;#,##0.00"/>
    <numFmt numFmtId="170" formatCode="_-[$Q-100A]* #,##0.00_-;\-[$Q-100A]* #,##0.00_-;_-[$Q-100A]* &quot;-&quot;??_-;_-@_-"/>
  </numFmts>
  <fonts count="2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9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9"/>
      <name val="Calibri"/>
      <family val="2"/>
      <scheme val="minor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9"/>
      <name val="Calibri"/>
      <family val="2"/>
    </font>
    <font>
      <b/>
      <sz val="9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9"/>
      <color rgb="FFFF0000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8"/>
      <color rgb="FF043A69"/>
      <name val="Verdana"/>
      <family val="2"/>
    </font>
    <font>
      <b/>
      <sz val="10"/>
      <name val="Calibri"/>
      <family val="2"/>
      <scheme val="minor"/>
    </font>
    <font>
      <b/>
      <sz val="10"/>
      <color rgb="FFFF0000"/>
      <name val="Calibri"/>
      <family val="2"/>
      <scheme val="minor"/>
    </font>
    <font>
      <sz val="16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</fonts>
  <fills count="21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-0.49998474074526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4" tint="0.59999389629810485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17">
    <xf numFmtId="0" fontId="0" fillId="0" borderId="0"/>
    <xf numFmtId="165" fontId="1" fillId="0" borderId="0" applyFont="0" applyFill="0" applyBorder="0" applyAlignment="0" applyProtection="0"/>
    <xf numFmtId="0" fontId="2" fillId="0" borderId="0"/>
    <xf numFmtId="165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165" fontId="2" fillId="0" borderId="0" applyFont="0" applyFill="0" applyBorder="0" applyAlignment="0" applyProtection="0"/>
    <xf numFmtId="0" fontId="2" fillId="0" borderId="0"/>
    <xf numFmtId="165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164" fontId="2" fillId="0" borderId="0" applyFont="0" applyFill="0" applyBorder="0" applyAlignment="0" applyProtection="0"/>
    <xf numFmtId="166" fontId="1" fillId="0" borderId="0" applyFont="0" applyFill="0" applyBorder="0" applyAlignment="0" applyProtection="0"/>
  </cellStyleXfs>
  <cellXfs count="220">
    <xf numFmtId="0" fontId="0" fillId="0" borderId="0" xfId="0"/>
    <xf numFmtId="0" fontId="3" fillId="0" borderId="1" xfId="4" applyFont="1" applyFill="1" applyBorder="1" applyAlignment="1">
      <alignment horizontal="left" vertical="center" wrapText="1"/>
    </xf>
    <xf numFmtId="0" fontId="3" fillId="0" borderId="1" xfId="2" applyFont="1" applyFill="1" applyBorder="1" applyAlignment="1">
      <alignment horizontal="left" vertical="center" wrapText="1"/>
    </xf>
    <xf numFmtId="0" fontId="3" fillId="0" borderId="1" xfId="8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/>
    </xf>
    <xf numFmtId="0" fontId="3" fillId="0" borderId="6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3" fillId="0" borderId="6" xfId="0" applyFont="1" applyFill="1" applyBorder="1" applyAlignment="1">
      <alignment horizontal="left" vertical="center"/>
    </xf>
    <xf numFmtId="0" fontId="3" fillId="0" borderId="1" xfId="10" applyFont="1" applyFill="1" applyBorder="1" applyAlignment="1">
      <alignment horizontal="left" vertical="center" wrapText="1"/>
    </xf>
    <xf numFmtId="0" fontId="3" fillId="0" borderId="1" xfId="13" applyFont="1" applyFill="1" applyBorder="1" applyAlignment="1">
      <alignment horizontal="left" vertical="center" wrapText="1"/>
    </xf>
    <xf numFmtId="0" fontId="3" fillId="0" borderId="1" xfId="14" applyFont="1" applyFill="1" applyBorder="1" applyAlignment="1">
      <alignment horizontal="left" vertical="center" wrapText="1"/>
    </xf>
    <xf numFmtId="169" fontId="3" fillId="3" borderId="1" xfId="3" applyNumberFormat="1" applyFont="1" applyFill="1" applyBorder="1" applyAlignment="1">
      <alignment vertical="center"/>
    </xf>
    <xf numFmtId="0" fontId="3" fillId="0" borderId="3" xfId="2" applyFont="1" applyFill="1" applyBorder="1" applyAlignment="1">
      <alignment horizontal="left" vertical="center" wrapText="1"/>
    </xf>
    <xf numFmtId="49" fontId="3" fillId="3" borderId="1" xfId="3" applyNumberFormat="1" applyFont="1" applyFill="1" applyBorder="1" applyAlignment="1">
      <alignment horizontal="center" vertical="center"/>
    </xf>
    <xf numFmtId="0" fontId="8" fillId="0" borderId="0" xfId="0" applyFont="1"/>
    <xf numFmtId="0" fontId="3" fillId="0" borderId="1" xfId="0" applyFont="1" applyFill="1" applyBorder="1" applyAlignment="1">
      <alignment horizontal="center"/>
    </xf>
    <xf numFmtId="0" fontId="0" fillId="0" borderId="0" xfId="0" applyAlignment="1">
      <alignment horizontal="left" vertical="center"/>
    </xf>
    <xf numFmtId="0" fontId="3" fillId="0" borderId="4" xfId="2" applyFont="1" applyFill="1" applyBorder="1" applyAlignment="1">
      <alignment horizontal="left" vertical="center" wrapText="1"/>
    </xf>
    <xf numFmtId="0" fontId="3" fillId="0" borderId="1" xfId="0" applyFont="1" applyBorder="1" applyAlignment="1">
      <alignment horizontal="left" vertical="center" wrapText="1"/>
    </xf>
    <xf numFmtId="0" fontId="8" fillId="0" borderId="0" xfId="0" applyFont="1" applyAlignment="1">
      <alignment horizontal="left" vertical="center"/>
    </xf>
    <xf numFmtId="0" fontId="3" fillId="0" borderId="1" xfId="0" applyFont="1" applyBorder="1" applyAlignment="1">
      <alignment horizontal="left" vertical="center"/>
    </xf>
    <xf numFmtId="0" fontId="3" fillId="0" borderId="6" xfId="4" applyFont="1" applyFill="1" applyBorder="1" applyAlignment="1">
      <alignment horizontal="left" vertical="center" wrapText="1"/>
    </xf>
    <xf numFmtId="0" fontId="3" fillId="0" borderId="6" xfId="2" applyFont="1" applyFill="1" applyBorder="1" applyAlignment="1">
      <alignment horizontal="left" vertical="center" wrapText="1"/>
    </xf>
    <xf numFmtId="0" fontId="3" fillId="0" borderId="5" xfId="2" applyFont="1" applyFill="1" applyBorder="1" applyAlignment="1">
      <alignment horizontal="left" vertical="center" wrapText="1"/>
    </xf>
    <xf numFmtId="0" fontId="3" fillId="0" borderId="2" xfId="2" applyFont="1" applyFill="1" applyBorder="1" applyAlignment="1">
      <alignment horizontal="left" vertical="center" wrapText="1"/>
    </xf>
    <xf numFmtId="0" fontId="3" fillId="0" borderId="2" xfId="0" applyFont="1" applyFill="1" applyBorder="1" applyAlignment="1">
      <alignment horizontal="left" vertical="center"/>
    </xf>
    <xf numFmtId="0" fontId="3" fillId="0" borderId="6" xfId="10" applyFont="1" applyFill="1" applyBorder="1" applyAlignment="1">
      <alignment horizontal="left" vertical="center" wrapText="1"/>
    </xf>
    <xf numFmtId="0" fontId="3" fillId="0" borderId="6" xfId="12" applyFont="1" applyFill="1" applyBorder="1" applyAlignment="1">
      <alignment horizontal="left" vertical="center" wrapText="1"/>
    </xf>
    <xf numFmtId="0" fontId="3" fillId="0" borderId="6" xfId="13" applyFont="1" applyFill="1" applyBorder="1" applyAlignment="1">
      <alignment horizontal="left" vertical="center" wrapText="1"/>
    </xf>
    <xf numFmtId="0" fontId="3" fillId="0" borderId="6" xfId="14" applyFont="1" applyFill="1" applyBorder="1" applyAlignment="1">
      <alignment horizontal="left" vertical="center" wrapText="1"/>
    </xf>
    <xf numFmtId="0" fontId="8" fillId="2" borderId="1" xfId="0" applyFont="1" applyFill="1" applyBorder="1" applyAlignment="1">
      <alignment horizontal="left" vertical="center"/>
    </xf>
    <xf numFmtId="0" fontId="7" fillId="2" borderId="1" xfId="0" applyFont="1" applyFill="1" applyBorder="1" applyAlignment="1">
      <alignment horizontal="left" vertical="center"/>
    </xf>
    <xf numFmtId="0" fontId="0" fillId="0" borderId="0" xfId="0" applyAlignment="1">
      <alignment horizontal="right" vertical="center"/>
    </xf>
    <xf numFmtId="169" fontId="7" fillId="2" borderId="1" xfId="0" applyNumberFormat="1" applyFont="1" applyFill="1" applyBorder="1" applyAlignment="1">
      <alignment horizontal="right" vertical="center"/>
    </xf>
    <xf numFmtId="169" fontId="7" fillId="2" borderId="1" xfId="3" applyNumberFormat="1" applyFont="1" applyFill="1" applyBorder="1" applyAlignment="1">
      <alignment horizontal="right" vertical="center"/>
    </xf>
    <xf numFmtId="0" fontId="8" fillId="0" borderId="0" xfId="0" applyFont="1" applyAlignment="1">
      <alignment horizontal="right" vertical="center"/>
    </xf>
    <xf numFmtId="169" fontId="7" fillId="4" borderId="1" xfId="0" applyNumberFormat="1" applyFont="1" applyFill="1" applyBorder="1" applyAlignment="1">
      <alignment horizontal="right" vertical="center"/>
    </xf>
    <xf numFmtId="169" fontId="3" fillId="5" borderId="3" xfId="3" applyNumberFormat="1" applyFont="1" applyFill="1" applyBorder="1" applyAlignment="1">
      <alignment horizontal="right" vertical="center"/>
    </xf>
    <xf numFmtId="0" fontId="0" fillId="0" borderId="0" xfId="0" applyAlignment="1">
      <alignment horizontal="center" vertical="center"/>
    </xf>
    <xf numFmtId="0" fontId="13" fillId="0" borderId="1" xfId="0" applyFont="1" applyFill="1" applyBorder="1" applyAlignment="1">
      <alignment horizontal="left" vertical="center"/>
    </xf>
    <xf numFmtId="0" fontId="7" fillId="2" borderId="1" xfId="0" applyFont="1" applyFill="1" applyBorder="1" applyAlignment="1">
      <alignment horizontal="center" vertical="center"/>
    </xf>
    <xf numFmtId="0" fontId="8" fillId="0" borderId="0" xfId="0" applyFont="1" applyAlignment="1">
      <alignment horizontal="center" vertical="center"/>
    </xf>
    <xf numFmtId="169" fontId="11" fillId="0" borderId="1" xfId="0" applyNumberFormat="1" applyFont="1" applyBorder="1" applyAlignment="1">
      <alignment horizontal="left" vertical="center"/>
    </xf>
    <xf numFmtId="169" fontId="13" fillId="5" borderId="3" xfId="3" applyNumberFormat="1" applyFont="1" applyFill="1" applyBorder="1" applyAlignment="1">
      <alignment horizontal="right" vertical="center"/>
    </xf>
    <xf numFmtId="0" fontId="3" fillId="5" borderId="1" xfId="0" applyFont="1" applyFill="1" applyBorder="1" applyAlignment="1">
      <alignment horizontal="center"/>
    </xf>
    <xf numFmtId="0" fontId="10" fillId="5" borderId="1" xfId="0" applyFont="1" applyFill="1" applyBorder="1" applyAlignment="1">
      <alignment vertical="center"/>
    </xf>
    <xf numFmtId="0" fontId="3" fillId="5" borderId="1" xfId="0" applyFont="1" applyFill="1" applyBorder="1" applyAlignment="1">
      <alignment wrapText="1"/>
    </xf>
    <xf numFmtId="49" fontId="3" fillId="5" borderId="1" xfId="0" applyNumberFormat="1" applyFont="1" applyFill="1" applyBorder="1" applyAlignment="1">
      <alignment horizontal="center"/>
    </xf>
    <xf numFmtId="0" fontId="10" fillId="5" borderId="1" xfId="0" applyFont="1" applyFill="1" applyBorder="1" applyAlignment="1">
      <alignment vertical="center" wrapText="1"/>
    </xf>
    <xf numFmtId="0" fontId="11" fillId="5" borderId="1" xfId="0" applyFont="1" applyFill="1" applyBorder="1" applyAlignment="1">
      <alignment vertical="center" wrapText="1"/>
    </xf>
    <xf numFmtId="169" fontId="3" fillId="5" borderId="1" xfId="3" applyNumberFormat="1" applyFont="1" applyFill="1" applyBorder="1" applyAlignment="1">
      <alignment horizontal="right" vertical="center"/>
    </xf>
    <xf numFmtId="169" fontId="3" fillId="5" borderId="1" xfId="0" applyNumberFormat="1" applyFont="1" applyFill="1" applyBorder="1" applyAlignment="1">
      <alignment horizontal="right" vertical="center"/>
    </xf>
    <xf numFmtId="169" fontId="7" fillId="5" borderId="1" xfId="0" applyNumberFormat="1" applyFont="1" applyFill="1" applyBorder="1" applyAlignment="1">
      <alignment horizontal="right" vertical="center"/>
    </xf>
    <xf numFmtId="169" fontId="3" fillId="6" borderId="1" xfId="3" applyNumberFormat="1" applyFont="1" applyFill="1" applyBorder="1" applyAlignment="1">
      <alignment horizontal="right" vertical="center"/>
    </xf>
    <xf numFmtId="169" fontId="3" fillId="6" borderId="1" xfId="0" applyNumberFormat="1" applyFont="1" applyFill="1" applyBorder="1" applyAlignment="1">
      <alignment horizontal="right" vertical="center"/>
    </xf>
    <xf numFmtId="0" fontId="12" fillId="0" borderId="0" xfId="0" applyFont="1" applyAlignment="1">
      <alignment horizontal="right" vertical="center"/>
    </xf>
    <xf numFmtId="169" fontId="7" fillId="5" borderId="1" xfId="3" applyNumberFormat="1" applyFont="1" applyFill="1" applyBorder="1" applyAlignment="1">
      <alignment horizontal="right" vertical="center"/>
    </xf>
    <xf numFmtId="0" fontId="9" fillId="0" borderId="0" xfId="0" applyFont="1" applyAlignment="1">
      <alignment horizontal="right" vertical="center"/>
    </xf>
    <xf numFmtId="0" fontId="8" fillId="0" borderId="1" xfId="0" applyFont="1" applyBorder="1" applyAlignment="1">
      <alignment horizontal="center" vertical="center"/>
    </xf>
    <xf numFmtId="0" fontId="8" fillId="5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2" applyFont="1" applyFill="1" applyBorder="1" applyAlignment="1">
      <alignment horizontal="left" vertical="center" wrapText="1"/>
    </xf>
    <xf numFmtId="169" fontId="13" fillId="5" borderId="1" xfId="3" applyNumberFormat="1" applyFont="1" applyFill="1" applyBorder="1" applyAlignment="1">
      <alignment horizontal="right" vertical="center"/>
    </xf>
    <xf numFmtId="169" fontId="12" fillId="0" borderId="0" xfId="0" applyNumberFormat="1" applyFont="1" applyAlignment="1">
      <alignment horizontal="right" vertical="center"/>
    </xf>
    <xf numFmtId="169" fontId="0" fillId="0" borderId="0" xfId="0" applyNumberFormat="1" applyAlignment="1">
      <alignment horizontal="right" vertical="center"/>
    </xf>
    <xf numFmtId="169" fontId="0" fillId="0" borderId="0" xfId="0" applyNumberFormat="1" applyAlignment="1">
      <alignment horizontal="left" vertical="center"/>
    </xf>
    <xf numFmtId="169" fontId="7" fillId="7" borderId="1" xfId="3" applyNumberFormat="1" applyFont="1" applyFill="1" applyBorder="1" applyAlignment="1">
      <alignment horizontal="right" vertical="center"/>
    </xf>
    <xf numFmtId="169" fontId="7" fillId="8" borderId="1" xfId="3" applyNumberFormat="1" applyFont="1" applyFill="1" applyBorder="1" applyAlignment="1">
      <alignment horizontal="right" vertical="center"/>
    </xf>
    <xf numFmtId="169" fontId="7" fillId="9" borderId="1" xfId="3" applyNumberFormat="1" applyFont="1" applyFill="1" applyBorder="1" applyAlignment="1">
      <alignment horizontal="right" vertical="center"/>
    </xf>
    <xf numFmtId="0" fontId="15" fillId="0" borderId="0" xfId="0" applyFont="1"/>
    <xf numFmtId="169" fontId="7" fillId="4" borderId="1" xfId="3" applyNumberFormat="1" applyFont="1" applyFill="1" applyBorder="1" applyAlignment="1">
      <alignment horizontal="right" vertical="center"/>
    </xf>
    <xf numFmtId="169" fontId="7" fillId="11" borderId="1" xfId="3" applyNumberFormat="1" applyFont="1" applyFill="1" applyBorder="1" applyAlignment="1">
      <alignment horizontal="right" vertical="center"/>
    </xf>
    <xf numFmtId="169" fontId="7" fillId="12" borderId="1" xfId="3" applyNumberFormat="1" applyFont="1" applyFill="1" applyBorder="1" applyAlignment="1">
      <alignment horizontal="right" vertical="center"/>
    </xf>
    <xf numFmtId="169" fontId="7" fillId="8" borderId="1" xfId="0" applyNumberFormat="1" applyFont="1" applyFill="1" applyBorder="1" applyAlignment="1">
      <alignment horizontal="right" vertical="center"/>
    </xf>
    <xf numFmtId="169" fontId="7" fillId="13" borderId="1" xfId="3" applyNumberFormat="1" applyFont="1" applyFill="1" applyBorder="1" applyAlignment="1">
      <alignment horizontal="right" vertical="center"/>
    </xf>
    <xf numFmtId="169" fontId="7" fillId="14" borderId="1" xfId="0" applyNumberFormat="1" applyFont="1" applyFill="1" applyBorder="1" applyAlignment="1">
      <alignment horizontal="right" vertical="center"/>
    </xf>
    <xf numFmtId="169" fontId="7" fillId="15" borderId="1" xfId="3" applyNumberFormat="1" applyFont="1" applyFill="1" applyBorder="1" applyAlignment="1">
      <alignment horizontal="right" vertical="center"/>
    </xf>
    <xf numFmtId="169" fontId="7" fillId="16" borderId="1" xfId="3" applyNumberFormat="1" applyFont="1" applyFill="1" applyBorder="1" applyAlignment="1">
      <alignment horizontal="right" vertical="center"/>
    </xf>
    <xf numFmtId="169" fontId="7" fillId="10" borderId="1" xfId="0" applyNumberFormat="1" applyFont="1" applyFill="1" applyBorder="1" applyAlignment="1">
      <alignment horizontal="right" vertical="center"/>
    </xf>
    <xf numFmtId="0" fontId="0" fillId="0" borderId="0" xfId="0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169" fontId="0" fillId="0" borderId="1" xfId="0" applyNumberFormat="1" applyBorder="1" applyAlignment="1">
      <alignment horizontal="right" vertical="center"/>
    </xf>
    <xf numFmtId="0" fontId="0" fillId="0" borderId="1" xfId="0" applyFill="1" applyBorder="1" applyAlignment="1">
      <alignment horizontal="left" vertical="center"/>
    </xf>
    <xf numFmtId="0" fontId="12" fillId="0" borderId="1" xfId="0" applyFont="1" applyBorder="1" applyAlignment="1">
      <alignment horizontal="left" vertical="center"/>
    </xf>
    <xf numFmtId="169" fontId="12" fillId="0" borderId="1" xfId="0" applyNumberFormat="1" applyFont="1" applyBorder="1" applyAlignment="1">
      <alignment vertical="center"/>
    </xf>
    <xf numFmtId="0" fontId="0" fillId="5" borderId="1" xfId="0" applyFill="1" applyBorder="1" applyAlignment="1">
      <alignment horizontal="center" vertical="center"/>
    </xf>
    <xf numFmtId="0" fontId="6" fillId="0" borderId="0" xfId="0" applyFont="1" applyAlignment="1">
      <alignment horizontal="left" vertical="center"/>
    </xf>
    <xf numFmtId="169" fontId="0" fillId="0" borderId="8" xfId="0" applyNumberFormat="1" applyBorder="1" applyAlignment="1">
      <alignment vertical="center"/>
    </xf>
    <xf numFmtId="0" fontId="3" fillId="2" borderId="1" xfId="2" applyFont="1" applyFill="1" applyBorder="1" applyAlignment="1">
      <alignment horizontal="left" vertical="center" wrapText="1"/>
    </xf>
    <xf numFmtId="0" fontId="3" fillId="2" borderId="3" xfId="2" applyFont="1" applyFill="1" applyBorder="1" applyAlignment="1">
      <alignment horizontal="left" vertical="center" wrapText="1"/>
    </xf>
    <xf numFmtId="0" fontId="3" fillId="2" borderId="1" xfId="4" applyFont="1" applyFill="1" applyBorder="1" applyAlignment="1">
      <alignment horizontal="left" vertical="center" wrapText="1"/>
    </xf>
    <xf numFmtId="0" fontId="3" fillId="2" borderId="1" xfId="0" applyFont="1" applyFill="1" applyBorder="1" applyAlignment="1">
      <alignment horizontal="left" vertical="center" wrapText="1"/>
    </xf>
    <xf numFmtId="0" fontId="11" fillId="2" borderId="1" xfId="2" applyFont="1" applyFill="1" applyBorder="1" applyAlignment="1">
      <alignment horizontal="left" vertical="center" wrapText="1"/>
    </xf>
    <xf numFmtId="0" fontId="11" fillId="2" borderId="1" xfId="0" applyFont="1" applyFill="1" applyBorder="1" applyAlignment="1">
      <alignment horizontal="left" vertical="center" wrapText="1"/>
    </xf>
    <xf numFmtId="0" fontId="3" fillId="2" borderId="1" xfId="8" applyFont="1" applyFill="1" applyBorder="1" applyAlignment="1">
      <alignment horizontal="left" vertical="center" wrapText="1"/>
    </xf>
    <xf numFmtId="0" fontId="13" fillId="2" borderId="1" xfId="0" applyFont="1" applyFill="1" applyBorder="1" applyAlignment="1">
      <alignment horizontal="left" vertical="center"/>
    </xf>
    <xf numFmtId="0" fontId="0" fillId="0" borderId="8" xfId="0" applyBorder="1" applyAlignment="1">
      <alignment vertical="center"/>
    </xf>
    <xf numFmtId="0" fontId="11" fillId="0" borderId="1" xfId="0" applyFont="1" applyFill="1" applyBorder="1" applyAlignment="1">
      <alignment vertical="center" wrapText="1"/>
    </xf>
    <xf numFmtId="0" fontId="10" fillId="0" borderId="1" xfId="0" applyFont="1" applyFill="1" applyBorder="1" applyAlignment="1">
      <alignment vertical="center"/>
    </xf>
    <xf numFmtId="0" fontId="3" fillId="0" borderId="1" xfId="0" applyFont="1" applyFill="1" applyBorder="1" applyAlignment="1">
      <alignment wrapText="1"/>
    </xf>
    <xf numFmtId="49" fontId="3" fillId="0" borderId="1" xfId="0" applyNumberFormat="1" applyFont="1" applyFill="1" applyBorder="1" applyAlignment="1">
      <alignment horizontal="center"/>
    </xf>
    <xf numFmtId="0" fontId="10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horizontal="center" vertical="center"/>
    </xf>
    <xf numFmtId="169" fontId="3" fillId="19" borderId="1" xfId="0" applyNumberFormat="1" applyFont="1" applyFill="1" applyBorder="1" applyAlignment="1">
      <alignment horizontal="right" vertical="center"/>
    </xf>
    <xf numFmtId="169" fontId="3" fillId="19" borderId="3" xfId="3" applyNumberFormat="1" applyFont="1" applyFill="1" applyBorder="1" applyAlignment="1">
      <alignment horizontal="right" vertical="center"/>
    </xf>
    <xf numFmtId="49" fontId="3" fillId="18" borderId="1" xfId="0" applyNumberFormat="1" applyFont="1" applyFill="1" applyBorder="1" applyAlignment="1">
      <alignment horizontal="center"/>
    </xf>
    <xf numFmtId="169" fontId="3" fillId="18" borderId="1" xfId="0" applyNumberFormat="1" applyFont="1" applyFill="1" applyBorder="1" applyAlignment="1">
      <alignment horizontal="right" vertical="center"/>
    </xf>
    <xf numFmtId="169" fontId="3" fillId="18" borderId="3" xfId="3" applyNumberFormat="1" applyFont="1" applyFill="1" applyBorder="1" applyAlignment="1">
      <alignment horizontal="right" vertical="center"/>
    </xf>
    <xf numFmtId="169" fontId="3" fillId="18" borderId="1" xfId="3" applyNumberFormat="1" applyFont="1" applyFill="1" applyBorder="1" applyAlignment="1">
      <alignment horizontal="right" vertical="center"/>
    </xf>
    <xf numFmtId="169" fontId="13" fillId="18" borderId="1" xfId="3" applyNumberFormat="1" applyFont="1" applyFill="1" applyBorder="1" applyAlignment="1">
      <alignment horizontal="right" vertical="center"/>
    </xf>
    <xf numFmtId="169" fontId="7" fillId="18" borderId="1" xfId="3" applyNumberFormat="1" applyFont="1" applyFill="1" applyBorder="1" applyAlignment="1">
      <alignment horizontal="right" vertical="center"/>
    </xf>
    <xf numFmtId="169" fontId="3" fillId="2" borderId="1" xfId="0" applyNumberFormat="1" applyFont="1" applyFill="1" applyBorder="1" applyAlignment="1">
      <alignment horizontal="right" vertical="center"/>
    </xf>
    <xf numFmtId="169" fontId="3" fillId="0" borderId="1" xfId="0" applyNumberFormat="1" applyFont="1" applyBorder="1" applyAlignment="1">
      <alignment horizontal="left" vertical="center"/>
    </xf>
    <xf numFmtId="169" fontId="13" fillId="3" borderId="3" xfId="3" applyNumberFormat="1" applyFont="1" applyFill="1" applyBorder="1" applyAlignment="1">
      <alignment horizontal="right" vertical="center"/>
    </xf>
    <xf numFmtId="0" fontId="8" fillId="2" borderId="1" xfId="0" applyFont="1" applyFill="1" applyBorder="1" applyAlignment="1">
      <alignment horizontal="center" vertical="center"/>
    </xf>
    <xf numFmtId="0" fontId="3" fillId="2" borderId="6" xfId="4" applyFont="1" applyFill="1" applyBorder="1" applyAlignment="1">
      <alignment horizontal="left" vertical="center" wrapText="1"/>
    </xf>
    <xf numFmtId="0" fontId="3" fillId="2" borderId="1" xfId="0" applyFont="1" applyFill="1" applyBorder="1" applyAlignment="1">
      <alignment horizontal="left" vertical="center"/>
    </xf>
    <xf numFmtId="49" fontId="3" fillId="2" borderId="1" xfId="3" applyNumberFormat="1" applyFont="1" applyFill="1" applyBorder="1" applyAlignment="1">
      <alignment horizontal="center" vertical="center"/>
    </xf>
    <xf numFmtId="169" fontId="3" fillId="2" borderId="1" xfId="3" applyNumberFormat="1" applyFont="1" applyFill="1" applyBorder="1" applyAlignment="1">
      <alignment horizontal="right" vertical="center"/>
    </xf>
    <xf numFmtId="169" fontId="3" fillId="2" borderId="3" xfId="3" applyNumberFormat="1" applyFont="1" applyFill="1" applyBorder="1" applyAlignment="1">
      <alignment horizontal="right" vertical="center"/>
    </xf>
    <xf numFmtId="0" fontId="8" fillId="2" borderId="0" xfId="0" applyFont="1" applyFill="1" applyAlignment="1">
      <alignment horizontal="left" vertical="center"/>
    </xf>
    <xf numFmtId="0" fontId="3" fillId="2" borderId="1" xfId="0" applyFont="1" applyFill="1" applyBorder="1" applyAlignment="1">
      <alignment horizontal="center"/>
    </xf>
    <xf numFmtId="169" fontId="16" fillId="2" borderId="3" xfId="3" applyNumberFormat="1" applyFont="1" applyFill="1" applyBorder="1" applyAlignment="1">
      <alignment horizontal="right" vertical="center"/>
    </xf>
    <xf numFmtId="169" fontId="11" fillId="5" borderId="1" xfId="3" applyNumberFormat="1" applyFont="1" applyFill="1" applyBorder="1" applyAlignment="1">
      <alignment horizontal="right" vertical="center"/>
    </xf>
    <xf numFmtId="169" fontId="17" fillId="5" borderId="1" xfId="3" applyNumberFormat="1" applyFont="1" applyFill="1" applyBorder="1" applyAlignment="1">
      <alignment horizontal="right" vertical="center"/>
    </xf>
    <xf numFmtId="169" fontId="17" fillId="2" borderId="3" xfId="3" applyNumberFormat="1" applyFont="1" applyFill="1" applyBorder="1" applyAlignment="1">
      <alignment horizontal="right" vertical="center"/>
    </xf>
    <xf numFmtId="0" fontId="17" fillId="2" borderId="1" xfId="0" applyFont="1" applyFill="1" applyBorder="1" applyAlignment="1">
      <alignment horizontal="left" vertical="center"/>
    </xf>
    <xf numFmtId="169" fontId="17" fillId="2" borderId="1" xfId="3" applyNumberFormat="1" applyFont="1" applyFill="1" applyBorder="1" applyAlignment="1">
      <alignment horizontal="right" vertical="center"/>
    </xf>
    <xf numFmtId="166" fontId="0" fillId="0" borderId="0" xfId="16" applyFont="1" applyAlignment="1">
      <alignment horizontal="left" vertical="center"/>
    </xf>
    <xf numFmtId="166" fontId="0" fillId="0" borderId="0" xfId="0" applyNumberFormat="1" applyAlignment="1">
      <alignment horizontal="left" vertical="center"/>
    </xf>
    <xf numFmtId="49" fontId="18" fillId="0" borderId="0" xfId="0" applyNumberFormat="1" applyFont="1" applyBorder="1" applyAlignment="1">
      <alignment horizontal="center" vertical="center"/>
    </xf>
    <xf numFmtId="49" fontId="18" fillId="0" borderId="0" xfId="0" applyNumberFormat="1" applyFont="1" applyBorder="1" applyAlignment="1">
      <alignment horizontal="center" vertical="center" wrapText="1"/>
    </xf>
    <xf numFmtId="0" fontId="9" fillId="0" borderId="0" xfId="0" applyFont="1" applyAlignment="1">
      <alignment horizontal="left" vertical="center" wrapText="1"/>
    </xf>
    <xf numFmtId="0" fontId="8" fillId="0" borderId="0" xfId="0" applyFont="1" applyFill="1" applyAlignment="1">
      <alignment horizontal="center" vertical="center"/>
    </xf>
    <xf numFmtId="0" fontId="8" fillId="0" borderId="0" xfId="0" applyFont="1" applyFill="1"/>
    <xf numFmtId="0" fontId="8" fillId="0" borderId="0" xfId="0" applyFont="1" applyFill="1" applyAlignment="1">
      <alignment horizontal="left" vertical="center"/>
    </xf>
    <xf numFmtId="169" fontId="8" fillId="0" borderId="0" xfId="0" applyNumberFormat="1" applyFont="1" applyFill="1" applyAlignment="1">
      <alignment horizontal="left" vertical="center"/>
    </xf>
    <xf numFmtId="0" fontId="8" fillId="0" borderId="0" xfId="0" applyFont="1" applyFill="1" applyAlignment="1">
      <alignment vertical="top"/>
    </xf>
    <xf numFmtId="0" fontId="9" fillId="0" borderId="0" xfId="0" applyFont="1" applyAlignment="1">
      <alignment vertical="center" wrapText="1"/>
    </xf>
    <xf numFmtId="0" fontId="8" fillId="0" borderId="0" xfId="0" applyFont="1" applyAlignment="1">
      <alignment horizontal="left" vertical="center" wrapText="1"/>
    </xf>
    <xf numFmtId="0" fontId="8" fillId="0" borderId="0" xfId="0" applyFont="1" applyAlignment="1">
      <alignment vertical="center" wrapText="1"/>
    </xf>
    <xf numFmtId="0" fontId="8" fillId="0" borderId="0" xfId="0" applyFont="1" applyFill="1" applyAlignment="1">
      <alignment horizontal="right" vertical="center"/>
    </xf>
    <xf numFmtId="0" fontId="9" fillId="0" borderId="0" xfId="0" applyFont="1" applyFill="1" applyAlignment="1">
      <alignment horizontal="right" vertical="center"/>
    </xf>
    <xf numFmtId="0" fontId="19" fillId="0" borderId="1" xfId="0" applyFont="1" applyFill="1" applyBorder="1" applyAlignment="1">
      <alignment horizontal="center" vertical="center"/>
    </xf>
    <xf numFmtId="0" fontId="20" fillId="0" borderId="1" xfId="0" applyFont="1" applyFill="1" applyBorder="1" applyAlignment="1">
      <alignment horizontal="left" vertical="center" wrapText="1"/>
    </xf>
    <xf numFmtId="0" fontId="19" fillId="0" borderId="1" xfId="4" applyFont="1" applyFill="1" applyBorder="1" applyAlignment="1">
      <alignment horizontal="left" vertical="center" wrapText="1"/>
    </xf>
    <xf numFmtId="0" fontId="19" fillId="0" borderId="1" xfId="0" applyFont="1" applyFill="1" applyBorder="1" applyAlignment="1">
      <alignment vertical="center" wrapText="1"/>
    </xf>
    <xf numFmtId="49" fontId="19" fillId="0" borderId="1" xfId="3" applyNumberFormat="1" applyFont="1" applyFill="1" applyBorder="1" applyAlignment="1">
      <alignment horizontal="center" vertical="center"/>
    </xf>
    <xf numFmtId="169" fontId="19" fillId="0" borderId="1" xfId="3" applyNumberFormat="1" applyFont="1" applyFill="1" applyBorder="1" applyAlignment="1">
      <alignment horizontal="right" vertical="center"/>
    </xf>
    <xf numFmtId="169" fontId="20" fillId="0" borderId="1" xfId="3" applyNumberFormat="1" applyFont="1" applyFill="1" applyBorder="1" applyAlignment="1">
      <alignment horizontal="center" vertical="center"/>
    </xf>
    <xf numFmtId="169" fontId="20" fillId="0" borderId="1" xfId="3" applyNumberFormat="1" applyFont="1" applyFill="1" applyBorder="1" applyAlignment="1">
      <alignment horizontal="right" vertical="center"/>
    </xf>
    <xf numFmtId="170" fontId="20" fillId="0" borderId="1" xfId="0" applyNumberFormat="1" applyFont="1" applyFill="1" applyBorder="1" applyAlignment="1">
      <alignment horizontal="right" vertical="center" wrapText="1"/>
    </xf>
    <xf numFmtId="169" fontId="12" fillId="0" borderId="1" xfId="0" applyNumberFormat="1" applyFont="1" applyFill="1" applyBorder="1" applyAlignment="1">
      <alignment horizontal="left" vertical="center" wrapText="1"/>
    </xf>
    <xf numFmtId="0" fontId="19" fillId="0" borderId="1" xfId="0" applyFont="1" applyFill="1" applyBorder="1" applyAlignment="1">
      <alignment horizontal="left" vertical="center" wrapText="1"/>
    </xf>
    <xf numFmtId="169" fontId="19" fillId="0" borderId="1" xfId="0" applyNumberFormat="1" applyFont="1" applyFill="1" applyBorder="1" applyAlignment="1">
      <alignment horizontal="center" vertical="center" wrapText="1"/>
    </xf>
    <xf numFmtId="170" fontId="19" fillId="0" borderId="1" xfId="0" applyNumberFormat="1" applyFont="1" applyFill="1" applyBorder="1" applyAlignment="1">
      <alignment horizontal="right" vertical="center" wrapText="1"/>
    </xf>
    <xf numFmtId="169" fontId="20" fillId="0" borderId="1" xfId="0" applyNumberFormat="1" applyFont="1" applyFill="1" applyBorder="1" applyAlignment="1">
      <alignment horizontal="center" vertical="center" wrapText="1"/>
    </xf>
    <xf numFmtId="169" fontId="19" fillId="0" borderId="1" xfId="0" applyNumberFormat="1" applyFont="1" applyFill="1" applyBorder="1" applyAlignment="1">
      <alignment horizontal="right" vertical="center" wrapText="1"/>
    </xf>
    <xf numFmtId="0" fontId="20" fillId="0" borderId="1" xfId="4" applyFont="1" applyFill="1" applyBorder="1" applyAlignment="1">
      <alignment horizontal="left" vertical="center" wrapText="1"/>
    </xf>
    <xf numFmtId="169" fontId="19" fillId="0" borderId="1" xfId="3" applyNumberFormat="1" applyFont="1" applyFill="1" applyBorder="1" applyAlignment="1">
      <alignment horizontal="center" vertical="center"/>
    </xf>
    <xf numFmtId="49" fontId="19" fillId="0" borderId="1" xfId="0" applyNumberFormat="1" applyFont="1" applyFill="1" applyBorder="1" applyAlignment="1">
      <alignment horizontal="center" vertical="center"/>
    </xf>
    <xf numFmtId="169" fontId="19" fillId="0" borderId="1" xfId="0" applyNumberFormat="1" applyFont="1" applyFill="1" applyBorder="1" applyAlignment="1">
      <alignment vertical="center"/>
    </xf>
    <xf numFmtId="169" fontId="19" fillId="0" borderId="1" xfId="3" applyNumberFormat="1" applyFont="1" applyFill="1" applyBorder="1" applyAlignment="1">
      <alignment vertical="center"/>
    </xf>
    <xf numFmtId="0" fontId="12" fillId="0" borderId="0" xfId="0" applyFont="1" applyFill="1" applyAlignment="1">
      <alignment horizontal="left" vertical="center" wrapText="1"/>
    </xf>
    <xf numFmtId="0" fontId="19" fillId="20" borderId="1" xfId="0" applyFont="1" applyFill="1" applyBorder="1" applyAlignment="1">
      <alignment horizontal="center" vertical="center"/>
    </xf>
    <xf numFmtId="0" fontId="19" fillId="20" borderId="1" xfId="0" applyFont="1" applyFill="1" applyBorder="1" applyAlignment="1">
      <alignment horizontal="center" vertical="center" wrapText="1"/>
    </xf>
    <xf numFmtId="167" fontId="19" fillId="20" borderId="1" xfId="1" applyNumberFormat="1" applyFont="1" applyFill="1" applyBorder="1" applyAlignment="1">
      <alignment horizontal="center" vertical="center" wrapText="1"/>
    </xf>
    <xf numFmtId="168" fontId="19" fillId="20" borderId="1" xfId="1" applyNumberFormat="1" applyFont="1" applyFill="1" applyBorder="1" applyAlignment="1">
      <alignment horizontal="center" vertical="center" wrapText="1"/>
    </xf>
    <xf numFmtId="0" fontId="20" fillId="20" borderId="1" xfId="0" applyFont="1" applyFill="1" applyBorder="1" applyAlignment="1">
      <alignment horizontal="center" vertical="center" wrapText="1"/>
    </xf>
    <xf numFmtId="0" fontId="12" fillId="20" borderId="1" xfId="0" applyFont="1" applyFill="1" applyBorder="1" applyAlignment="1">
      <alignment horizontal="center" vertical="center" wrapText="1"/>
    </xf>
    <xf numFmtId="0" fontId="19" fillId="3" borderId="1" xfId="0" applyFont="1" applyFill="1" applyBorder="1" applyAlignment="1">
      <alignment horizontal="center" vertical="center"/>
    </xf>
    <xf numFmtId="49" fontId="19" fillId="0" borderId="1" xfId="0" applyNumberFormat="1" applyFont="1" applyFill="1" applyBorder="1" applyAlignment="1">
      <alignment horizontal="center" vertical="center" wrapText="1"/>
    </xf>
    <xf numFmtId="167" fontId="19" fillId="0" borderId="1" xfId="1" applyNumberFormat="1" applyFont="1" applyFill="1" applyBorder="1" applyAlignment="1">
      <alignment horizontal="right" vertical="center" wrapText="1"/>
    </xf>
    <xf numFmtId="168" fontId="19" fillId="0" borderId="1" xfId="1" applyNumberFormat="1" applyFont="1" applyFill="1" applyBorder="1" applyAlignment="1">
      <alignment horizontal="right" vertical="center" wrapText="1"/>
    </xf>
    <xf numFmtId="0" fontId="19" fillId="3" borderId="1" xfId="0" applyFont="1" applyFill="1" applyBorder="1" applyAlignment="1">
      <alignment vertical="center" wrapText="1"/>
    </xf>
    <xf numFmtId="0" fontId="19" fillId="2" borderId="1" xfId="0" applyFont="1" applyFill="1" applyBorder="1" applyAlignment="1">
      <alignment horizontal="center" vertical="center"/>
    </xf>
    <xf numFmtId="0" fontId="19" fillId="2" borderId="1" xfId="0" applyFont="1" applyFill="1" applyBorder="1" applyAlignment="1">
      <alignment horizontal="left" vertical="center" wrapText="1"/>
    </xf>
    <xf numFmtId="0" fontId="19" fillId="2" borderId="1" xfId="4" applyFont="1" applyFill="1" applyBorder="1" applyAlignment="1">
      <alignment horizontal="left" vertical="center" wrapText="1"/>
    </xf>
    <xf numFmtId="0" fontId="19" fillId="2" borderId="1" xfId="0" applyFont="1" applyFill="1" applyBorder="1" applyAlignment="1">
      <alignment vertical="center" wrapText="1"/>
    </xf>
    <xf numFmtId="49" fontId="19" fillId="2" borderId="1" xfId="3" applyNumberFormat="1" applyFont="1" applyFill="1" applyBorder="1" applyAlignment="1">
      <alignment horizontal="center" vertical="center"/>
    </xf>
    <xf numFmtId="169" fontId="19" fillId="2" borderId="1" xfId="3" applyNumberFormat="1" applyFont="1" applyFill="1" applyBorder="1" applyAlignment="1">
      <alignment horizontal="right" vertical="center"/>
    </xf>
    <xf numFmtId="169" fontId="12" fillId="2" borderId="1" xfId="0" applyNumberFormat="1" applyFont="1" applyFill="1" applyBorder="1" applyAlignment="1">
      <alignment horizontal="left" vertical="center" wrapText="1"/>
    </xf>
    <xf numFmtId="0" fontId="20" fillId="3" borderId="1" xfId="0" applyFont="1" applyFill="1" applyBorder="1" applyAlignment="1">
      <alignment horizontal="left" vertical="center" wrapText="1"/>
    </xf>
    <xf numFmtId="49" fontId="19" fillId="3" borderId="1" xfId="3" applyNumberFormat="1" applyFont="1" applyFill="1" applyBorder="1" applyAlignment="1">
      <alignment horizontal="center" vertical="center"/>
    </xf>
    <xf numFmtId="169" fontId="19" fillId="3" borderId="1" xfId="3" applyNumberFormat="1" applyFont="1" applyFill="1" applyBorder="1" applyAlignment="1">
      <alignment horizontal="right" vertical="center"/>
    </xf>
    <xf numFmtId="169" fontId="20" fillId="3" borderId="1" xfId="3" applyNumberFormat="1" applyFont="1" applyFill="1" applyBorder="1" applyAlignment="1">
      <alignment horizontal="center" vertical="center"/>
    </xf>
    <xf numFmtId="169" fontId="0" fillId="0" borderId="1" xfId="0" applyNumberFormat="1" applyFont="1" applyFill="1" applyBorder="1" applyAlignment="1">
      <alignment horizontal="left" vertical="center" wrapText="1"/>
    </xf>
    <xf numFmtId="169" fontId="0" fillId="2" borderId="1" xfId="0" applyNumberFormat="1" applyFont="1" applyFill="1" applyBorder="1" applyAlignment="1">
      <alignment horizontal="left" vertical="center" wrapText="1"/>
    </xf>
    <xf numFmtId="0" fontId="19" fillId="3" borderId="1" xfId="4" applyFont="1" applyFill="1" applyBorder="1" applyAlignment="1">
      <alignment horizontal="left" vertical="center" wrapText="1"/>
    </xf>
    <xf numFmtId="169" fontId="20" fillId="3" borderId="1" xfId="3" applyNumberFormat="1" applyFont="1" applyFill="1" applyBorder="1" applyAlignment="1">
      <alignment horizontal="right" vertical="center"/>
    </xf>
    <xf numFmtId="169" fontId="19" fillId="3" borderId="1" xfId="3" applyNumberFormat="1" applyFont="1" applyFill="1" applyBorder="1" applyAlignment="1">
      <alignment horizontal="center" vertical="center"/>
    </xf>
    <xf numFmtId="170" fontId="20" fillId="2" borderId="1" xfId="0" applyNumberFormat="1" applyFont="1" applyFill="1" applyBorder="1" applyAlignment="1">
      <alignment horizontal="right" vertical="center" wrapText="1"/>
    </xf>
    <xf numFmtId="0" fontId="19" fillId="2" borderId="1" xfId="0" applyFont="1" applyFill="1" applyBorder="1" applyAlignment="1">
      <alignment horizontal="center" vertical="center" wrapText="1"/>
    </xf>
    <xf numFmtId="0" fontId="19" fillId="3" borderId="1" xfId="0" applyFont="1" applyFill="1" applyBorder="1" applyAlignment="1">
      <alignment horizontal="left" vertical="center" wrapText="1"/>
    </xf>
    <xf numFmtId="0" fontId="19" fillId="0" borderId="1" xfId="4" applyFont="1" applyFill="1" applyBorder="1" applyAlignment="1">
      <alignment vertical="center" wrapText="1"/>
    </xf>
    <xf numFmtId="0" fontId="4" fillId="6" borderId="7" xfId="0" applyFont="1" applyFill="1" applyBorder="1" applyAlignment="1">
      <alignment horizontal="center" vertical="center" wrapText="1"/>
    </xf>
    <xf numFmtId="0" fontId="4" fillId="6" borderId="3" xfId="0" applyFont="1" applyFill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3" fillId="5" borderId="1" xfId="0" applyFont="1" applyFill="1" applyBorder="1" applyAlignment="1">
      <alignment horizontal="center" vertical="center" wrapText="1"/>
    </xf>
    <xf numFmtId="0" fontId="14" fillId="5" borderId="1" xfId="0" applyFont="1" applyFill="1" applyBorder="1" applyAlignment="1">
      <alignment horizontal="center" vertical="center" wrapText="1"/>
    </xf>
    <xf numFmtId="0" fontId="6" fillId="0" borderId="0" xfId="0" applyFont="1" applyAlignment="1">
      <alignment horizontal="left" vertical="center"/>
    </xf>
    <xf numFmtId="0" fontId="0" fillId="0" borderId="7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7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3" borderId="7" xfId="0" applyFill="1" applyBorder="1" applyAlignment="1">
      <alignment horizontal="center" vertical="center" wrapText="1"/>
    </xf>
    <xf numFmtId="0" fontId="0" fillId="3" borderId="3" xfId="0" applyFont="1" applyFill="1" applyBorder="1" applyAlignment="1">
      <alignment horizontal="center" vertical="center" wrapText="1"/>
    </xf>
    <xf numFmtId="167" fontId="5" fillId="5" borderId="1" xfId="1" applyNumberFormat="1" applyFont="1" applyFill="1" applyBorder="1" applyAlignment="1">
      <alignment horizontal="center" vertical="center" wrapText="1"/>
    </xf>
    <xf numFmtId="168" fontId="3" fillId="5" borderId="1" xfId="1" applyNumberFormat="1" applyFont="1" applyFill="1" applyBorder="1" applyAlignment="1">
      <alignment horizontal="center" vertical="center" wrapText="1"/>
    </xf>
    <xf numFmtId="0" fontId="3" fillId="17" borderId="1" xfId="0" applyFont="1" applyFill="1" applyBorder="1" applyAlignment="1">
      <alignment horizontal="center" vertical="center" wrapText="1"/>
    </xf>
    <xf numFmtId="169" fontId="0" fillId="0" borderId="8" xfId="0" applyNumberFormat="1" applyBorder="1" applyAlignment="1">
      <alignment horizontal="center" vertical="center"/>
    </xf>
    <xf numFmtId="0" fontId="0" fillId="3" borderId="3" xfId="0" applyFill="1" applyBorder="1" applyAlignment="1">
      <alignment horizontal="center" vertical="center" wrapText="1"/>
    </xf>
    <xf numFmtId="0" fontId="7" fillId="18" borderId="6" xfId="0" applyFont="1" applyFill="1" applyBorder="1" applyAlignment="1">
      <alignment horizontal="left" vertical="center" wrapText="1"/>
    </xf>
    <xf numFmtId="0" fontId="7" fillId="18" borderId="9" xfId="0" applyFont="1" applyFill="1" applyBorder="1" applyAlignment="1">
      <alignment horizontal="left" vertical="center" wrapText="1"/>
    </xf>
    <xf numFmtId="0" fontId="7" fillId="18" borderId="10" xfId="0" applyFont="1" applyFill="1" applyBorder="1" applyAlignment="1">
      <alignment horizontal="left" vertical="center" wrapText="1"/>
    </xf>
    <xf numFmtId="168" fontId="3" fillId="17" borderId="1" xfId="1" applyNumberFormat="1" applyFont="1" applyFill="1" applyBorder="1" applyAlignment="1">
      <alignment horizontal="center" vertical="center" wrapText="1"/>
    </xf>
    <xf numFmtId="0" fontId="21" fillId="0" borderId="8" xfId="0" applyFont="1" applyFill="1" applyBorder="1" applyAlignment="1">
      <alignment horizontal="left" vertical="center" wrapText="1"/>
    </xf>
    <xf numFmtId="0" fontId="18" fillId="0" borderId="0" xfId="0" applyFont="1" applyAlignment="1">
      <alignment horizontal="center" vertical="center"/>
    </xf>
    <xf numFmtId="49" fontId="18" fillId="0" borderId="0" xfId="0" applyNumberFormat="1" applyFont="1" applyBorder="1" applyAlignment="1">
      <alignment horizontal="center" vertical="center"/>
    </xf>
  </cellXfs>
  <cellStyles count="17">
    <cellStyle name="Millares" xfId="16" builtinId="3"/>
    <cellStyle name="Moneda" xfId="1" builtinId="4"/>
    <cellStyle name="Moneda 2" xfId="3"/>
    <cellStyle name="Moneda 3" xfId="15"/>
    <cellStyle name="Moneda 8" xfId="9"/>
    <cellStyle name="Moneda 9" xfId="11"/>
    <cellStyle name="Normal" xfId="0" builtinId="0"/>
    <cellStyle name="Normal 11" xfId="12"/>
    <cellStyle name="Normal 12" xfId="13"/>
    <cellStyle name="Normal 13" xfId="14"/>
    <cellStyle name="Normal 2" xfId="2"/>
    <cellStyle name="Normal 4" xfId="4"/>
    <cellStyle name="Normal 5" xfId="5"/>
    <cellStyle name="Normal 6" xfId="6"/>
    <cellStyle name="Normal 7" xfId="7"/>
    <cellStyle name="Normal 8" xfId="8"/>
    <cellStyle name="Normal 9" xfId="10"/>
  </cellStyles>
  <dxfs count="0"/>
  <tableStyles count="0" defaultTableStyle="TableStyleMedium9" defaultPivotStyle="PivotStyleLight16"/>
  <colors>
    <mruColors>
      <color rgb="FFCCFFCC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317"/>
  <sheetViews>
    <sheetView zoomScale="96" zoomScaleNormal="96" workbookViewId="0">
      <selection activeCell="L12" sqref="L12"/>
    </sheetView>
  </sheetViews>
  <sheetFormatPr baseColWidth="10" defaultColWidth="10.85546875" defaultRowHeight="15" x14ac:dyDescent="0.25"/>
  <cols>
    <col min="1" max="1" width="6.7109375" style="16" customWidth="1"/>
    <col min="2" max="2" width="27.85546875" style="16" customWidth="1"/>
    <col min="3" max="4" width="17.140625" style="16" customWidth="1"/>
    <col min="5" max="5" width="16" style="16" hidden="1" customWidth="1"/>
    <col min="6" max="6" width="15.42578125" style="16" hidden="1" customWidth="1"/>
    <col min="7" max="7" width="10.42578125" style="38" hidden="1" customWidth="1"/>
    <col min="8" max="8" width="13.7109375" style="32" customWidth="1"/>
    <col min="9" max="9" width="13.140625" style="32" customWidth="1"/>
    <col min="10" max="10" width="14" style="32" customWidth="1"/>
    <col min="11" max="11" width="12.42578125" style="32" customWidth="1"/>
    <col min="12" max="12" width="8" style="32" customWidth="1"/>
    <col min="13" max="13" width="11.140625" style="32" customWidth="1"/>
    <col min="14" max="14" width="13.28515625" style="32" customWidth="1"/>
    <col min="15" max="15" width="14.140625" style="55" customWidth="1"/>
    <col min="16" max="16" width="11.85546875" style="32" customWidth="1"/>
    <col min="17" max="17" width="12.85546875" style="32" customWidth="1"/>
    <col min="18" max="18" width="10.5703125" style="32" customWidth="1"/>
    <col min="19" max="19" width="13.85546875" style="16" customWidth="1"/>
    <col min="20" max="16384" width="10.85546875" style="16"/>
  </cols>
  <sheetData>
    <row r="1" spans="1:19" ht="21" x14ac:dyDescent="0.25">
      <c r="A1" s="201" t="s">
        <v>186</v>
      </c>
      <c r="B1" s="201"/>
      <c r="C1" s="201"/>
      <c r="D1" s="201"/>
      <c r="E1" s="201"/>
      <c r="F1" s="201"/>
      <c r="G1" s="201"/>
      <c r="H1" s="201"/>
      <c r="I1" s="201"/>
      <c r="J1" s="201"/>
      <c r="K1" s="201"/>
      <c r="L1" s="201"/>
      <c r="M1" s="201"/>
      <c r="N1" s="201"/>
    </row>
    <row r="2" spans="1:19" s="38" customFormat="1" ht="15" customHeight="1" x14ac:dyDescent="0.25">
      <c r="A2" s="202" t="s">
        <v>0</v>
      </c>
      <c r="B2" s="202" t="s">
        <v>1</v>
      </c>
      <c r="C2" s="204" t="s">
        <v>10</v>
      </c>
      <c r="D2" s="204" t="s">
        <v>117</v>
      </c>
      <c r="E2" s="202" t="s">
        <v>2</v>
      </c>
      <c r="F2" s="202" t="s">
        <v>3</v>
      </c>
      <c r="G2" s="206" t="s">
        <v>73</v>
      </c>
      <c r="H2" s="199" t="s">
        <v>125</v>
      </c>
      <c r="I2" s="208" t="s">
        <v>126</v>
      </c>
      <c r="J2" s="209" t="s">
        <v>127</v>
      </c>
      <c r="K2" s="209" t="s">
        <v>128</v>
      </c>
      <c r="L2" s="209" t="s">
        <v>129</v>
      </c>
      <c r="M2" s="199" t="s">
        <v>130</v>
      </c>
      <c r="N2" s="199" t="s">
        <v>131</v>
      </c>
      <c r="O2" s="200" t="s">
        <v>190</v>
      </c>
      <c r="P2" s="195" t="s">
        <v>132</v>
      </c>
      <c r="Q2" s="195" t="s">
        <v>134</v>
      </c>
      <c r="R2" s="195" t="s">
        <v>133</v>
      </c>
      <c r="S2" s="197" t="s">
        <v>4</v>
      </c>
    </row>
    <row r="3" spans="1:19" s="38" customFormat="1" ht="58.5" customHeight="1" x14ac:dyDescent="0.25">
      <c r="A3" s="203"/>
      <c r="B3" s="203"/>
      <c r="C3" s="205"/>
      <c r="D3" s="205"/>
      <c r="E3" s="203"/>
      <c r="F3" s="203"/>
      <c r="G3" s="207"/>
      <c r="H3" s="199"/>
      <c r="I3" s="208"/>
      <c r="J3" s="209"/>
      <c r="K3" s="209"/>
      <c r="L3" s="209"/>
      <c r="M3" s="199"/>
      <c r="N3" s="199"/>
      <c r="O3" s="200"/>
      <c r="P3" s="196"/>
      <c r="Q3" s="196"/>
      <c r="R3" s="196"/>
      <c r="S3" s="198"/>
    </row>
    <row r="4" spans="1:19" s="19" customFormat="1" ht="24" x14ac:dyDescent="0.25">
      <c r="A4" s="58">
        <v>1</v>
      </c>
      <c r="B4" s="12" t="s">
        <v>9</v>
      </c>
      <c r="C4" s="17" t="s">
        <v>7</v>
      </c>
      <c r="D4" s="17" t="s">
        <v>118</v>
      </c>
      <c r="E4" s="17" t="s">
        <v>5</v>
      </c>
      <c r="F4" s="18" t="s">
        <v>95</v>
      </c>
      <c r="G4" s="13" t="s">
        <v>74</v>
      </c>
      <c r="H4" s="50">
        <v>12000</v>
      </c>
      <c r="I4" s="37">
        <v>250</v>
      </c>
      <c r="J4" s="37">
        <v>0</v>
      </c>
      <c r="K4" s="37">
        <v>3000</v>
      </c>
      <c r="L4" s="37">
        <v>0</v>
      </c>
      <c r="M4" s="50">
        <v>0</v>
      </c>
      <c r="N4" s="50">
        <v>6000</v>
      </c>
      <c r="O4" s="56">
        <f t="shared" ref="O4:O35" si="0">SUM(H4:N4)</f>
        <v>21250</v>
      </c>
      <c r="P4" s="53">
        <f>O4-250</f>
        <v>21000</v>
      </c>
      <c r="Q4" s="53">
        <f>O4-250</f>
        <v>21000</v>
      </c>
      <c r="R4" s="53">
        <v>200</v>
      </c>
      <c r="S4" s="18"/>
    </row>
    <row r="5" spans="1:19" s="14" customFormat="1" ht="24.75" x14ac:dyDescent="0.25">
      <c r="A5" s="44">
        <v>2</v>
      </c>
      <c r="B5" s="49" t="s">
        <v>20</v>
      </c>
      <c r="C5" s="45" t="s">
        <v>26</v>
      </c>
      <c r="D5" s="46" t="s">
        <v>177</v>
      </c>
      <c r="E5" s="46" t="s">
        <v>23</v>
      </c>
      <c r="F5" s="46" t="s">
        <v>148</v>
      </c>
      <c r="G5" s="47" t="s">
        <v>74</v>
      </c>
      <c r="H5" s="51">
        <v>2441</v>
      </c>
      <c r="I5" s="50">
        <v>250</v>
      </c>
      <c r="J5" s="50">
        <v>0</v>
      </c>
      <c r="K5" s="50">
        <v>1500</v>
      </c>
      <c r="L5" s="50">
        <v>0</v>
      </c>
      <c r="M5" s="50">
        <v>0</v>
      </c>
      <c r="N5" s="62">
        <v>1500</v>
      </c>
      <c r="O5" s="52">
        <f t="shared" si="0"/>
        <v>5691</v>
      </c>
      <c r="P5" s="54">
        <f t="shared" ref="P5:P35" si="1">O5-250</f>
        <v>5441</v>
      </c>
      <c r="Q5" s="54">
        <f>O5-250</f>
        <v>5441</v>
      </c>
      <c r="R5" s="53">
        <v>200</v>
      </c>
      <c r="S5" s="11"/>
    </row>
    <row r="6" spans="1:19" s="14" customFormat="1" ht="24.75" x14ac:dyDescent="0.25">
      <c r="A6" s="44">
        <v>3</v>
      </c>
      <c r="B6" s="49" t="s">
        <v>20</v>
      </c>
      <c r="C6" s="48" t="s">
        <v>14</v>
      </c>
      <c r="D6" s="46" t="s">
        <v>176</v>
      </c>
      <c r="E6" s="46" t="s">
        <v>189</v>
      </c>
      <c r="F6" s="46" t="s">
        <v>154</v>
      </c>
      <c r="G6" s="47" t="s">
        <v>74</v>
      </c>
      <c r="H6" s="51">
        <v>6297</v>
      </c>
      <c r="I6" s="50">
        <v>250</v>
      </c>
      <c r="J6" s="50">
        <v>375</v>
      </c>
      <c r="K6" s="50">
        <v>0</v>
      </c>
      <c r="L6" s="50">
        <v>0</v>
      </c>
      <c r="M6" s="50">
        <v>0</v>
      </c>
      <c r="N6" s="62">
        <v>1800</v>
      </c>
      <c r="O6" s="52">
        <f t="shared" si="0"/>
        <v>8722</v>
      </c>
      <c r="P6" s="54">
        <f t="shared" si="1"/>
        <v>8472</v>
      </c>
      <c r="Q6" s="54">
        <f>O6-250</f>
        <v>8472</v>
      </c>
      <c r="R6" s="53">
        <v>200</v>
      </c>
      <c r="S6" s="11"/>
    </row>
    <row r="7" spans="1:19" s="19" customFormat="1" ht="24" x14ac:dyDescent="0.25">
      <c r="A7" s="58">
        <v>4</v>
      </c>
      <c r="B7" s="12" t="s">
        <v>137</v>
      </c>
      <c r="C7" s="17" t="s">
        <v>8</v>
      </c>
      <c r="D7" s="17" t="s">
        <v>119</v>
      </c>
      <c r="E7" s="20" t="s">
        <v>11</v>
      </c>
      <c r="F7" s="18" t="s">
        <v>95</v>
      </c>
      <c r="G7" s="13" t="s">
        <v>74</v>
      </c>
      <c r="H7" s="50">
        <v>7387</v>
      </c>
      <c r="I7" s="37">
        <v>250</v>
      </c>
      <c r="J7" s="37">
        <v>375</v>
      </c>
      <c r="K7" s="37">
        <v>3000</v>
      </c>
      <c r="L7" s="37">
        <v>0</v>
      </c>
      <c r="M7" s="50">
        <v>0</v>
      </c>
      <c r="N7" s="62">
        <v>4000</v>
      </c>
      <c r="O7" s="56">
        <f t="shared" si="0"/>
        <v>15012</v>
      </c>
      <c r="P7" s="53">
        <f>O7-250</f>
        <v>14762</v>
      </c>
      <c r="Q7" s="53">
        <f>O7-250</f>
        <v>14762</v>
      </c>
      <c r="R7" s="53">
        <v>200</v>
      </c>
      <c r="S7" s="20"/>
    </row>
    <row r="8" spans="1:19" s="14" customFormat="1" ht="24.75" x14ac:dyDescent="0.25">
      <c r="A8" s="59">
        <v>5</v>
      </c>
      <c r="B8" s="49" t="s">
        <v>20</v>
      </c>
      <c r="C8" s="45" t="s">
        <v>147</v>
      </c>
      <c r="D8" s="46" t="s">
        <v>177</v>
      </c>
      <c r="E8" s="46" t="s">
        <v>23</v>
      </c>
      <c r="F8" s="46" t="s">
        <v>148</v>
      </c>
      <c r="G8" s="47" t="s">
        <v>74</v>
      </c>
      <c r="H8" s="51">
        <v>2441</v>
      </c>
      <c r="I8" s="50">
        <v>250</v>
      </c>
      <c r="J8" s="50">
        <v>0</v>
      </c>
      <c r="K8" s="50">
        <v>1500</v>
      </c>
      <c r="L8" s="50">
        <v>0</v>
      </c>
      <c r="M8" s="50">
        <v>0</v>
      </c>
      <c r="N8" s="62">
        <v>1500</v>
      </c>
      <c r="O8" s="52">
        <f t="shared" si="0"/>
        <v>5691</v>
      </c>
      <c r="P8" s="54">
        <f t="shared" si="1"/>
        <v>5441</v>
      </c>
      <c r="Q8" s="54">
        <f>O8-250</f>
        <v>5441</v>
      </c>
      <c r="R8" s="53">
        <v>200</v>
      </c>
      <c r="S8" s="11"/>
    </row>
    <row r="9" spans="1:19" s="19" customFormat="1" x14ac:dyDescent="0.2">
      <c r="A9" s="15">
        <v>6</v>
      </c>
      <c r="B9" s="1" t="s">
        <v>96</v>
      </c>
      <c r="C9" s="21" t="s">
        <v>12</v>
      </c>
      <c r="D9" s="21" t="s">
        <v>119</v>
      </c>
      <c r="E9" s="20" t="s">
        <v>15</v>
      </c>
      <c r="F9" s="20" t="s">
        <v>16</v>
      </c>
      <c r="G9" s="13" t="s">
        <v>74</v>
      </c>
      <c r="H9" s="50">
        <v>6925</v>
      </c>
      <c r="I9" s="37">
        <v>250</v>
      </c>
      <c r="J9" s="37">
        <v>375</v>
      </c>
      <c r="K9" s="37">
        <v>0</v>
      </c>
      <c r="L9" s="37">
        <v>0</v>
      </c>
      <c r="M9" s="50">
        <v>1575</v>
      </c>
      <c r="N9" s="50">
        <v>3000</v>
      </c>
      <c r="O9" s="56">
        <f t="shared" si="0"/>
        <v>12125</v>
      </c>
      <c r="P9" s="53">
        <f t="shared" si="1"/>
        <v>11875</v>
      </c>
      <c r="Q9" s="53">
        <f t="shared" ref="Q9:Q88" si="2">O9-250</f>
        <v>11875</v>
      </c>
      <c r="R9" s="53">
        <v>200</v>
      </c>
      <c r="S9" s="20"/>
    </row>
    <row r="10" spans="1:19" s="19" customFormat="1" ht="36" x14ac:dyDescent="0.2">
      <c r="A10" s="15">
        <v>7</v>
      </c>
      <c r="B10" s="1" t="s">
        <v>13</v>
      </c>
      <c r="C10" s="21" t="s">
        <v>14</v>
      </c>
      <c r="D10" s="21" t="s">
        <v>120</v>
      </c>
      <c r="E10" s="20" t="s">
        <v>17</v>
      </c>
      <c r="F10" s="20" t="s">
        <v>16</v>
      </c>
      <c r="G10" s="13" t="s">
        <v>74</v>
      </c>
      <c r="H10" s="50">
        <v>6297</v>
      </c>
      <c r="I10" s="37">
        <v>250</v>
      </c>
      <c r="J10" s="37">
        <v>375</v>
      </c>
      <c r="K10" s="37">
        <v>0</v>
      </c>
      <c r="L10" s="37">
        <v>0</v>
      </c>
      <c r="M10" s="37">
        <v>0</v>
      </c>
      <c r="N10" s="50">
        <v>1800</v>
      </c>
      <c r="O10" s="56">
        <f t="shared" si="0"/>
        <v>8722</v>
      </c>
      <c r="P10" s="53">
        <f t="shared" si="1"/>
        <v>8472</v>
      </c>
      <c r="Q10" s="53">
        <f t="shared" si="2"/>
        <v>8472</v>
      </c>
      <c r="R10" s="53">
        <v>200</v>
      </c>
      <c r="S10" s="20"/>
    </row>
    <row r="11" spans="1:19" s="19" customFormat="1" ht="36" x14ac:dyDescent="0.25">
      <c r="A11" s="58">
        <v>8</v>
      </c>
      <c r="B11" s="1" t="s">
        <v>138</v>
      </c>
      <c r="C11" s="21" t="s">
        <v>14</v>
      </c>
      <c r="D11" s="21" t="s">
        <v>120</v>
      </c>
      <c r="E11" s="18" t="s">
        <v>135</v>
      </c>
      <c r="F11" s="20" t="s">
        <v>24</v>
      </c>
      <c r="G11" s="13" t="s">
        <v>74</v>
      </c>
      <c r="H11" s="50">
        <v>6297</v>
      </c>
      <c r="I11" s="37">
        <v>250</v>
      </c>
      <c r="J11" s="37">
        <v>375</v>
      </c>
      <c r="K11" s="37">
        <v>0</v>
      </c>
      <c r="L11" s="37">
        <v>0</v>
      </c>
      <c r="M11" s="37">
        <v>0</v>
      </c>
      <c r="N11" s="113">
        <v>2000</v>
      </c>
      <c r="O11" s="56">
        <f t="shared" si="0"/>
        <v>8922</v>
      </c>
      <c r="P11" s="53">
        <f t="shared" si="1"/>
        <v>8672</v>
      </c>
      <c r="Q11" s="53">
        <f t="shared" si="2"/>
        <v>8672</v>
      </c>
      <c r="R11" s="53">
        <v>200</v>
      </c>
      <c r="S11" s="20"/>
    </row>
    <row r="12" spans="1:19" s="19" customFormat="1" ht="36" x14ac:dyDescent="0.25">
      <c r="A12" s="58">
        <v>9</v>
      </c>
      <c r="B12" s="1" t="s">
        <v>18</v>
      </c>
      <c r="C12" s="21" t="s">
        <v>19</v>
      </c>
      <c r="D12" s="21" t="s">
        <v>175</v>
      </c>
      <c r="E12" s="18" t="s">
        <v>136</v>
      </c>
      <c r="F12" s="20" t="s">
        <v>24</v>
      </c>
      <c r="G12" s="13" t="s">
        <v>74</v>
      </c>
      <c r="H12" s="50">
        <v>3525</v>
      </c>
      <c r="I12" s="37">
        <v>250</v>
      </c>
      <c r="J12" s="37">
        <v>375</v>
      </c>
      <c r="K12" s="37">
        <v>0</v>
      </c>
      <c r="L12" s="37">
        <v>0</v>
      </c>
      <c r="M12" s="37">
        <v>0</v>
      </c>
      <c r="N12" s="37">
        <v>1800</v>
      </c>
      <c r="O12" s="56">
        <f t="shared" si="0"/>
        <v>5950</v>
      </c>
      <c r="P12" s="53">
        <f t="shared" si="1"/>
        <v>5700</v>
      </c>
      <c r="Q12" s="53">
        <f t="shared" si="2"/>
        <v>5700</v>
      </c>
      <c r="R12" s="53">
        <v>200</v>
      </c>
      <c r="S12" s="20"/>
    </row>
    <row r="13" spans="1:19" s="19" customFormat="1" ht="24" x14ac:dyDescent="0.2">
      <c r="A13" s="15">
        <v>10</v>
      </c>
      <c r="B13" s="1" t="s">
        <v>139</v>
      </c>
      <c r="C13" s="21" t="s">
        <v>19</v>
      </c>
      <c r="D13" s="21" t="s">
        <v>175</v>
      </c>
      <c r="E13" s="18" t="s">
        <v>187</v>
      </c>
      <c r="F13" s="20" t="s">
        <v>24</v>
      </c>
      <c r="G13" s="13" t="s">
        <v>74</v>
      </c>
      <c r="H13" s="50">
        <v>3525</v>
      </c>
      <c r="I13" s="37">
        <v>250</v>
      </c>
      <c r="J13" s="37">
        <v>0</v>
      </c>
      <c r="K13" s="37">
        <v>0</v>
      </c>
      <c r="L13" s="37">
        <v>0</v>
      </c>
      <c r="M13" s="37">
        <v>0</v>
      </c>
      <c r="N13" s="37">
        <v>1800</v>
      </c>
      <c r="O13" s="56">
        <f t="shared" si="0"/>
        <v>5575</v>
      </c>
      <c r="P13" s="53">
        <f t="shared" si="1"/>
        <v>5325</v>
      </c>
      <c r="Q13" s="53">
        <f t="shared" si="2"/>
        <v>5325</v>
      </c>
      <c r="R13" s="53">
        <v>200</v>
      </c>
      <c r="S13" s="20"/>
    </row>
    <row r="14" spans="1:19" s="19" customFormat="1" ht="24" x14ac:dyDescent="0.2">
      <c r="A14" s="15">
        <v>11</v>
      </c>
      <c r="B14" s="6" t="s">
        <v>179</v>
      </c>
      <c r="C14" s="2" t="s">
        <v>38</v>
      </c>
      <c r="D14" s="2" t="s">
        <v>175</v>
      </c>
      <c r="E14" s="2" t="s">
        <v>182</v>
      </c>
      <c r="F14" s="20" t="s">
        <v>24</v>
      </c>
      <c r="G14" s="13" t="s">
        <v>74</v>
      </c>
      <c r="H14" s="50">
        <v>3525</v>
      </c>
      <c r="I14" s="37">
        <v>250</v>
      </c>
      <c r="J14" s="37">
        <v>375</v>
      </c>
      <c r="K14" s="37">
        <v>0</v>
      </c>
      <c r="L14" s="37">
        <v>0</v>
      </c>
      <c r="M14" s="37">
        <v>0</v>
      </c>
      <c r="N14" s="37">
        <v>1800</v>
      </c>
      <c r="O14" s="56">
        <f t="shared" si="0"/>
        <v>5950</v>
      </c>
      <c r="P14" s="53">
        <f t="shared" si="1"/>
        <v>5700</v>
      </c>
      <c r="Q14" s="53">
        <f>O14-250</f>
        <v>5700</v>
      </c>
      <c r="R14" s="53">
        <v>200</v>
      </c>
      <c r="S14" s="20"/>
    </row>
    <row r="15" spans="1:19" s="19" customFormat="1" ht="24" customHeight="1" x14ac:dyDescent="0.25">
      <c r="A15" s="58">
        <v>12</v>
      </c>
      <c r="B15" s="1" t="s">
        <v>20</v>
      </c>
      <c r="C15" s="21" t="s">
        <v>19</v>
      </c>
      <c r="D15" s="21" t="s">
        <v>175</v>
      </c>
      <c r="E15" s="18" t="s">
        <v>188</v>
      </c>
      <c r="F15" s="20" t="s">
        <v>24</v>
      </c>
      <c r="G15" s="13" t="s">
        <v>74</v>
      </c>
      <c r="H15" s="50">
        <v>3525</v>
      </c>
      <c r="I15" s="37">
        <v>250</v>
      </c>
      <c r="J15" s="37">
        <v>375</v>
      </c>
      <c r="K15" s="37">
        <v>0</v>
      </c>
      <c r="L15" s="37">
        <v>0</v>
      </c>
      <c r="M15" s="37">
        <v>0</v>
      </c>
      <c r="N15" s="37">
        <v>1800</v>
      </c>
      <c r="O15" s="56">
        <f t="shared" si="0"/>
        <v>5950</v>
      </c>
      <c r="P15" s="53">
        <f t="shared" si="1"/>
        <v>5700</v>
      </c>
      <c r="Q15" s="53">
        <f t="shared" si="2"/>
        <v>5700</v>
      </c>
      <c r="R15" s="53">
        <v>200</v>
      </c>
      <c r="S15" s="20"/>
    </row>
    <row r="16" spans="1:19" s="19" customFormat="1" ht="24" x14ac:dyDescent="0.25">
      <c r="A16" s="58">
        <v>13</v>
      </c>
      <c r="B16" s="2" t="s">
        <v>21</v>
      </c>
      <c r="C16" s="22" t="s">
        <v>22</v>
      </c>
      <c r="D16" s="22" t="s">
        <v>93</v>
      </c>
      <c r="E16" s="20" t="s">
        <v>23</v>
      </c>
      <c r="F16" s="20" t="s">
        <v>24</v>
      </c>
      <c r="G16" s="13" t="s">
        <v>74</v>
      </c>
      <c r="H16" s="50">
        <v>1682</v>
      </c>
      <c r="I16" s="37">
        <v>250</v>
      </c>
      <c r="J16" s="37">
        <v>0</v>
      </c>
      <c r="K16" s="37">
        <v>0</v>
      </c>
      <c r="L16" s="37">
        <v>35</v>
      </c>
      <c r="M16" s="37">
        <v>0</v>
      </c>
      <c r="N16" s="37">
        <v>1200</v>
      </c>
      <c r="O16" s="56">
        <f t="shared" si="0"/>
        <v>3167</v>
      </c>
      <c r="P16" s="53">
        <f t="shared" si="1"/>
        <v>2917</v>
      </c>
      <c r="Q16" s="53">
        <f t="shared" si="2"/>
        <v>2917</v>
      </c>
      <c r="R16" s="53">
        <v>200</v>
      </c>
      <c r="S16" s="20"/>
    </row>
    <row r="17" spans="1:19" s="19" customFormat="1" x14ac:dyDescent="0.2">
      <c r="A17" s="15">
        <v>14</v>
      </c>
      <c r="B17" s="2" t="s">
        <v>97</v>
      </c>
      <c r="C17" s="22" t="s">
        <v>12</v>
      </c>
      <c r="D17" s="22" t="s">
        <v>119</v>
      </c>
      <c r="E17" s="20" t="s">
        <v>6</v>
      </c>
      <c r="F17" s="18" t="s">
        <v>98</v>
      </c>
      <c r="G17" s="13" t="s">
        <v>74</v>
      </c>
      <c r="H17" s="50">
        <v>6925</v>
      </c>
      <c r="I17" s="37">
        <v>250</v>
      </c>
      <c r="J17" s="37">
        <v>375</v>
      </c>
      <c r="K17" s="37">
        <v>0</v>
      </c>
      <c r="L17" s="37">
        <v>0</v>
      </c>
      <c r="M17" s="37">
        <v>0</v>
      </c>
      <c r="N17" s="37">
        <v>3000</v>
      </c>
      <c r="O17" s="56">
        <f t="shared" si="0"/>
        <v>10550</v>
      </c>
      <c r="P17" s="53">
        <f t="shared" si="1"/>
        <v>10300</v>
      </c>
      <c r="Q17" s="53">
        <f t="shared" si="2"/>
        <v>10300</v>
      </c>
      <c r="R17" s="53">
        <v>200</v>
      </c>
      <c r="S17" s="20"/>
    </row>
    <row r="18" spans="1:19" s="19" customFormat="1" ht="24" x14ac:dyDescent="0.2">
      <c r="A18" s="15">
        <v>15</v>
      </c>
      <c r="B18" s="2" t="s">
        <v>25</v>
      </c>
      <c r="C18" s="22" t="s">
        <v>26</v>
      </c>
      <c r="D18" s="22" t="s">
        <v>121</v>
      </c>
      <c r="E18" s="20" t="s">
        <v>23</v>
      </c>
      <c r="F18" s="18" t="s">
        <v>98</v>
      </c>
      <c r="G18" s="13" t="s">
        <v>74</v>
      </c>
      <c r="H18" s="50">
        <v>2441</v>
      </c>
      <c r="I18" s="37">
        <v>250</v>
      </c>
      <c r="J18" s="37">
        <v>0</v>
      </c>
      <c r="K18" s="37">
        <v>0</v>
      </c>
      <c r="L18" s="37">
        <v>0</v>
      </c>
      <c r="M18" s="37">
        <v>0</v>
      </c>
      <c r="N18" s="37">
        <v>1000</v>
      </c>
      <c r="O18" s="56">
        <f t="shared" si="0"/>
        <v>3691</v>
      </c>
      <c r="P18" s="53">
        <f t="shared" si="1"/>
        <v>3441</v>
      </c>
      <c r="Q18" s="53">
        <f t="shared" si="2"/>
        <v>3441</v>
      </c>
      <c r="R18" s="53">
        <v>200</v>
      </c>
      <c r="S18" s="20"/>
    </row>
    <row r="19" spans="1:19" s="19" customFormat="1" ht="45" customHeight="1" x14ac:dyDescent="0.25">
      <c r="A19" s="58">
        <v>16</v>
      </c>
      <c r="B19" s="2" t="s">
        <v>99</v>
      </c>
      <c r="C19" s="22" t="s">
        <v>14</v>
      </c>
      <c r="D19" s="22" t="s">
        <v>120</v>
      </c>
      <c r="E19" s="20" t="s">
        <v>80</v>
      </c>
      <c r="F19" s="18" t="s">
        <v>98</v>
      </c>
      <c r="G19" s="13" t="s">
        <v>74</v>
      </c>
      <c r="H19" s="50">
        <v>6297</v>
      </c>
      <c r="I19" s="37">
        <v>250</v>
      </c>
      <c r="J19" s="37">
        <v>375</v>
      </c>
      <c r="K19" s="37">
        <v>0</v>
      </c>
      <c r="L19" s="37">
        <v>0</v>
      </c>
      <c r="M19" s="37">
        <v>0</v>
      </c>
      <c r="N19" s="37">
        <v>1800</v>
      </c>
      <c r="O19" s="56">
        <f t="shared" si="0"/>
        <v>8722</v>
      </c>
      <c r="P19" s="53">
        <f t="shared" si="1"/>
        <v>8472</v>
      </c>
      <c r="Q19" s="53">
        <f t="shared" si="2"/>
        <v>8472</v>
      </c>
      <c r="R19" s="53">
        <v>200</v>
      </c>
      <c r="S19" s="20"/>
    </row>
    <row r="20" spans="1:19" s="19" customFormat="1" x14ac:dyDescent="0.25">
      <c r="A20" s="58">
        <v>17</v>
      </c>
      <c r="B20" s="2" t="s">
        <v>100</v>
      </c>
      <c r="C20" s="22" t="s">
        <v>12</v>
      </c>
      <c r="D20" s="22" t="s">
        <v>119</v>
      </c>
      <c r="E20" s="20" t="s">
        <v>6</v>
      </c>
      <c r="F20" s="20" t="s">
        <v>27</v>
      </c>
      <c r="G20" s="13" t="s">
        <v>74</v>
      </c>
      <c r="H20" s="50">
        <v>6925</v>
      </c>
      <c r="I20" s="37">
        <v>250</v>
      </c>
      <c r="J20" s="37">
        <v>375</v>
      </c>
      <c r="K20" s="37">
        <v>0</v>
      </c>
      <c r="L20" s="37">
        <v>0</v>
      </c>
      <c r="M20" s="37">
        <v>0</v>
      </c>
      <c r="N20" s="37">
        <v>3000</v>
      </c>
      <c r="O20" s="56">
        <f t="shared" si="0"/>
        <v>10550</v>
      </c>
      <c r="P20" s="53">
        <f t="shared" si="1"/>
        <v>10300</v>
      </c>
      <c r="Q20" s="53">
        <f t="shared" si="2"/>
        <v>10300</v>
      </c>
      <c r="R20" s="53">
        <v>200</v>
      </c>
      <c r="S20" s="20"/>
    </row>
    <row r="21" spans="1:19" s="14" customFormat="1" ht="24" x14ac:dyDescent="0.25">
      <c r="A21" s="44">
        <v>18</v>
      </c>
      <c r="B21" s="49" t="s">
        <v>20</v>
      </c>
      <c r="C21" s="48" t="s">
        <v>26</v>
      </c>
      <c r="D21" s="46" t="s">
        <v>160</v>
      </c>
      <c r="E21" s="46"/>
      <c r="F21" s="46" t="s">
        <v>161</v>
      </c>
      <c r="G21" s="47" t="s">
        <v>74</v>
      </c>
      <c r="H21" s="51">
        <v>2441</v>
      </c>
      <c r="I21" s="50">
        <v>250</v>
      </c>
      <c r="J21" s="50">
        <v>0</v>
      </c>
      <c r="K21" s="50">
        <v>1500</v>
      </c>
      <c r="L21" s="50">
        <v>0</v>
      </c>
      <c r="M21" s="50">
        <v>0</v>
      </c>
      <c r="N21" s="62">
        <v>1500</v>
      </c>
      <c r="O21" s="52">
        <f t="shared" si="0"/>
        <v>5691</v>
      </c>
      <c r="P21" s="54">
        <f t="shared" si="1"/>
        <v>5441</v>
      </c>
      <c r="Q21" s="54">
        <f>O21-250</f>
        <v>5441</v>
      </c>
      <c r="R21" s="53">
        <v>200</v>
      </c>
      <c r="S21" s="11"/>
    </row>
    <row r="22" spans="1:19" s="19" customFormat="1" ht="36" x14ac:dyDescent="0.2">
      <c r="A22" s="15">
        <v>19</v>
      </c>
      <c r="B22" s="2" t="s">
        <v>28</v>
      </c>
      <c r="C22" s="22" t="s">
        <v>14</v>
      </c>
      <c r="D22" s="22" t="s">
        <v>120</v>
      </c>
      <c r="E22" s="20" t="s">
        <v>80</v>
      </c>
      <c r="F22" s="20" t="s">
        <v>101</v>
      </c>
      <c r="G22" s="13" t="s">
        <v>74</v>
      </c>
      <c r="H22" s="50">
        <v>6297</v>
      </c>
      <c r="I22" s="37">
        <v>250</v>
      </c>
      <c r="J22" s="37">
        <v>375</v>
      </c>
      <c r="K22" s="37">
        <v>0</v>
      </c>
      <c r="L22" s="37">
        <v>0</v>
      </c>
      <c r="M22" s="37">
        <v>0</v>
      </c>
      <c r="N22" s="37">
        <v>1800</v>
      </c>
      <c r="O22" s="56">
        <f t="shared" si="0"/>
        <v>8722</v>
      </c>
      <c r="P22" s="53">
        <f t="shared" si="1"/>
        <v>8472</v>
      </c>
      <c r="Q22" s="53">
        <f t="shared" si="2"/>
        <v>8472</v>
      </c>
      <c r="R22" s="53">
        <v>200</v>
      </c>
      <c r="S22" s="20"/>
    </row>
    <row r="23" spans="1:19" s="19" customFormat="1" ht="36" x14ac:dyDescent="0.25">
      <c r="A23" s="58">
        <v>20</v>
      </c>
      <c r="B23" s="2" t="s">
        <v>140</v>
      </c>
      <c r="C23" s="22" t="s">
        <v>14</v>
      </c>
      <c r="D23" s="22" t="s">
        <v>120</v>
      </c>
      <c r="E23" s="20" t="s">
        <v>80</v>
      </c>
      <c r="F23" s="20" t="s">
        <v>102</v>
      </c>
      <c r="G23" s="13" t="s">
        <v>74</v>
      </c>
      <c r="H23" s="50">
        <v>6297</v>
      </c>
      <c r="I23" s="37">
        <v>250</v>
      </c>
      <c r="J23" s="37">
        <v>0</v>
      </c>
      <c r="K23" s="37">
        <v>0</v>
      </c>
      <c r="L23" s="37">
        <v>0</v>
      </c>
      <c r="M23" s="37">
        <v>0</v>
      </c>
      <c r="N23" s="37">
        <v>2000</v>
      </c>
      <c r="O23" s="56">
        <f t="shared" si="0"/>
        <v>8547</v>
      </c>
      <c r="P23" s="53">
        <f t="shared" si="1"/>
        <v>8297</v>
      </c>
      <c r="Q23" s="53">
        <f t="shared" si="2"/>
        <v>8297</v>
      </c>
      <c r="R23" s="53">
        <v>200</v>
      </c>
      <c r="S23" s="20"/>
    </row>
    <row r="24" spans="1:19" s="14" customFormat="1" ht="24" x14ac:dyDescent="0.25">
      <c r="A24" s="59">
        <v>21</v>
      </c>
      <c r="B24" s="49" t="s">
        <v>20</v>
      </c>
      <c r="C24" s="48" t="s">
        <v>152</v>
      </c>
      <c r="D24" s="46" t="s">
        <v>178</v>
      </c>
      <c r="E24" s="46"/>
      <c r="F24" s="46" t="s">
        <v>153</v>
      </c>
      <c r="G24" s="47" t="s">
        <v>74</v>
      </c>
      <c r="H24" s="51">
        <v>2490</v>
      </c>
      <c r="I24" s="50">
        <v>250</v>
      </c>
      <c r="J24" s="50">
        <v>0</v>
      </c>
      <c r="K24" s="50">
        <v>1500</v>
      </c>
      <c r="L24" s="50">
        <v>0</v>
      </c>
      <c r="M24" s="50">
        <v>0</v>
      </c>
      <c r="N24" s="62">
        <v>1500</v>
      </c>
      <c r="O24" s="52">
        <f t="shared" si="0"/>
        <v>5740</v>
      </c>
      <c r="P24" s="54">
        <f t="shared" si="1"/>
        <v>5490</v>
      </c>
      <c r="Q24" s="54">
        <f>O24-250</f>
        <v>5490</v>
      </c>
      <c r="R24" s="53">
        <v>200</v>
      </c>
      <c r="S24" s="11"/>
    </row>
    <row r="25" spans="1:19" s="19" customFormat="1" ht="36" x14ac:dyDescent="0.2">
      <c r="A25" s="15">
        <v>22</v>
      </c>
      <c r="B25" s="2" t="s">
        <v>141</v>
      </c>
      <c r="C25" s="22" t="s">
        <v>29</v>
      </c>
      <c r="D25" s="22" t="s">
        <v>120</v>
      </c>
      <c r="E25" s="20" t="s">
        <v>80</v>
      </c>
      <c r="F25" s="18" t="s">
        <v>103</v>
      </c>
      <c r="G25" s="13" t="s">
        <v>74</v>
      </c>
      <c r="H25" s="50">
        <v>5835</v>
      </c>
      <c r="I25" s="37">
        <v>250</v>
      </c>
      <c r="J25" s="37">
        <v>375</v>
      </c>
      <c r="K25" s="37">
        <v>0</v>
      </c>
      <c r="L25" s="37">
        <v>0</v>
      </c>
      <c r="M25" s="37">
        <v>0</v>
      </c>
      <c r="N25" s="37">
        <v>2000</v>
      </c>
      <c r="O25" s="56">
        <f t="shared" si="0"/>
        <v>8460</v>
      </c>
      <c r="P25" s="53">
        <f t="shared" si="1"/>
        <v>8210</v>
      </c>
      <c r="Q25" s="53">
        <f t="shared" si="2"/>
        <v>8210</v>
      </c>
      <c r="R25" s="53">
        <v>200</v>
      </c>
      <c r="S25" s="20"/>
    </row>
    <row r="26" spans="1:19" s="14" customFormat="1" ht="24.75" x14ac:dyDescent="0.25">
      <c r="A26" s="44">
        <v>23</v>
      </c>
      <c r="B26" s="49" t="s">
        <v>20</v>
      </c>
      <c r="C26" s="45" t="s">
        <v>26</v>
      </c>
      <c r="D26" s="46" t="s">
        <v>177</v>
      </c>
      <c r="E26" s="46" t="s">
        <v>23</v>
      </c>
      <c r="F26" s="46" t="s">
        <v>150</v>
      </c>
      <c r="G26" s="47" t="s">
        <v>74</v>
      </c>
      <c r="H26" s="51">
        <v>2441</v>
      </c>
      <c r="I26" s="50">
        <v>250</v>
      </c>
      <c r="J26" s="50">
        <v>0</v>
      </c>
      <c r="K26" s="50">
        <v>1500</v>
      </c>
      <c r="L26" s="50">
        <v>0</v>
      </c>
      <c r="M26" s="50">
        <v>0</v>
      </c>
      <c r="N26" s="62">
        <v>1500</v>
      </c>
      <c r="O26" s="52">
        <f t="shared" si="0"/>
        <v>5691</v>
      </c>
      <c r="P26" s="54">
        <f t="shared" si="1"/>
        <v>5441</v>
      </c>
      <c r="Q26" s="54">
        <f>O26-250</f>
        <v>5441</v>
      </c>
      <c r="R26" s="53">
        <v>200</v>
      </c>
      <c r="S26" s="11"/>
    </row>
    <row r="27" spans="1:19" s="19" customFormat="1" ht="36" x14ac:dyDescent="0.25">
      <c r="A27" s="58">
        <v>24</v>
      </c>
      <c r="B27" s="2" t="s">
        <v>142</v>
      </c>
      <c r="C27" s="22" t="s">
        <v>14</v>
      </c>
      <c r="D27" s="22" t="s">
        <v>120</v>
      </c>
      <c r="E27" s="20" t="s">
        <v>80</v>
      </c>
      <c r="F27" s="18" t="s">
        <v>104</v>
      </c>
      <c r="G27" s="13" t="s">
        <v>74</v>
      </c>
      <c r="H27" s="50">
        <v>6297</v>
      </c>
      <c r="I27" s="37">
        <v>250</v>
      </c>
      <c r="J27" s="37">
        <v>0</v>
      </c>
      <c r="K27" s="37">
        <v>0</v>
      </c>
      <c r="L27" s="37">
        <v>0</v>
      </c>
      <c r="M27" s="37">
        <v>0</v>
      </c>
      <c r="N27" s="37">
        <v>2000</v>
      </c>
      <c r="O27" s="56">
        <f t="shared" si="0"/>
        <v>8547</v>
      </c>
      <c r="P27" s="53">
        <f t="shared" si="1"/>
        <v>8297</v>
      </c>
      <c r="Q27" s="53">
        <f t="shared" si="2"/>
        <v>8297</v>
      </c>
      <c r="R27" s="53">
        <v>200</v>
      </c>
      <c r="S27" s="20"/>
    </row>
    <row r="28" spans="1:19" s="19" customFormat="1" ht="45" customHeight="1" x14ac:dyDescent="0.25">
      <c r="A28" s="58">
        <v>25</v>
      </c>
      <c r="B28" s="2" t="s">
        <v>143</v>
      </c>
      <c r="C28" s="22" t="s">
        <v>29</v>
      </c>
      <c r="D28" s="22" t="s">
        <v>120</v>
      </c>
      <c r="E28" s="20" t="s">
        <v>80</v>
      </c>
      <c r="F28" s="20" t="s">
        <v>105</v>
      </c>
      <c r="G28" s="13" t="s">
        <v>74</v>
      </c>
      <c r="H28" s="50">
        <v>5835</v>
      </c>
      <c r="I28" s="37">
        <v>250</v>
      </c>
      <c r="J28" s="37">
        <v>0</v>
      </c>
      <c r="K28" s="37">
        <v>0</v>
      </c>
      <c r="L28" s="37">
        <v>0</v>
      </c>
      <c r="M28" s="37">
        <v>0</v>
      </c>
      <c r="N28" s="37">
        <v>2000</v>
      </c>
      <c r="O28" s="56">
        <f t="shared" si="0"/>
        <v>8085</v>
      </c>
      <c r="P28" s="53">
        <f t="shared" si="1"/>
        <v>7835</v>
      </c>
      <c r="Q28" s="53">
        <f t="shared" si="2"/>
        <v>7835</v>
      </c>
      <c r="R28" s="53">
        <v>200</v>
      </c>
      <c r="S28" s="20"/>
    </row>
    <row r="29" spans="1:19" s="19" customFormat="1" ht="43.5" customHeight="1" x14ac:dyDescent="0.2">
      <c r="A29" s="15">
        <v>26</v>
      </c>
      <c r="B29" s="61" t="s">
        <v>20</v>
      </c>
      <c r="C29" s="22" t="s">
        <v>29</v>
      </c>
      <c r="D29" s="22" t="s">
        <v>120</v>
      </c>
      <c r="E29" s="20" t="s">
        <v>164</v>
      </c>
      <c r="F29" s="20" t="s">
        <v>185</v>
      </c>
      <c r="G29" s="13" t="s">
        <v>74</v>
      </c>
      <c r="H29" s="50">
        <v>5835</v>
      </c>
      <c r="I29" s="37">
        <v>250</v>
      </c>
      <c r="J29" s="37">
        <v>375</v>
      </c>
      <c r="K29" s="37">
        <v>0</v>
      </c>
      <c r="L29" s="37">
        <v>0</v>
      </c>
      <c r="M29" s="37">
        <v>0</v>
      </c>
      <c r="N29" s="37">
        <v>1800</v>
      </c>
      <c r="O29" s="56">
        <f t="shared" si="0"/>
        <v>8260</v>
      </c>
      <c r="P29" s="53">
        <f t="shared" si="1"/>
        <v>8010</v>
      </c>
      <c r="Q29" s="53">
        <f t="shared" si="2"/>
        <v>8010</v>
      </c>
      <c r="R29" s="53">
        <v>200</v>
      </c>
      <c r="S29" s="20"/>
    </row>
    <row r="30" spans="1:19" s="14" customFormat="1" ht="24.75" x14ac:dyDescent="0.25">
      <c r="A30" s="44">
        <v>27</v>
      </c>
      <c r="B30" s="49" t="s">
        <v>20</v>
      </c>
      <c r="C30" s="45" t="s">
        <v>26</v>
      </c>
      <c r="D30" s="46" t="s">
        <v>177</v>
      </c>
      <c r="E30" s="46" t="s">
        <v>23</v>
      </c>
      <c r="F30" s="46" t="s">
        <v>151</v>
      </c>
      <c r="G30" s="47" t="s">
        <v>74</v>
      </c>
      <c r="H30" s="51">
        <v>2441</v>
      </c>
      <c r="I30" s="50">
        <v>250</v>
      </c>
      <c r="J30" s="50">
        <v>0</v>
      </c>
      <c r="K30" s="50">
        <v>1500</v>
      </c>
      <c r="L30" s="50">
        <v>0</v>
      </c>
      <c r="M30" s="50">
        <v>0</v>
      </c>
      <c r="N30" s="62">
        <v>1500</v>
      </c>
      <c r="O30" s="52">
        <f t="shared" si="0"/>
        <v>5691</v>
      </c>
      <c r="P30" s="54">
        <f t="shared" si="1"/>
        <v>5441</v>
      </c>
      <c r="Q30" s="54">
        <f>O30-250</f>
        <v>5441</v>
      </c>
      <c r="R30" s="53">
        <v>200</v>
      </c>
      <c r="S30" s="11"/>
    </row>
    <row r="31" spans="1:19" s="19" customFormat="1" ht="43.5" customHeight="1" x14ac:dyDescent="0.25">
      <c r="A31" s="58">
        <v>28</v>
      </c>
      <c r="B31" s="2" t="s">
        <v>144</v>
      </c>
      <c r="C31" s="22" t="s">
        <v>14</v>
      </c>
      <c r="D31" s="22" t="s">
        <v>120</v>
      </c>
      <c r="E31" s="20" t="s">
        <v>80</v>
      </c>
      <c r="F31" s="20" t="s">
        <v>30</v>
      </c>
      <c r="G31" s="13" t="s">
        <v>74</v>
      </c>
      <c r="H31" s="50">
        <v>6297</v>
      </c>
      <c r="I31" s="37">
        <v>250</v>
      </c>
      <c r="J31" s="37">
        <v>0</v>
      </c>
      <c r="K31" s="37">
        <v>0</v>
      </c>
      <c r="L31" s="37">
        <v>0</v>
      </c>
      <c r="M31" s="37">
        <v>0</v>
      </c>
      <c r="N31" s="37">
        <v>2000</v>
      </c>
      <c r="O31" s="56">
        <f t="shared" si="0"/>
        <v>8547</v>
      </c>
      <c r="P31" s="53">
        <f t="shared" si="1"/>
        <v>8297</v>
      </c>
      <c r="Q31" s="53">
        <f t="shared" si="2"/>
        <v>8297</v>
      </c>
      <c r="R31" s="53">
        <v>200</v>
      </c>
      <c r="S31" s="20"/>
    </row>
    <row r="32" spans="1:19" s="14" customFormat="1" ht="24.75" x14ac:dyDescent="0.25">
      <c r="A32" s="59">
        <v>29</v>
      </c>
      <c r="B32" s="49" t="s">
        <v>20</v>
      </c>
      <c r="C32" s="45" t="s">
        <v>26</v>
      </c>
      <c r="D32" s="46" t="s">
        <v>177</v>
      </c>
      <c r="E32" s="46" t="s">
        <v>23</v>
      </c>
      <c r="F32" s="46" t="s">
        <v>149</v>
      </c>
      <c r="G32" s="47" t="s">
        <v>74</v>
      </c>
      <c r="H32" s="51">
        <v>2441</v>
      </c>
      <c r="I32" s="50">
        <v>250</v>
      </c>
      <c r="J32" s="50">
        <v>0</v>
      </c>
      <c r="K32" s="50">
        <v>1500</v>
      </c>
      <c r="L32" s="50">
        <v>0</v>
      </c>
      <c r="M32" s="50">
        <v>0</v>
      </c>
      <c r="N32" s="62">
        <v>1500</v>
      </c>
      <c r="O32" s="52">
        <f t="shared" si="0"/>
        <v>5691</v>
      </c>
      <c r="P32" s="54">
        <f t="shared" si="1"/>
        <v>5441</v>
      </c>
      <c r="Q32" s="54">
        <f>O32-250</f>
        <v>5441</v>
      </c>
      <c r="R32" s="53">
        <v>200</v>
      </c>
      <c r="S32" s="11"/>
    </row>
    <row r="33" spans="1:19" s="19" customFormat="1" x14ac:dyDescent="0.2">
      <c r="A33" s="15">
        <v>30</v>
      </c>
      <c r="B33" s="2" t="s">
        <v>180</v>
      </c>
      <c r="C33" s="2" t="s">
        <v>12</v>
      </c>
      <c r="D33" s="23" t="s">
        <v>118</v>
      </c>
      <c r="E33" s="23" t="s">
        <v>15</v>
      </c>
      <c r="F33" s="20" t="s">
        <v>39</v>
      </c>
      <c r="G33" s="13" t="s">
        <v>74</v>
      </c>
      <c r="H33" s="50">
        <v>6925</v>
      </c>
      <c r="I33" s="37">
        <v>250</v>
      </c>
      <c r="J33" s="37">
        <v>0</v>
      </c>
      <c r="K33" s="37">
        <v>0</v>
      </c>
      <c r="L33" s="37">
        <v>0</v>
      </c>
      <c r="M33" s="37">
        <v>1575</v>
      </c>
      <c r="N33" s="37">
        <v>4000</v>
      </c>
      <c r="O33" s="56">
        <f t="shared" si="0"/>
        <v>12750</v>
      </c>
      <c r="P33" s="53">
        <f t="shared" si="1"/>
        <v>12500</v>
      </c>
      <c r="Q33" s="53">
        <f t="shared" si="2"/>
        <v>12500</v>
      </c>
      <c r="R33" s="53">
        <v>200</v>
      </c>
      <c r="S33" s="20"/>
    </row>
    <row r="34" spans="1:19" s="19" customFormat="1" ht="36" x14ac:dyDescent="0.2">
      <c r="A34" s="15">
        <v>31</v>
      </c>
      <c r="B34" s="60" t="s">
        <v>20</v>
      </c>
      <c r="C34" s="2" t="s">
        <v>14</v>
      </c>
      <c r="D34" s="2" t="s">
        <v>120</v>
      </c>
      <c r="E34" s="2" t="s">
        <v>83</v>
      </c>
      <c r="F34" s="20" t="s">
        <v>39</v>
      </c>
      <c r="G34" s="13" t="s">
        <v>74</v>
      </c>
      <c r="H34" s="50">
        <v>6925</v>
      </c>
      <c r="I34" s="37">
        <v>250</v>
      </c>
      <c r="J34" s="37">
        <v>375</v>
      </c>
      <c r="K34" s="37">
        <v>0</v>
      </c>
      <c r="L34" s="37">
        <v>0</v>
      </c>
      <c r="M34" s="37">
        <v>0</v>
      </c>
      <c r="N34" s="37">
        <v>1800</v>
      </c>
      <c r="O34" s="56">
        <f t="shared" si="0"/>
        <v>9350</v>
      </c>
      <c r="P34" s="53">
        <f t="shared" si="1"/>
        <v>9100</v>
      </c>
      <c r="Q34" s="53">
        <f>O34-250</f>
        <v>9100</v>
      </c>
      <c r="R34" s="53">
        <v>200</v>
      </c>
      <c r="S34" s="20"/>
    </row>
    <row r="35" spans="1:19" s="19" customFormat="1" ht="36" x14ac:dyDescent="0.25">
      <c r="A35" s="58">
        <v>32</v>
      </c>
      <c r="B35" s="3" t="s">
        <v>31</v>
      </c>
      <c r="C35" s="2" t="s">
        <v>29</v>
      </c>
      <c r="D35" s="24" t="s">
        <v>120</v>
      </c>
      <c r="E35" s="25" t="s">
        <v>81</v>
      </c>
      <c r="F35" s="20" t="s">
        <v>39</v>
      </c>
      <c r="G35" s="13" t="s">
        <v>74</v>
      </c>
      <c r="H35" s="50">
        <v>5835</v>
      </c>
      <c r="I35" s="37">
        <v>250</v>
      </c>
      <c r="J35" s="37">
        <v>375</v>
      </c>
      <c r="K35" s="37">
        <v>0</v>
      </c>
      <c r="L35" s="37">
        <v>0</v>
      </c>
      <c r="M35" s="37">
        <v>0</v>
      </c>
      <c r="N35" s="37">
        <v>2000</v>
      </c>
      <c r="O35" s="56">
        <f t="shared" si="0"/>
        <v>8460</v>
      </c>
      <c r="P35" s="53">
        <f t="shared" si="1"/>
        <v>8210</v>
      </c>
      <c r="Q35" s="53">
        <f t="shared" si="2"/>
        <v>8210</v>
      </c>
      <c r="R35" s="53">
        <v>200</v>
      </c>
      <c r="S35" s="20"/>
    </row>
    <row r="36" spans="1:19" s="19" customFormat="1" ht="42" customHeight="1" x14ac:dyDescent="0.25">
      <c r="A36" s="58">
        <v>33</v>
      </c>
      <c r="B36" s="1" t="s">
        <v>32</v>
      </c>
      <c r="C36" s="1" t="s">
        <v>29</v>
      </c>
      <c r="D36" s="1" t="s">
        <v>120</v>
      </c>
      <c r="E36" s="20" t="s">
        <v>80</v>
      </c>
      <c r="F36" s="20" t="s">
        <v>39</v>
      </c>
      <c r="G36" s="13" t="s">
        <v>74</v>
      </c>
      <c r="H36" s="50">
        <v>5835</v>
      </c>
      <c r="I36" s="37">
        <v>250</v>
      </c>
      <c r="J36" s="37">
        <v>375</v>
      </c>
      <c r="K36" s="37">
        <v>0</v>
      </c>
      <c r="L36" s="37">
        <v>0</v>
      </c>
      <c r="M36" s="37">
        <v>0</v>
      </c>
      <c r="N36" s="37">
        <v>2000</v>
      </c>
      <c r="O36" s="56">
        <f t="shared" ref="O36:O67" si="3">SUM(H36:N36)</f>
        <v>8460</v>
      </c>
      <c r="P36" s="53">
        <f t="shared" ref="P36:P67" si="4">O36-250</f>
        <v>8210</v>
      </c>
      <c r="Q36" s="53">
        <f t="shared" si="2"/>
        <v>8210</v>
      </c>
      <c r="R36" s="53">
        <v>200</v>
      </c>
      <c r="S36" s="20"/>
    </row>
    <row r="37" spans="1:19" s="19" customFormat="1" ht="36" x14ac:dyDescent="0.2">
      <c r="A37" s="15">
        <v>34</v>
      </c>
      <c r="B37" s="6" t="s">
        <v>173</v>
      </c>
      <c r="C37" s="2" t="s">
        <v>29</v>
      </c>
      <c r="D37" s="2" t="s">
        <v>120</v>
      </c>
      <c r="E37" s="2" t="s">
        <v>85</v>
      </c>
      <c r="F37" s="20" t="s">
        <v>39</v>
      </c>
      <c r="G37" s="13" t="s">
        <v>74</v>
      </c>
      <c r="H37" s="50">
        <v>5835</v>
      </c>
      <c r="I37" s="37">
        <v>250</v>
      </c>
      <c r="J37" s="37">
        <v>0</v>
      </c>
      <c r="K37" s="37">
        <v>0</v>
      </c>
      <c r="L37" s="37">
        <v>0</v>
      </c>
      <c r="M37" s="37">
        <v>0</v>
      </c>
      <c r="N37" s="37">
        <v>2000</v>
      </c>
      <c r="O37" s="56">
        <f t="shared" si="3"/>
        <v>8085</v>
      </c>
      <c r="P37" s="53">
        <f t="shared" si="4"/>
        <v>7835</v>
      </c>
      <c r="Q37" s="53">
        <f>O37-250</f>
        <v>7835</v>
      </c>
      <c r="R37" s="53">
        <v>200</v>
      </c>
      <c r="S37" s="20"/>
    </row>
    <row r="38" spans="1:19" s="19" customFormat="1" x14ac:dyDescent="0.2">
      <c r="A38" s="15">
        <v>35</v>
      </c>
      <c r="B38" s="6" t="s">
        <v>181</v>
      </c>
      <c r="C38" s="1" t="s">
        <v>19</v>
      </c>
      <c r="D38" s="1" t="s">
        <v>175</v>
      </c>
      <c r="E38" s="23"/>
      <c r="F38" s="20" t="s">
        <v>39</v>
      </c>
      <c r="G38" s="13" t="s">
        <v>74</v>
      </c>
      <c r="H38" s="50">
        <v>3525</v>
      </c>
      <c r="I38" s="37">
        <v>250</v>
      </c>
      <c r="J38" s="37">
        <v>0</v>
      </c>
      <c r="K38" s="37">
        <v>0</v>
      </c>
      <c r="L38" s="37">
        <v>0</v>
      </c>
      <c r="M38" s="37">
        <v>1500</v>
      </c>
      <c r="N38" s="37">
        <v>1800</v>
      </c>
      <c r="O38" s="56">
        <f t="shared" si="3"/>
        <v>7075</v>
      </c>
      <c r="P38" s="53">
        <f t="shared" si="4"/>
        <v>6825</v>
      </c>
      <c r="Q38" s="53">
        <f t="shared" si="2"/>
        <v>6825</v>
      </c>
      <c r="R38" s="53">
        <v>200</v>
      </c>
      <c r="S38" s="20"/>
    </row>
    <row r="39" spans="1:19" s="19" customFormat="1" ht="25.5" customHeight="1" x14ac:dyDescent="0.25">
      <c r="A39" s="58">
        <v>36</v>
      </c>
      <c r="B39" s="3" t="s">
        <v>183</v>
      </c>
      <c r="C39" s="3" t="s">
        <v>33</v>
      </c>
      <c r="D39" s="3" t="s">
        <v>175</v>
      </c>
      <c r="E39" s="23" t="s">
        <v>106</v>
      </c>
      <c r="F39" s="20" t="s">
        <v>39</v>
      </c>
      <c r="G39" s="13" t="s">
        <v>74</v>
      </c>
      <c r="H39" s="50">
        <v>3295</v>
      </c>
      <c r="I39" s="37">
        <v>250</v>
      </c>
      <c r="J39" s="37">
        <v>0</v>
      </c>
      <c r="K39" s="37">
        <v>1000</v>
      </c>
      <c r="L39" s="37">
        <v>0</v>
      </c>
      <c r="M39" s="37">
        <v>0</v>
      </c>
      <c r="N39" s="37">
        <v>1800</v>
      </c>
      <c r="O39" s="56">
        <f t="shared" si="3"/>
        <v>6345</v>
      </c>
      <c r="P39" s="53">
        <f t="shared" si="4"/>
        <v>6095</v>
      </c>
      <c r="Q39" s="53">
        <f t="shared" si="2"/>
        <v>6095</v>
      </c>
      <c r="R39" s="53">
        <v>200</v>
      </c>
      <c r="S39" s="20"/>
    </row>
    <row r="40" spans="1:19" s="19" customFormat="1" ht="24" x14ac:dyDescent="0.25">
      <c r="A40" s="58">
        <v>37</v>
      </c>
      <c r="B40" s="60" t="s">
        <v>20</v>
      </c>
      <c r="C40" s="2" t="s">
        <v>37</v>
      </c>
      <c r="D40" s="2" t="s">
        <v>93</v>
      </c>
      <c r="E40" s="2" t="s">
        <v>84</v>
      </c>
      <c r="F40" s="20" t="s">
        <v>39</v>
      </c>
      <c r="G40" s="13" t="s">
        <v>74</v>
      </c>
      <c r="H40" s="50">
        <v>1381</v>
      </c>
      <c r="I40" s="37">
        <v>250</v>
      </c>
      <c r="J40" s="37">
        <v>0</v>
      </c>
      <c r="K40" s="37">
        <v>500</v>
      </c>
      <c r="L40" s="37">
        <v>0</v>
      </c>
      <c r="M40" s="37">
        <v>0</v>
      </c>
      <c r="N40" s="37">
        <v>500</v>
      </c>
      <c r="O40" s="56">
        <f t="shared" si="3"/>
        <v>2631</v>
      </c>
      <c r="P40" s="53">
        <f t="shared" si="4"/>
        <v>2381</v>
      </c>
      <c r="Q40" s="53">
        <f>O40-250</f>
        <v>2381</v>
      </c>
      <c r="R40" s="53">
        <v>200</v>
      </c>
      <c r="S40" s="20"/>
    </row>
    <row r="41" spans="1:19" s="19" customFormat="1" ht="24" x14ac:dyDescent="0.2">
      <c r="A41" s="15">
        <v>38</v>
      </c>
      <c r="B41" s="3" t="s">
        <v>34</v>
      </c>
      <c r="C41" s="3" t="s">
        <v>35</v>
      </c>
      <c r="D41" s="3" t="s">
        <v>123</v>
      </c>
      <c r="E41" s="2" t="s">
        <v>82</v>
      </c>
      <c r="F41" s="20" t="s">
        <v>39</v>
      </c>
      <c r="G41" s="13" t="s">
        <v>74</v>
      </c>
      <c r="H41" s="50">
        <v>1105</v>
      </c>
      <c r="I41" s="37">
        <v>250</v>
      </c>
      <c r="J41" s="37">
        <v>0</v>
      </c>
      <c r="K41" s="37">
        <v>450</v>
      </c>
      <c r="L41" s="37">
        <v>0</v>
      </c>
      <c r="M41" s="37">
        <v>0</v>
      </c>
      <c r="N41" s="37">
        <v>1000</v>
      </c>
      <c r="O41" s="56">
        <f t="shared" si="3"/>
        <v>2805</v>
      </c>
      <c r="P41" s="53">
        <f t="shared" si="4"/>
        <v>2555</v>
      </c>
      <c r="Q41" s="53">
        <f t="shared" si="2"/>
        <v>2555</v>
      </c>
      <c r="R41" s="53">
        <v>200</v>
      </c>
      <c r="S41" s="20"/>
    </row>
    <row r="42" spans="1:19" s="19" customFormat="1" ht="24" x14ac:dyDescent="0.2">
      <c r="A42" s="15">
        <v>39</v>
      </c>
      <c r="B42" s="3" t="s">
        <v>36</v>
      </c>
      <c r="C42" s="3" t="s">
        <v>35</v>
      </c>
      <c r="D42" s="3" t="s">
        <v>123</v>
      </c>
      <c r="E42" s="2" t="s">
        <v>107</v>
      </c>
      <c r="F42" s="20" t="s">
        <v>39</v>
      </c>
      <c r="G42" s="13" t="s">
        <v>74</v>
      </c>
      <c r="H42" s="50">
        <v>1105</v>
      </c>
      <c r="I42" s="37">
        <v>250</v>
      </c>
      <c r="J42" s="37">
        <v>0</v>
      </c>
      <c r="K42" s="37">
        <v>450</v>
      </c>
      <c r="L42" s="37">
        <v>0</v>
      </c>
      <c r="M42" s="37">
        <v>0</v>
      </c>
      <c r="N42" s="37">
        <v>1000</v>
      </c>
      <c r="O42" s="56">
        <f t="shared" si="3"/>
        <v>2805</v>
      </c>
      <c r="P42" s="53">
        <f t="shared" si="4"/>
        <v>2555</v>
      </c>
      <c r="Q42" s="53">
        <f t="shared" si="2"/>
        <v>2555</v>
      </c>
      <c r="R42" s="53">
        <v>200</v>
      </c>
      <c r="S42" s="20"/>
    </row>
    <row r="43" spans="1:19" s="14" customFormat="1" ht="24.75" x14ac:dyDescent="0.25">
      <c r="A43" s="59">
        <v>40</v>
      </c>
      <c r="B43" s="49" t="s">
        <v>20</v>
      </c>
      <c r="C43" s="48" t="s">
        <v>158</v>
      </c>
      <c r="D43" s="46" t="s">
        <v>155</v>
      </c>
      <c r="E43" s="46" t="s">
        <v>155</v>
      </c>
      <c r="F43" s="46" t="s">
        <v>39</v>
      </c>
      <c r="G43" s="47" t="s">
        <v>74</v>
      </c>
      <c r="H43" s="51">
        <v>1105</v>
      </c>
      <c r="I43" s="50">
        <v>250</v>
      </c>
      <c r="J43" s="50">
        <v>0</v>
      </c>
      <c r="K43" s="50">
        <v>1000</v>
      </c>
      <c r="L43" s="50">
        <v>0</v>
      </c>
      <c r="M43" s="50">
        <v>0</v>
      </c>
      <c r="N43" s="62">
        <v>1000</v>
      </c>
      <c r="O43" s="52">
        <f t="shared" si="3"/>
        <v>3355</v>
      </c>
      <c r="P43" s="54">
        <f t="shared" si="4"/>
        <v>3105</v>
      </c>
      <c r="Q43" s="54">
        <f>O43-250</f>
        <v>3105</v>
      </c>
      <c r="R43" s="53">
        <v>200</v>
      </c>
      <c r="S43" s="11"/>
    </row>
    <row r="44" spans="1:19" s="14" customFormat="1" ht="24.75" x14ac:dyDescent="0.25">
      <c r="A44" s="59">
        <v>41</v>
      </c>
      <c r="B44" s="49" t="s">
        <v>20</v>
      </c>
      <c r="C44" s="48" t="s">
        <v>156</v>
      </c>
      <c r="D44" s="46" t="s">
        <v>157</v>
      </c>
      <c r="E44" s="46" t="s">
        <v>157</v>
      </c>
      <c r="F44" s="46" t="s">
        <v>39</v>
      </c>
      <c r="G44" s="47" t="s">
        <v>74</v>
      </c>
      <c r="H44" s="51">
        <v>1168</v>
      </c>
      <c r="I44" s="50">
        <v>250</v>
      </c>
      <c r="J44" s="50">
        <v>0</v>
      </c>
      <c r="K44" s="50">
        <v>1000</v>
      </c>
      <c r="L44" s="50">
        <v>0</v>
      </c>
      <c r="M44" s="50">
        <v>0</v>
      </c>
      <c r="N44" s="62">
        <v>1000</v>
      </c>
      <c r="O44" s="52">
        <f t="shared" si="3"/>
        <v>3418</v>
      </c>
      <c r="P44" s="54">
        <f t="shared" si="4"/>
        <v>3168</v>
      </c>
      <c r="Q44" s="54">
        <f>O44-250</f>
        <v>3168</v>
      </c>
      <c r="R44" s="53">
        <v>200</v>
      </c>
      <c r="S44" s="11"/>
    </row>
    <row r="45" spans="1:19" s="14" customFormat="1" ht="24.75" x14ac:dyDescent="0.25">
      <c r="A45" s="44">
        <v>42</v>
      </c>
      <c r="B45" s="49" t="s">
        <v>20</v>
      </c>
      <c r="C45" s="48" t="s">
        <v>156</v>
      </c>
      <c r="D45" s="46" t="s">
        <v>157</v>
      </c>
      <c r="E45" s="46" t="s">
        <v>157</v>
      </c>
      <c r="F45" s="46" t="s">
        <v>39</v>
      </c>
      <c r="G45" s="47" t="s">
        <v>74</v>
      </c>
      <c r="H45" s="51">
        <v>1168</v>
      </c>
      <c r="I45" s="50">
        <v>250</v>
      </c>
      <c r="J45" s="50">
        <v>0</v>
      </c>
      <c r="K45" s="50">
        <v>1000</v>
      </c>
      <c r="L45" s="50">
        <v>0</v>
      </c>
      <c r="M45" s="50">
        <v>0</v>
      </c>
      <c r="N45" s="62">
        <v>1000</v>
      </c>
      <c r="O45" s="52">
        <f t="shared" si="3"/>
        <v>3418</v>
      </c>
      <c r="P45" s="54">
        <f t="shared" si="4"/>
        <v>3168</v>
      </c>
      <c r="Q45" s="54">
        <f>O45-250</f>
        <v>3168</v>
      </c>
      <c r="R45" s="53">
        <v>200</v>
      </c>
      <c r="S45" s="11"/>
    </row>
    <row r="46" spans="1:19" s="14" customFormat="1" ht="24" x14ac:dyDescent="0.25">
      <c r="A46" s="44">
        <v>43</v>
      </c>
      <c r="B46" s="49" t="s">
        <v>20</v>
      </c>
      <c r="C46" s="48" t="s">
        <v>158</v>
      </c>
      <c r="D46" s="46" t="s">
        <v>159</v>
      </c>
      <c r="E46" s="46" t="s">
        <v>159</v>
      </c>
      <c r="F46" s="46" t="s">
        <v>39</v>
      </c>
      <c r="G46" s="47" t="s">
        <v>74</v>
      </c>
      <c r="H46" s="51">
        <v>1105</v>
      </c>
      <c r="I46" s="50">
        <v>250</v>
      </c>
      <c r="J46" s="50">
        <v>0</v>
      </c>
      <c r="K46" s="50">
        <v>1000</v>
      </c>
      <c r="L46" s="50">
        <v>0</v>
      </c>
      <c r="M46" s="50">
        <v>0</v>
      </c>
      <c r="N46" s="62">
        <v>1000</v>
      </c>
      <c r="O46" s="52">
        <f t="shared" si="3"/>
        <v>3355</v>
      </c>
      <c r="P46" s="54">
        <f t="shared" si="4"/>
        <v>3105</v>
      </c>
      <c r="Q46" s="54">
        <f>O46-250</f>
        <v>3105</v>
      </c>
      <c r="R46" s="53">
        <v>200</v>
      </c>
      <c r="S46" s="11"/>
    </row>
    <row r="47" spans="1:19" s="19" customFormat="1" ht="24" x14ac:dyDescent="0.25">
      <c r="A47" s="58">
        <v>44</v>
      </c>
      <c r="B47" s="39" t="s">
        <v>20</v>
      </c>
      <c r="C47" s="5" t="s">
        <v>26</v>
      </c>
      <c r="D47" s="5" t="s">
        <v>121</v>
      </c>
      <c r="E47" s="20" t="s">
        <v>23</v>
      </c>
      <c r="F47" s="20" t="s">
        <v>39</v>
      </c>
      <c r="G47" s="13" t="s">
        <v>75</v>
      </c>
      <c r="H47" s="50">
        <v>2441</v>
      </c>
      <c r="I47" s="37">
        <v>250</v>
      </c>
      <c r="J47" s="37">
        <v>0</v>
      </c>
      <c r="K47" s="37">
        <v>0</v>
      </c>
      <c r="L47" s="37">
        <v>0</v>
      </c>
      <c r="M47" s="37">
        <v>1000</v>
      </c>
      <c r="N47" s="37">
        <v>1000</v>
      </c>
      <c r="O47" s="56">
        <f t="shared" si="3"/>
        <v>4691</v>
      </c>
      <c r="P47" s="53">
        <f t="shared" si="4"/>
        <v>4441</v>
      </c>
      <c r="Q47" s="53">
        <f t="shared" si="2"/>
        <v>4441</v>
      </c>
      <c r="R47" s="53">
        <v>200</v>
      </c>
      <c r="S47" s="20"/>
    </row>
    <row r="48" spans="1:19" s="19" customFormat="1" ht="24" x14ac:dyDescent="0.25">
      <c r="A48" s="58">
        <v>45</v>
      </c>
      <c r="B48" s="6" t="s">
        <v>76</v>
      </c>
      <c r="C48" s="7" t="s">
        <v>77</v>
      </c>
      <c r="D48" s="7" t="s">
        <v>124</v>
      </c>
      <c r="E48" s="18" t="s">
        <v>86</v>
      </c>
      <c r="F48" s="20" t="s">
        <v>39</v>
      </c>
      <c r="G48" s="13" t="s">
        <v>75</v>
      </c>
      <c r="H48" s="50">
        <v>1460</v>
      </c>
      <c r="I48" s="37">
        <v>250</v>
      </c>
      <c r="J48" s="37">
        <v>0</v>
      </c>
      <c r="K48" s="37">
        <v>600</v>
      </c>
      <c r="L48" s="37">
        <v>35</v>
      </c>
      <c r="M48" s="37">
        <v>0</v>
      </c>
      <c r="N48" s="37">
        <v>600</v>
      </c>
      <c r="O48" s="56">
        <f t="shared" si="3"/>
        <v>2945</v>
      </c>
      <c r="P48" s="53">
        <f t="shared" si="4"/>
        <v>2695</v>
      </c>
      <c r="Q48" s="53">
        <f t="shared" si="2"/>
        <v>2695</v>
      </c>
      <c r="R48" s="53">
        <v>200</v>
      </c>
      <c r="S48" s="20"/>
    </row>
    <row r="49" spans="1:19" s="19" customFormat="1" ht="24" x14ac:dyDescent="0.2">
      <c r="A49" s="15">
        <v>46</v>
      </c>
      <c r="B49" s="6" t="s">
        <v>184</v>
      </c>
      <c r="C49" s="5" t="s">
        <v>26</v>
      </c>
      <c r="D49" s="5" t="s">
        <v>121</v>
      </c>
      <c r="E49" s="18" t="s">
        <v>87</v>
      </c>
      <c r="F49" s="20" t="s">
        <v>39</v>
      </c>
      <c r="G49" s="13" t="s">
        <v>75</v>
      </c>
      <c r="H49" s="50">
        <v>2441</v>
      </c>
      <c r="I49" s="37">
        <v>250</v>
      </c>
      <c r="J49" s="37">
        <v>0</v>
      </c>
      <c r="K49" s="37">
        <v>0</v>
      </c>
      <c r="L49" s="37">
        <v>0</v>
      </c>
      <c r="M49" s="37">
        <v>1000</v>
      </c>
      <c r="N49" s="37">
        <v>1000</v>
      </c>
      <c r="O49" s="56">
        <f t="shared" si="3"/>
        <v>4691</v>
      </c>
      <c r="P49" s="53">
        <f t="shared" si="4"/>
        <v>4441</v>
      </c>
      <c r="Q49" s="53">
        <f>O49-250</f>
        <v>4441</v>
      </c>
      <c r="R49" s="53">
        <v>200</v>
      </c>
      <c r="S49" s="20"/>
    </row>
    <row r="50" spans="1:19" s="19" customFormat="1" x14ac:dyDescent="0.2">
      <c r="A50" s="15">
        <v>47</v>
      </c>
      <c r="B50" s="8"/>
      <c r="C50" s="26" t="s">
        <v>41</v>
      </c>
      <c r="D50" s="26" t="s">
        <v>119</v>
      </c>
      <c r="E50" s="20" t="s">
        <v>79</v>
      </c>
      <c r="F50" s="20" t="s">
        <v>42</v>
      </c>
      <c r="G50" s="13" t="s">
        <v>74</v>
      </c>
      <c r="H50" s="50">
        <v>7000</v>
      </c>
      <c r="I50" s="37">
        <v>250</v>
      </c>
      <c r="J50" s="37">
        <v>0</v>
      </c>
      <c r="K50" s="37">
        <v>0</v>
      </c>
      <c r="L50" s="37">
        <v>0</v>
      </c>
      <c r="M50" s="37">
        <v>0</v>
      </c>
      <c r="N50" s="43">
        <v>3000</v>
      </c>
      <c r="O50" s="56">
        <f t="shared" si="3"/>
        <v>10250</v>
      </c>
      <c r="P50" s="53">
        <f t="shared" si="4"/>
        <v>10000</v>
      </c>
      <c r="Q50" s="53">
        <f t="shared" si="2"/>
        <v>10000</v>
      </c>
      <c r="R50" s="53">
        <v>200</v>
      </c>
      <c r="S50" s="20"/>
    </row>
    <row r="51" spans="1:19" s="14" customFormat="1" ht="24.75" x14ac:dyDescent="0.25">
      <c r="A51" s="59">
        <v>48</v>
      </c>
      <c r="B51" s="49" t="s">
        <v>20</v>
      </c>
      <c r="C51" s="48" t="s">
        <v>14</v>
      </c>
      <c r="D51" s="46" t="s">
        <v>176</v>
      </c>
      <c r="E51" s="46" t="s">
        <v>116</v>
      </c>
      <c r="F51" s="46" t="s">
        <v>163</v>
      </c>
      <c r="G51" s="47" t="s">
        <v>74</v>
      </c>
      <c r="H51" s="51">
        <v>6297</v>
      </c>
      <c r="I51" s="50">
        <v>250</v>
      </c>
      <c r="J51" s="50">
        <v>375</v>
      </c>
      <c r="K51" s="50">
        <v>0</v>
      </c>
      <c r="L51" s="50">
        <v>0</v>
      </c>
      <c r="M51" s="50">
        <v>0</v>
      </c>
      <c r="N51" s="62">
        <v>1800</v>
      </c>
      <c r="O51" s="52">
        <f t="shared" si="3"/>
        <v>8722</v>
      </c>
      <c r="P51" s="54">
        <f t="shared" si="4"/>
        <v>8472</v>
      </c>
      <c r="Q51" s="54">
        <f>O51-250</f>
        <v>8472</v>
      </c>
      <c r="R51" s="53">
        <v>200</v>
      </c>
      <c r="S51" s="11"/>
    </row>
    <row r="52" spans="1:19" s="14" customFormat="1" ht="24.75" x14ac:dyDescent="0.25">
      <c r="A52" s="59">
        <v>49</v>
      </c>
      <c r="B52" s="49" t="s">
        <v>20</v>
      </c>
      <c r="C52" s="48" t="s">
        <v>14</v>
      </c>
      <c r="D52" s="46" t="s">
        <v>176</v>
      </c>
      <c r="E52" s="46" t="s">
        <v>91</v>
      </c>
      <c r="F52" s="46" t="s">
        <v>163</v>
      </c>
      <c r="G52" s="47" t="s">
        <v>74</v>
      </c>
      <c r="H52" s="51">
        <v>6297</v>
      </c>
      <c r="I52" s="50">
        <v>250</v>
      </c>
      <c r="J52" s="50">
        <v>375</v>
      </c>
      <c r="K52" s="50">
        <v>0</v>
      </c>
      <c r="L52" s="50">
        <v>0</v>
      </c>
      <c r="M52" s="50">
        <v>0</v>
      </c>
      <c r="N52" s="62">
        <v>1800</v>
      </c>
      <c r="O52" s="52">
        <f t="shared" si="3"/>
        <v>8722</v>
      </c>
      <c r="P52" s="54">
        <f t="shared" si="4"/>
        <v>8472</v>
      </c>
      <c r="Q52" s="54">
        <f>O52-250</f>
        <v>8472</v>
      </c>
      <c r="R52" s="53">
        <v>200</v>
      </c>
      <c r="S52" s="11"/>
    </row>
    <row r="53" spans="1:19" s="19" customFormat="1" x14ac:dyDescent="0.2">
      <c r="A53" s="15">
        <v>50</v>
      </c>
      <c r="B53" s="2" t="s">
        <v>43</v>
      </c>
      <c r="C53" s="22" t="s">
        <v>41</v>
      </c>
      <c r="D53" s="22" t="s">
        <v>122</v>
      </c>
      <c r="E53" s="20" t="s">
        <v>79</v>
      </c>
      <c r="F53" s="20" t="s">
        <v>94</v>
      </c>
      <c r="G53" s="13" t="s">
        <v>74</v>
      </c>
      <c r="H53" s="50">
        <v>7000</v>
      </c>
      <c r="I53" s="37">
        <v>250</v>
      </c>
      <c r="J53" s="37">
        <v>375</v>
      </c>
      <c r="K53" s="37">
        <v>0</v>
      </c>
      <c r="L53" s="37">
        <v>0</v>
      </c>
      <c r="M53" s="37">
        <v>0</v>
      </c>
      <c r="N53" s="37">
        <v>3000</v>
      </c>
      <c r="O53" s="56">
        <f t="shared" si="3"/>
        <v>10625</v>
      </c>
      <c r="P53" s="53">
        <f t="shared" si="4"/>
        <v>10375</v>
      </c>
      <c r="Q53" s="53">
        <f t="shared" si="2"/>
        <v>10375</v>
      </c>
      <c r="R53" s="53">
        <v>200</v>
      </c>
      <c r="S53" s="20"/>
    </row>
    <row r="54" spans="1:19" s="19" customFormat="1" ht="36" x14ac:dyDescent="0.2">
      <c r="A54" s="15">
        <v>51</v>
      </c>
      <c r="B54" s="2" t="s">
        <v>44</v>
      </c>
      <c r="C54" s="22" t="s">
        <v>14</v>
      </c>
      <c r="D54" s="22" t="s">
        <v>120</v>
      </c>
      <c r="E54" s="18" t="s">
        <v>89</v>
      </c>
      <c r="F54" s="20" t="s">
        <v>47</v>
      </c>
      <c r="G54" s="13" t="s">
        <v>74</v>
      </c>
      <c r="H54" s="50">
        <v>6297</v>
      </c>
      <c r="I54" s="37">
        <v>250</v>
      </c>
      <c r="J54" s="37">
        <v>375</v>
      </c>
      <c r="K54" s="37">
        <v>0</v>
      </c>
      <c r="L54" s="37">
        <v>0</v>
      </c>
      <c r="M54" s="37">
        <v>0</v>
      </c>
      <c r="N54" s="37">
        <v>1800</v>
      </c>
      <c r="O54" s="56">
        <f t="shared" si="3"/>
        <v>8722</v>
      </c>
      <c r="P54" s="53">
        <f t="shared" si="4"/>
        <v>8472</v>
      </c>
      <c r="Q54" s="53">
        <f t="shared" si="2"/>
        <v>8472</v>
      </c>
      <c r="R54" s="53">
        <v>200</v>
      </c>
      <c r="S54" s="20"/>
    </row>
    <row r="55" spans="1:19" s="19" customFormat="1" ht="36" x14ac:dyDescent="0.25">
      <c r="A55" s="58">
        <v>52</v>
      </c>
      <c r="B55" s="2" t="s">
        <v>108</v>
      </c>
      <c r="C55" s="22" t="s">
        <v>14</v>
      </c>
      <c r="D55" s="22" t="s">
        <v>120</v>
      </c>
      <c r="E55" s="18" t="s">
        <v>88</v>
      </c>
      <c r="F55" s="20" t="s">
        <v>94</v>
      </c>
      <c r="G55" s="13" t="s">
        <v>74</v>
      </c>
      <c r="H55" s="50">
        <v>6297</v>
      </c>
      <c r="I55" s="37">
        <v>250</v>
      </c>
      <c r="J55" s="37">
        <v>375</v>
      </c>
      <c r="K55" s="37">
        <v>0</v>
      </c>
      <c r="L55" s="37">
        <v>0</v>
      </c>
      <c r="M55" s="37">
        <v>0</v>
      </c>
      <c r="N55" s="37">
        <v>1800</v>
      </c>
      <c r="O55" s="56">
        <f t="shared" si="3"/>
        <v>8722</v>
      </c>
      <c r="P55" s="53">
        <f t="shared" si="4"/>
        <v>8472</v>
      </c>
      <c r="Q55" s="53">
        <f t="shared" si="2"/>
        <v>8472</v>
      </c>
      <c r="R55" s="53">
        <v>200</v>
      </c>
      <c r="S55" s="20"/>
    </row>
    <row r="56" spans="1:19" s="19" customFormat="1" ht="24" x14ac:dyDescent="0.25">
      <c r="A56" s="58">
        <v>53</v>
      </c>
      <c r="B56" s="2" t="s">
        <v>109</v>
      </c>
      <c r="C56" s="22" t="s">
        <v>45</v>
      </c>
      <c r="D56" s="22" t="s">
        <v>121</v>
      </c>
      <c r="E56" s="20" t="s">
        <v>110</v>
      </c>
      <c r="F56" s="20" t="s">
        <v>94</v>
      </c>
      <c r="G56" s="13" t="s">
        <v>74</v>
      </c>
      <c r="H56" s="50">
        <v>2281</v>
      </c>
      <c r="I56" s="37">
        <v>250</v>
      </c>
      <c r="J56" s="37">
        <v>0</v>
      </c>
      <c r="K56" s="37">
        <v>0</v>
      </c>
      <c r="L56" s="37">
        <v>0</v>
      </c>
      <c r="M56" s="37">
        <v>0</v>
      </c>
      <c r="N56" s="37">
        <v>1000</v>
      </c>
      <c r="O56" s="56">
        <f t="shared" si="3"/>
        <v>3531</v>
      </c>
      <c r="P56" s="53">
        <f t="shared" si="4"/>
        <v>3281</v>
      </c>
      <c r="Q56" s="53">
        <f t="shared" si="2"/>
        <v>3281</v>
      </c>
      <c r="R56" s="53">
        <v>200</v>
      </c>
      <c r="S56" s="20"/>
    </row>
    <row r="57" spans="1:19" s="19" customFormat="1" ht="24" x14ac:dyDescent="0.2">
      <c r="A57" s="15">
        <v>54</v>
      </c>
      <c r="B57" s="2" t="s">
        <v>46</v>
      </c>
      <c r="C57" s="22" t="s">
        <v>45</v>
      </c>
      <c r="D57" s="22" t="s">
        <v>121</v>
      </c>
      <c r="E57" s="20" t="s">
        <v>90</v>
      </c>
      <c r="F57" s="20" t="s">
        <v>94</v>
      </c>
      <c r="G57" s="13" t="s">
        <v>74</v>
      </c>
      <c r="H57" s="50">
        <v>2281</v>
      </c>
      <c r="I57" s="37">
        <v>250</v>
      </c>
      <c r="J57" s="37">
        <v>0</v>
      </c>
      <c r="K57" s="37">
        <v>0</v>
      </c>
      <c r="L57" s="37">
        <v>0</v>
      </c>
      <c r="M57" s="37">
        <v>0</v>
      </c>
      <c r="N57" s="37">
        <v>1000</v>
      </c>
      <c r="O57" s="56">
        <f t="shared" si="3"/>
        <v>3531</v>
      </c>
      <c r="P57" s="53">
        <f t="shared" si="4"/>
        <v>3281</v>
      </c>
      <c r="Q57" s="53">
        <f t="shared" si="2"/>
        <v>3281</v>
      </c>
      <c r="R57" s="53">
        <v>200</v>
      </c>
      <c r="S57" s="20"/>
    </row>
    <row r="58" spans="1:19" s="14" customFormat="1" ht="24.75" x14ac:dyDescent="0.25">
      <c r="A58" s="44">
        <v>55</v>
      </c>
      <c r="B58" s="49" t="s">
        <v>20</v>
      </c>
      <c r="C58" s="48" t="s">
        <v>14</v>
      </c>
      <c r="D58" s="46" t="s">
        <v>176</v>
      </c>
      <c r="E58" s="46" t="s">
        <v>80</v>
      </c>
      <c r="F58" s="46" t="s">
        <v>170</v>
      </c>
      <c r="G58" s="47" t="s">
        <v>74</v>
      </c>
      <c r="H58" s="51">
        <v>6297</v>
      </c>
      <c r="I58" s="50">
        <v>250</v>
      </c>
      <c r="J58" s="50">
        <v>375</v>
      </c>
      <c r="K58" s="50">
        <v>0</v>
      </c>
      <c r="L58" s="50">
        <v>0</v>
      </c>
      <c r="M58" s="50">
        <v>0</v>
      </c>
      <c r="N58" s="62">
        <v>1800</v>
      </c>
      <c r="O58" s="52">
        <f t="shared" si="3"/>
        <v>8722</v>
      </c>
      <c r="P58" s="54">
        <f t="shared" si="4"/>
        <v>8472</v>
      </c>
      <c r="Q58" s="54">
        <f>O58-250</f>
        <v>8472</v>
      </c>
      <c r="R58" s="53">
        <v>200</v>
      </c>
      <c r="S58" s="11"/>
    </row>
    <row r="59" spans="1:19" s="19" customFormat="1" x14ac:dyDescent="0.25">
      <c r="A59" s="58">
        <v>56</v>
      </c>
      <c r="B59" s="6" t="s">
        <v>111</v>
      </c>
      <c r="C59" s="22" t="s">
        <v>41</v>
      </c>
      <c r="D59" s="22" t="s">
        <v>119</v>
      </c>
      <c r="E59" s="20" t="s">
        <v>79</v>
      </c>
      <c r="F59" s="20" t="s">
        <v>52</v>
      </c>
      <c r="G59" s="13" t="s">
        <v>74</v>
      </c>
      <c r="H59" s="50">
        <v>7000</v>
      </c>
      <c r="I59" s="37">
        <v>250</v>
      </c>
      <c r="J59" s="37">
        <v>375</v>
      </c>
      <c r="K59" s="37">
        <v>0</v>
      </c>
      <c r="L59" s="37">
        <v>0</v>
      </c>
      <c r="M59" s="37">
        <v>0</v>
      </c>
      <c r="N59" s="37">
        <v>3000</v>
      </c>
      <c r="O59" s="56">
        <f t="shared" si="3"/>
        <v>10625</v>
      </c>
      <c r="P59" s="53">
        <f t="shared" si="4"/>
        <v>10375</v>
      </c>
      <c r="Q59" s="53">
        <f t="shared" si="2"/>
        <v>10375</v>
      </c>
      <c r="R59" s="53">
        <v>200</v>
      </c>
      <c r="S59" s="20"/>
    </row>
    <row r="60" spans="1:19" s="19" customFormat="1" ht="40.5" customHeight="1" x14ac:dyDescent="0.25">
      <c r="A60" s="58">
        <v>57</v>
      </c>
      <c r="B60" s="2" t="s">
        <v>48</v>
      </c>
      <c r="C60" s="22" t="s">
        <v>14</v>
      </c>
      <c r="D60" s="22" t="s">
        <v>120</v>
      </c>
      <c r="E60" s="18" t="s">
        <v>91</v>
      </c>
      <c r="F60" s="20" t="s">
        <v>52</v>
      </c>
      <c r="G60" s="13" t="s">
        <v>74</v>
      </c>
      <c r="H60" s="50">
        <v>6297</v>
      </c>
      <c r="I60" s="37">
        <v>250</v>
      </c>
      <c r="J60" s="37">
        <v>375</v>
      </c>
      <c r="K60" s="37">
        <v>0</v>
      </c>
      <c r="L60" s="37">
        <v>0</v>
      </c>
      <c r="M60" s="37">
        <v>0</v>
      </c>
      <c r="N60" s="37">
        <v>1800</v>
      </c>
      <c r="O60" s="56">
        <f t="shared" si="3"/>
        <v>8722</v>
      </c>
      <c r="P60" s="53">
        <f t="shared" si="4"/>
        <v>8472</v>
      </c>
      <c r="Q60" s="53">
        <f t="shared" si="2"/>
        <v>8472</v>
      </c>
      <c r="R60" s="53">
        <v>200</v>
      </c>
      <c r="S60" s="20"/>
    </row>
    <row r="61" spans="1:19" s="19" customFormat="1" ht="24" x14ac:dyDescent="0.2">
      <c r="A61" s="15">
        <v>58</v>
      </c>
      <c r="B61" s="2" t="s">
        <v>49</v>
      </c>
      <c r="C61" s="22" t="s">
        <v>45</v>
      </c>
      <c r="D61" s="22" t="s">
        <v>121</v>
      </c>
      <c r="E61" s="20" t="s">
        <v>112</v>
      </c>
      <c r="F61" s="20" t="s">
        <v>52</v>
      </c>
      <c r="G61" s="13" t="s">
        <v>74</v>
      </c>
      <c r="H61" s="50">
        <v>2281</v>
      </c>
      <c r="I61" s="37">
        <v>250</v>
      </c>
      <c r="J61" s="37">
        <v>0</v>
      </c>
      <c r="K61" s="37">
        <v>0</v>
      </c>
      <c r="L61" s="37">
        <v>0</v>
      </c>
      <c r="M61" s="37">
        <v>0</v>
      </c>
      <c r="N61" s="37">
        <v>1000</v>
      </c>
      <c r="O61" s="56">
        <f t="shared" si="3"/>
        <v>3531</v>
      </c>
      <c r="P61" s="53">
        <f t="shared" si="4"/>
        <v>3281</v>
      </c>
      <c r="Q61" s="53">
        <f t="shared" si="2"/>
        <v>3281</v>
      </c>
      <c r="R61" s="53">
        <v>200</v>
      </c>
      <c r="S61" s="20"/>
    </row>
    <row r="62" spans="1:19" s="19" customFormat="1" ht="36" x14ac:dyDescent="0.2">
      <c r="A62" s="15">
        <v>59</v>
      </c>
      <c r="B62" s="2" t="s">
        <v>50</v>
      </c>
      <c r="C62" s="22" t="s">
        <v>14</v>
      </c>
      <c r="D62" s="22" t="s">
        <v>120</v>
      </c>
      <c r="E62" s="18" t="s">
        <v>89</v>
      </c>
      <c r="F62" s="20" t="s">
        <v>52</v>
      </c>
      <c r="G62" s="13" t="s">
        <v>74</v>
      </c>
      <c r="H62" s="50">
        <v>6297</v>
      </c>
      <c r="I62" s="37">
        <v>250</v>
      </c>
      <c r="J62" s="37">
        <v>375</v>
      </c>
      <c r="K62" s="37">
        <v>0</v>
      </c>
      <c r="L62" s="37">
        <v>0</v>
      </c>
      <c r="M62" s="37">
        <v>0</v>
      </c>
      <c r="N62" s="43">
        <v>1800</v>
      </c>
      <c r="O62" s="56">
        <f t="shared" si="3"/>
        <v>8722</v>
      </c>
      <c r="P62" s="53">
        <f t="shared" si="4"/>
        <v>8472</v>
      </c>
      <c r="Q62" s="53">
        <f t="shared" si="2"/>
        <v>8472</v>
      </c>
      <c r="R62" s="53">
        <v>200</v>
      </c>
      <c r="S62" s="20"/>
    </row>
    <row r="63" spans="1:19" s="19" customFormat="1" ht="24" x14ac:dyDescent="0.25">
      <c r="A63" s="58">
        <v>60</v>
      </c>
      <c r="B63" s="2" t="s">
        <v>51</v>
      </c>
      <c r="C63" s="22" t="s">
        <v>45</v>
      </c>
      <c r="D63" s="22" t="s">
        <v>121</v>
      </c>
      <c r="E63" s="20" t="s">
        <v>90</v>
      </c>
      <c r="F63" s="20" t="s">
        <v>52</v>
      </c>
      <c r="G63" s="13" t="s">
        <v>74</v>
      </c>
      <c r="H63" s="50">
        <v>2281</v>
      </c>
      <c r="I63" s="37">
        <v>250</v>
      </c>
      <c r="J63" s="37">
        <v>0</v>
      </c>
      <c r="K63" s="37">
        <v>0</v>
      </c>
      <c r="L63" s="37">
        <v>0</v>
      </c>
      <c r="M63" s="37">
        <v>0</v>
      </c>
      <c r="N63" s="37">
        <v>1000</v>
      </c>
      <c r="O63" s="56">
        <f t="shared" si="3"/>
        <v>3531</v>
      </c>
      <c r="P63" s="53">
        <f t="shared" si="4"/>
        <v>3281</v>
      </c>
      <c r="Q63" s="53">
        <f t="shared" si="2"/>
        <v>3281</v>
      </c>
      <c r="R63" s="53">
        <v>200</v>
      </c>
      <c r="S63" s="20"/>
    </row>
    <row r="64" spans="1:19" s="14" customFormat="1" ht="24.75" x14ac:dyDescent="0.25">
      <c r="A64" s="59">
        <v>61</v>
      </c>
      <c r="B64" s="49" t="s">
        <v>20</v>
      </c>
      <c r="C64" s="48" t="s">
        <v>14</v>
      </c>
      <c r="D64" s="46" t="s">
        <v>176</v>
      </c>
      <c r="E64" s="46" t="s">
        <v>164</v>
      </c>
      <c r="F64" s="46" t="s">
        <v>168</v>
      </c>
      <c r="G64" s="47" t="s">
        <v>74</v>
      </c>
      <c r="H64" s="51">
        <v>6297</v>
      </c>
      <c r="I64" s="50">
        <v>250</v>
      </c>
      <c r="J64" s="50">
        <v>375</v>
      </c>
      <c r="K64" s="50">
        <v>0</v>
      </c>
      <c r="L64" s="50">
        <v>0</v>
      </c>
      <c r="M64" s="50">
        <v>0</v>
      </c>
      <c r="N64" s="62">
        <v>1800</v>
      </c>
      <c r="O64" s="52">
        <f t="shared" si="3"/>
        <v>8722</v>
      </c>
      <c r="P64" s="54">
        <f t="shared" si="4"/>
        <v>8472</v>
      </c>
      <c r="Q64" s="54">
        <f>O64-250</f>
        <v>8472</v>
      </c>
      <c r="R64" s="53">
        <v>200</v>
      </c>
      <c r="S64" s="11"/>
    </row>
    <row r="65" spans="1:19" s="19" customFormat="1" ht="15" customHeight="1" x14ac:dyDescent="0.2">
      <c r="A65" s="15">
        <v>62</v>
      </c>
      <c r="B65" s="2" t="s">
        <v>53</v>
      </c>
      <c r="C65" s="22" t="s">
        <v>41</v>
      </c>
      <c r="D65" s="22" t="s">
        <v>119</v>
      </c>
      <c r="E65" s="20" t="s">
        <v>79</v>
      </c>
      <c r="F65" s="18" t="s">
        <v>55</v>
      </c>
      <c r="G65" s="13" t="s">
        <v>74</v>
      </c>
      <c r="H65" s="50">
        <v>7000</v>
      </c>
      <c r="I65" s="37">
        <v>250</v>
      </c>
      <c r="J65" s="37">
        <v>0</v>
      </c>
      <c r="K65" s="37">
        <v>0</v>
      </c>
      <c r="L65" s="37">
        <v>0</v>
      </c>
      <c r="M65" s="37">
        <v>0</v>
      </c>
      <c r="N65" s="37">
        <v>3000</v>
      </c>
      <c r="O65" s="56">
        <f t="shared" si="3"/>
        <v>10250</v>
      </c>
      <c r="P65" s="53">
        <f t="shared" si="4"/>
        <v>10000</v>
      </c>
      <c r="Q65" s="53">
        <f t="shared" si="2"/>
        <v>10000</v>
      </c>
      <c r="R65" s="53">
        <v>200</v>
      </c>
      <c r="S65" s="20"/>
    </row>
    <row r="66" spans="1:19" s="19" customFormat="1" ht="36" x14ac:dyDescent="0.2">
      <c r="A66" s="15">
        <v>63</v>
      </c>
      <c r="B66" s="2" t="s">
        <v>54</v>
      </c>
      <c r="C66" s="22" t="s">
        <v>14</v>
      </c>
      <c r="D66" s="22" t="s">
        <v>120</v>
      </c>
      <c r="E66" s="18" t="s">
        <v>113</v>
      </c>
      <c r="F66" s="18" t="s">
        <v>55</v>
      </c>
      <c r="G66" s="13" t="s">
        <v>74</v>
      </c>
      <c r="H66" s="50">
        <v>6297</v>
      </c>
      <c r="I66" s="37">
        <v>250</v>
      </c>
      <c r="J66" s="37">
        <v>375</v>
      </c>
      <c r="K66" s="37">
        <v>0</v>
      </c>
      <c r="L66" s="37">
        <v>0</v>
      </c>
      <c r="M66" s="37">
        <v>0</v>
      </c>
      <c r="N66" s="37">
        <v>1800</v>
      </c>
      <c r="O66" s="56">
        <f t="shared" si="3"/>
        <v>8722</v>
      </c>
      <c r="P66" s="53">
        <f t="shared" si="4"/>
        <v>8472</v>
      </c>
      <c r="Q66" s="53">
        <f t="shared" si="2"/>
        <v>8472</v>
      </c>
      <c r="R66" s="53">
        <v>200</v>
      </c>
      <c r="S66" s="20"/>
    </row>
    <row r="67" spans="1:19" s="19" customFormat="1" ht="43.5" customHeight="1" x14ac:dyDescent="0.25">
      <c r="A67" s="58">
        <v>64</v>
      </c>
      <c r="B67" s="2" t="s">
        <v>114</v>
      </c>
      <c r="C67" s="22" t="s">
        <v>14</v>
      </c>
      <c r="D67" s="22" t="s">
        <v>120</v>
      </c>
      <c r="E67" s="18" t="s">
        <v>91</v>
      </c>
      <c r="F67" s="18" t="s">
        <v>55</v>
      </c>
      <c r="G67" s="13" t="s">
        <v>74</v>
      </c>
      <c r="H67" s="50">
        <v>6297</v>
      </c>
      <c r="I67" s="37">
        <v>250</v>
      </c>
      <c r="J67" s="37">
        <v>375</v>
      </c>
      <c r="K67" s="37">
        <v>0</v>
      </c>
      <c r="L67" s="37">
        <v>0</v>
      </c>
      <c r="M67" s="37">
        <v>0</v>
      </c>
      <c r="N67" s="37">
        <v>1800</v>
      </c>
      <c r="O67" s="56">
        <f t="shared" si="3"/>
        <v>8722</v>
      </c>
      <c r="P67" s="53">
        <f t="shared" si="4"/>
        <v>8472</v>
      </c>
      <c r="Q67" s="53">
        <f t="shared" si="2"/>
        <v>8472</v>
      </c>
      <c r="R67" s="53">
        <v>200</v>
      </c>
      <c r="S67" s="20"/>
    </row>
    <row r="68" spans="1:19" s="14" customFormat="1" ht="24.75" x14ac:dyDescent="0.25">
      <c r="A68" s="59">
        <v>65</v>
      </c>
      <c r="B68" s="49" t="s">
        <v>20</v>
      </c>
      <c r="C68" s="48" t="s">
        <v>14</v>
      </c>
      <c r="D68" s="46" t="s">
        <v>176</v>
      </c>
      <c r="E68" s="46" t="s">
        <v>164</v>
      </c>
      <c r="F68" s="46" t="s">
        <v>167</v>
      </c>
      <c r="G68" s="47" t="s">
        <v>74</v>
      </c>
      <c r="H68" s="51">
        <v>6297</v>
      </c>
      <c r="I68" s="50">
        <v>250</v>
      </c>
      <c r="J68" s="50">
        <v>375</v>
      </c>
      <c r="K68" s="50">
        <v>0</v>
      </c>
      <c r="L68" s="50">
        <v>0</v>
      </c>
      <c r="M68" s="50">
        <v>0</v>
      </c>
      <c r="N68" s="62">
        <v>1800</v>
      </c>
      <c r="O68" s="52">
        <f t="shared" ref="O68:O90" si="5">SUM(H68:N68)</f>
        <v>8722</v>
      </c>
      <c r="P68" s="54">
        <f t="shared" ref="P68:P90" si="6">O68-250</f>
        <v>8472</v>
      </c>
      <c r="Q68" s="54">
        <f>O68-250</f>
        <v>8472</v>
      </c>
      <c r="R68" s="53">
        <v>200</v>
      </c>
      <c r="S68" s="11"/>
    </row>
    <row r="69" spans="1:19" s="19" customFormat="1" ht="24" customHeight="1" x14ac:dyDescent="0.2">
      <c r="A69" s="15">
        <v>66</v>
      </c>
      <c r="B69" s="2" t="s">
        <v>56</v>
      </c>
      <c r="C69" s="22" t="s">
        <v>41</v>
      </c>
      <c r="D69" s="22" t="s">
        <v>119</v>
      </c>
      <c r="E69" s="20" t="s">
        <v>79</v>
      </c>
      <c r="F69" s="20" t="s">
        <v>59</v>
      </c>
      <c r="G69" s="13" t="s">
        <v>74</v>
      </c>
      <c r="H69" s="50">
        <v>7000</v>
      </c>
      <c r="I69" s="37">
        <v>250</v>
      </c>
      <c r="J69" s="37">
        <v>375</v>
      </c>
      <c r="K69" s="37">
        <v>0</v>
      </c>
      <c r="L69" s="37">
        <v>0</v>
      </c>
      <c r="M69" s="37">
        <v>0</v>
      </c>
      <c r="N69" s="37">
        <v>3000</v>
      </c>
      <c r="O69" s="56">
        <f t="shared" si="5"/>
        <v>10625</v>
      </c>
      <c r="P69" s="53">
        <f t="shared" si="6"/>
        <v>10375</v>
      </c>
      <c r="Q69" s="53">
        <f t="shared" si="2"/>
        <v>10375</v>
      </c>
      <c r="R69" s="53">
        <v>200</v>
      </c>
      <c r="S69" s="20"/>
    </row>
    <row r="70" spans="1:19" s="19" customFormat="1" ht="36" x14ac:dyDescent="0.2">
      <c r="A70" s="15">
        <v>67</v>
      </c>
      <c r="B70" s="2" t="s">
        <v>57</v>
      </c>
      <c r="C70" s="22" t="s">
        <v>14</v>
      </c>
      <c r="D70" s="22" t="s">
        <v>120</v>
      </c>
      <c r="E70" s="18" t="s">
        <v>89</v>
      </c>
      <c r="F70" s="20" t="s">
        <v>59</v>
      </c>
      <c r="G70" s="13" t="s">
        <v>74</v>
      </c>
      <c r="H70" s="50">
        <v>6297</v>
      </c>
      <c r="I70" s="37">
        <v>250</v>
      </c>
      <c r="J70" s="37">
        <v>375</v>
      </c>
      <c r="K70" s="37">
        <v>0</v>
      </c>
      <c r="L70" s="37">
        <v>0</v>
      </c>
      <c r="M70" s="37">
        <v>0</v>
      </c>
      <c r="N70" s="37">
        <v>1800</v>
      </c>
      <c r="O70" s="56">
        <f t="shared" si="5"/>
        <v>8722</v>
      </c>
      <c r="P70" s="53">
        <f t="shared" si="6"/>
        <v>8472</v>
      </c>
      <c r="Q70" s="53">
        <f t="shared" si="2"/>
        <v>8472</v>
      </c>
      <c r="R70" s="53">
        <v>200</v>
      </c>
      <c r="S70" s="20"/>
    </row>
    <row r="71" spans="1:19" s="19" customFormat="1" ht="36" x14ac:dyDescent="0.25">
      <c r="A71" s="58">
        <v>68</v>
      </c>
      <c r="B71" s="2" t="s">
        <v>58</v>
      </c>
      <c r="C71" s="22" t="s">
        <v>14</v>
      </c>
      <c r="D71" s="22" t="s">
        <v>120</v>
      </c>
      <c r="E71" s="18" t="s">
        <v>91</v>
      </c>
      <c r="F71" s="20" t="s">
        <v>59</v>
      </c>
      <c r="G71" s="13" t="s">
        <v>74</v>
      </c>
      <c r="H71" s="50">
        <v>6297</v>
      </c>
      <c r="I71" s="37">
        <v>250</v>
      </c>
      <c r="J71" s="37">
        <v>375</v>
      </c>
      <c r="K71" s="37">
        <v>0</v>
      </c>
      <c r="L71" s="37">
        <v>0</v>
      </c>
      <c r="M71" s="37">
        <v>0</v>
      </c>
      <c r="N71" s="37">
        <v>1800</v>
      </c>
      <c r="O71" s="56">
        <f t="shared" si="5"/>
        <v>8722</v>
      </c>
      <c r="P71" s="53">
        <f t="shared" si="6"/>
        <v>8472</v>
      </c>
      <c r="Q71" s="53">
        <f t="shared" si="2"/>
        <v>8472</v>
      </c>
      <c r="R71" s="53">
        <v>200</v>
      </c>
      <c r="S71" s="20"/>
    </row>
    <row r="72" spans="1:19" s="14" customFormat="1" ht="24.75" x14ac:dyDescent="0.25">
      <c r="A72" s="59">
        <v>69</v>
      </c>
      <c r="B72" s="49" t="s">
        <v>20</v>
      </c>
      <c r="C72" s="48" t="s">
        <v>14</v>
      </c>
      <c r="D72" s="46" t="s">
        <v>176</v>
      </c>
      <c r="E72" s="46" t="s">
        <v>164</v>
      </c>
      <c r="F72" s="46" t="s">
        <v>165</v>
      </c>
      <c r="G72" s="47" t="s">
        <v>74</v>
      </c>
      <c r="H72" s="51">
        <v>6297</v>
      </c>
      <c r="I72" s="50">
        <v>250</v>
      </c>
      <c r="J72" s="50">
        <v>375</v>
      </c>
      <c r="K72" s="50">
        <v>0</v>
      </c>
      <c r="L72" s="50">
        <v>0</v>
      </c>
      <c r="M72" s="50">
        <v>0</v>
      </c>
      <c r="N72" s="62">
        <v>1800</v>
      </c>
      <c r="O72" s="52">
        <f t="shared" si="5"/>
        <v>8722</v>
      </c>
      <c r="P72" s="54">
        <f t="shared" si="6"/>
        <v>8472</v>
      </c>
      <c r="Q72" s="54">
        <f>O72-250</f>
        <v>8472</v>
      </c>
      <c r="R72" s="53">
        <v>200</v>
      </c>
      <c r="S72" s="11"/>
    </row>
    <row r="73" spans="1:19" s="19" customFormat="1" x14ac:dyDescent="0.2">
      <c r="A73" s="15">
        <v>70</v>
      </c>
      <c r="B73" s="2" t="s">
        <v>145</v>
      </c>
      <c r="C73" s="22" t="s">
        <v>41</v>
      </c>
      <c r="D73" s="22" t="s">
        <v>119</v>
      </c>
      <c r="E73" s="20" t="s">
        <v>79</v>
      </c>
      <c r="F73" s="20" t="s">
        <v>62</v>
      </c>
      <c r="G73" s="13" t="s">
        <v>74</v>
      </c>
      <c r="H73" s="50">
        <v>7000</v>
      </c>
      <c r="I73" s="37">
        <v>250</v>
      </c>
      <c r="J73" s="37">
        <v>375</v>
      </c>
      <c r="K73" s="37">
        <v>0</v>
      </c>
      <c r="L73" s="37">
        <v>0</v>
      </c>
      <c r="M73" s="37">
        <v>0</v>
      </c>
      <c r="N73" s="37">
        <v>3000</v>
      </c>
      <c r="O73" s="56">
        <f t="shared" si="5"/>
        <v>10625</v>
      </c>
      <c r="P73" s="53">
        <f t="shared" si="6"/>
        <v>10375</v>
      </c>
      <c r="Q73" s="53">
        <f t="shared" si="2"/>
        <v>10375</v>
      </c>
      <c r="R73" s="53">
        <v>200</v>
      </c>
      <c r="S73" s="20"/>
    </row>
    <row r="74" spans="1:19" s="19" customFormat="1" ht="36" x14ac:dyDescent="0.2">
      <c r="A74" s="15">
        <v>71</v>
      </c>
      <c r="B74" s="2" t="s">
        <v>60</v>
      </c>
      <c r="C74" s="22" t="s">
        <v>14</v>
      </c>
      <c r="D74" s="22" t="s">
        <v>120</v>
      </c>
      <c r="E74" s="18" t="s">
        <v>89</v>
      </c>
      <c r="F74" s="20" t="s">
        <v>62</v>
      </c>
      <c r="G74" s="13" t="s">
        <v>74</v>
      </c>
      <c r="H74" s="50">
        <v>6297</v>
      </c>
      <c r="I74" s="37">
        <v>250</v>
      </c>
      <c r="J74" s="37">
        <v>375</v>
      </c>
      <c r="K74" s="37">
        <v>0</v>
      </c>
      <c r="L74" s="37">
        <v>0</v>
      </c>
      <c r="M74" s="37">
        <v>0</v>
      </c>
      <c r="N74" s="37">
        <v>1800</v>
      </c>
      <c r="O74" s="56">
        <f t="shared" si="5"/>
        <v>8722</v>
      </c>
      <c r="P74" s="53">
        <f t="shared" si="6"/>
        <v>8472</v>
      </c>
      <c r="Q74" s="53">
        <f t="shared" si="2"/>
        <v>8472</v>
      </c>
      <c r="R74" s="53">
        <v>200</v>
      </c>
      <c r="S74" s="20"/>
    </row>
    <row r="75" spans="1:19" s="19" customFormat="1" ht="44.25" customHeight="1" x14ac:dyDescent="0.25">
      <c r="A75" s="58">
        <v>72</v>
      </c>
      <c r="B75" s="2" t="s">
        <v>61</v>
      </c>
      <c r="C75" s="22" t="s">
        <v>14</v>
      </c>
      <c r="D75" s="22" t="s">
        <v>120</v>
      </c>
      <c r="E75" s="18" t="s">
        <v>92</v>
      </c>
      <c r="F75" s="20" t="s">
        <v>62</v>
      </c>
      <c r="G75" s="13" t="s">
        <v>74</v>
      </c>
      <c r="H75" s="50">
        <v>6297</v>
      </c>
      <c r="I75" s="37">
        <v>250</v>
      </c>
      <c r="J75" s="37">
        <v>375</v>
      </c>
      <c r="K75" s="37">
        <v>0</v>
      </c>
      <c r="L75" s="37">
        <v>0</v>
      </c>
      <c r="M75" s="37">
        <v>0</v>
      </c>
      <c r="N75" s="37">
        <v>1800</v>
      </c>
      <c r="O75" s="56">
        <f t="shared" si="5"/>
        <v>8722</v>
      </c>
      <c r="P75" s="53">
        <f t="shared" si="6"/>
        <v>8472</v>
      </c>
      <c r="Q75" s="53">
        <f t="shared" si="2"/>
        <v>8472</v>
      </c>
      <c r="R75" s="53">
        <v>200</v>
      </c>
      <c r="S75" s="20"/>
    </row>
    <row r="76" spans="1:19" s="19" customFormat="1" ht="24" customHeight="1" x14ac:dyDescent="0.25">
      <c r="A76" s="58">
        <v>73</v>
      </c>
      <c r="B76" s="2" t="s">
        <v>63</v>
      </c>
      <c r="C76" s="27" t="s">
        <v>41</v>
      </c>
      <c r="D76" s="27" t="s">
        <v>119</v>
      </c>
      <c r="E76" s="20" t="s">
        <v>79</v>
      </c>
      <c r="F76" s="20" t="s">
        <v>64</v>
      </c>
      <c r="G76" s="13" t="s">
        <v>74</v>
      </c>
      <c r="H76" s="50">
        <v>7000</v>
      </c>
      <c r="I76" s="37">
        <v>250</v>
      </c>
      <c r="J76" s="37">
        <v>0</v>
      </c>
      <c r="K76" s="37">
        <v>0</v>
      </c>
      <c r="L76" s="37">
        <v>0</v>
      </c>
      <c r="M76" s="37">
        <v>0</v>
      </c>
      <c r="N76" s="43">
        <v>3000</v>
      </c>
      <c r="O76" s="56">
        <f t="shared" si="5"/>
        <v>10250</v>
      </c>
      <c r="P76" s="53">
        <f t="shared" si="6"/>
        <v>10000</v>
      </c>
      <c r="Q76" s="53">
        <f t="shared" si="2"/>
        <v>10000</v>
      </c>
      <c r="R76" s="53">
        <v>200</v>
      </c>
      <c r="S76" s="20"/>
    </row>
    <row r="77" spans="1:19" s="14" customFormat="1" ht="24.75" x14ac:dyDescent="0.25">
      <c r="A77" s="44">
        <v>74</v>
      </c>
      <c r="B77" s="49" t="s">
        <v>20</v>
      </c>
      <c r="C77" s="48" t="s">
        <v>14</v>
      </c>
      <c r="D77" s="46" t="s">
        <v>176</v>
      </c>
      <c r="E77" s="46" t="s">
        <v>116</v>
      </c>
      <c r="F77" s="46" t="s">
        <v>166</v>
      </c>
      <c r="G77" s="47" t="s">
        <v>74</v>
      </c>
      <c r="H77" s="51">
        <v>6297</v>
      </c>
      <c r="I77" s="50">
        <v>250</v>
      </c>
      <c r="J77" s="50">
        <v>375</v>
      </c>
      <c r="K77" s="50">
        <v>0</v>
      </c>
      <c r="L77" s="50">
        <v>0</v>
      </c>
      <c r="M77" s="50">
        <v>0</v>
      </c>
      <c r="N77" s="62">
        <v>1800</v>
      </c>
      <c r="O77" s="52">
        <f t="shared" si="5"/>
        <v>8722</v>
      </c>
      <c r="P77" s="54">
        <f t="shared" si="6"/>
        <v>8472</v>
      </c>
      <c r="Q77" s="54">
        <f>O77-250</f>
        <v>8472</v>
      </c>
      <c r="R77" s="53">
        <v>200</v>
      </c>
      <c r="S77" s="11"/>
    </row>
    <row r="78" spans="1:19" s="14" customFormat="1" ht="24.75" x14ac:dyDescent="0.25">
      <c r="A78" s="44">
        <v>75</v>
      </c>
      <c r="B78" s="49" t="s">
        <v>20</v>
      </c>
      <c r="C78" s="48" t="s">
        <v>14</v>
      </c>
      <c r="D78" s="46" t="s">
        <v>176</v>
      </c>
      <c r="E78" s="46" t="s">
        <v>91</v>
      </c>
      <c r="F78" s="46" t="s">
        <v>166</v>
      </c>
      <c r="G78" s="47" t="s">
        <v>74</v>
      </c>
      <c r="H78" s="51">
        <v>6297</v>
      </c>
      <c r="I78" s="50">
        <v>250</v>
      </c>
      <c r="J78" s="50">
        <v>375</v>
      </c>
      <c r="K78" s="50">
        <v>0</v>
      </c>
      <c r="L78" s="50">
        <v>0</v>
      </c>
      <c r="M78" s="50">
        <v>0</v>
      </c>
      <c r="N78" s="62">
        <v>1800</v>
      </c>
      <c r="O78" s="52">
        <f t="shared" si="5"/>
        <v>8722</v>
      </c>
      <c r="P78" s="54">
        <f t="shared" si="6"/>
        <v>8472</v>
      </c>
      <c r="Q78" s="54">
        <f>O78-250</f>
        <v>8472</v>
      </c>
      <c r="R78" s="53">
        <v>200</v>
      </c>
      <c r="S78" s="11"/>
    </row>
    <row r="79" spans="1:19" s="19" customFormat="1" x14ac:dyDescent="0.25">
      <c r="A79" s="58">
        <v>76</v>
      </c>
      <c r="B79" s="9" t="s">
        <v>65</v>
      </c>
      <c r="C79" s="28" t="s">
        <v>41</v>
      </c>
      <c r="D79" s="28" t="s">
        <v>119</v>
      </c>
      <c r="E79" s="20" t="s">
        <v>79</v>
      </c>
      <c r="F79" s="20" t="s">
        <v>66</v>
      </c>
      <c r="G79" s="13" t="s">
        <v>74</v>
      </c>
      <c r="H79" s="50">
        <v>7000</v>
      </c>
      <c r="I79" s="37">
        <v>250</v>
      </c>
      <c r="J79" s="37">
        <v>375</v>
      </c>
      <c r="K79" s="37">
        <v>0</v>
      </c>
      <c r="L79" s="37">
        <v>0</v>
      </c>
      <c r="M79" s="37">
        <v>0</v>
      </c>
      <c r="N79" s="37">
        <v>3000</v>
      </c>
      <c r="O79" s="56">
        <f t="shared" si="5"/>
        <v>10625</v>
      </c>
      <c r="P79" s="53">
        <f t="shared" si="6"/>
        <v>10375</v>
      </c>
      <c r="Q79" s="53">
        <f t="shared" si="2"/>
        <v>10375</v>
      </c>
      <c r="R79" s="53">
        <v>200</v>
      </c>
      <c r="S79" s="20"/>
    </row>
    <row r="80" spans="1:19" s="14" customFormat="1" ht="24.75" x14ac:dyDescent="0.25">
      <c r="A80" s="59">
        <v>77</v>
      </c>
      <c r="B80" s="49" t="s">
        <v>20</v>
      </c>
      <c r="C80" s="48" t="s">
        <v>14</v>
      </c>
      <c r="D80" s="46" t="s">
        <v>176</v>
      </c>
      <c r="E80" s="46" t="s">
        <v>89</v>
      </c>
      <c r="F80" s="46" t="s">
        <v>169</v>
      </c>
      <c r="G80" s="47" t="s">
        <v>74</v>
      </c>
      <c r="H80" s="51">
        <v>6297</v>
      </c>
      <c r="I80" s="50">
        <v>250</v>
      </c>
      <c r="J80" s="50">
        <v>375</v>
      </c>
      <c r="K80" s="50">
        <v>0</v>
      </c>
      <c r="L80" s="50">
        <v>0</v>
      </c>
      <c r="M80" s="50">
        <v>0</v>
      </c>
      <c r="N80" s="62">
        <v>1800</v>
      </c>
      <c r="O80" s="52">
        <f t="shared" si="5"/>
        <v>8722</v>
      </c>
      <c r="P80" s="54">
        <f t="shared" si="6"/>
        <v>8472</v>
      </c>
      <c r="Q80" s="54">
        <f>O80-250</f>
        <v>8472</v>
      </c>
      <c r="R80" s="53">
        <v>200</v>
      </c>
      <c r="S80" s="11"/>
    </row>
    <row r="81" spans="1:19" s="14" customFormat="1" ht="24.75" x14ac:dyDescent="0.25">
      <c r="A81" s="44">
        <v>78</v>
      </c>
      <c r="B81" s="49" t="s">
        <v>20</v>
      </c>
      <c r="C81" s="48" t="s">
        <v>14</v>
      </c>
      <c r="D81" s="46" t="s">
        <v>176</v>
      </c>
      <c r="E81" s="46" t="s">
        <v>91</v>
      </c>
      <c r="F81" s="46" t="s">
        <v>169</v>
      </c>
      <c r="G81" s="47" t="s">
        <v>74</v>
      </c>
      <c r="H81" s="51">
        <v>6297</v>
      </c>
      <c r="I81" s="50">
        <v>250</v>
      </c>
      <c r="J81" s="50">
        <v>375</v>
      </c>
      <c r="K81" s="50">
        <v>0</v>
      </c>
      <c r="L81" s="50">
        <v>0</v>
      </c>
      <c r="M81" s="50">
        <v>0</v>
      </c>
      <c r="N81" s="62">
        <v>1800</v>
      </c>
      <c r="O81" s="52">
        <f t="shared" si="5"/>
        <v>8722</v>
      </c>
      <c r="P81" s="54">
        <f t="shared" si="6"/>
        <v>8472</v>
      </c>
      <c r="Q81" s="54">
        <f>O81-250</f>
        <v>8472</v>
      </c>
      <c r="R81" s="53">
        <v>200</v>
      </c>
      <c r="S81" s="11"/>
    </row>
    <row r="82" spans="1:19" s="19" customFormat="1" x14ac:dyDescent="0.2">
      <c r="A82" s="15">
        <v>79</v>
      </c>
      <c r="B82" s="2" t="s">
        <v>67</v>
      </c>
      <c r="C82" s="22" t="s">
        <v>41</v>
      </c>
      <c r="D82" s="22" t="s">
        <v>119</v>
      </c>
      <c r="E82" s="20" t="s">
        <v>79</v>
      </c>
      <c r="F82" s="20" t="s">
        <v>68</v>
      </c>
      <c r="G82" s="13" t="s">
        <v>74</v>
      </c>
      <c r="H82" s="50">
        <v>7000</v>
      </c>
      <c r="I82" s="37">
        <v>250</v>
      </c>
      <c r="J82" s="37">
        <v>0</v>
      </c>
      <c r="K82" s="37">
        <v>0</v>
      </c>
      <c r="L82" s="37">
        <v>0</v>
      </c>
      <c r="M82" s="37">
        <v>0</v>
      </c>
      <c r="N82" s="43">
        <v>3000</v>
      </c>
      <c r="O82" s="56">
        <f t="shared" si="5"/>
        <v>10250</v>
      </c>
      <c r="P82" s="53">
        <f t="shared" si="6"/>
        <v>10000</v>
      </c>
      <c r="Q82" s="53">
        <f t="shared" si="2"/>
        <v>10000</v>
      </c>
      <c r="R82" s="53">
        <v>200</v>
      </c>
      <c r="S82" s="20"/>
    </row>
    <row r="83" spans="1:19" s="19" customFormat="1" ht="36" x14ac:dyDescent="0.25">
      <c r="A83" s="58">
        <v>80</v>
      </c>
      <c r="B83" s="6" t="s">
        <v>115</v>
      </c>
      <c r="C83" s="22" t="s">
        <v>14</v>
      </c>
      <c r="D83" s="22" t="s">
        <v>120</v>
      </c>
      <c r="E83" s="18" t="s">
        <v>92</v>
      </c>
      <c r="F83" s="20" t="s">
        <v>68</v>
      </c>
      <c r="G83" s="13" t="s">
        <v>74</v>
      </c>
      <c r="H83" s="50">
        <v>6297</v>
      </c>
      <c r="I83" s="37">
        <v>250</v>
      </c>
      <c r="J83" s="37">
        <v>375</v>
      </c>
      <c r="K83" s="37">
        <v>0</v>
      </c>
      <c r="L83" s="37">
        <v>0</v>
      </c>
      <c r="M83" s="37">
        <v>0</v>
      </c>
      <c r="N83" s="37">
        <v>1800</v>
      </c>
      <c r="O83" s="56">
        <f t="shared" si="5"/>
        <v>8722</v>
      </c>
      <c r="P83" s="53">
        <f t="shared" si="6"/>
        <v>8472</v>
      </c>
      <c r="Q83" s="53">
        <f t="shared" si="2"/>
        <v>8472</v>
      </c>
      <c r="R83" s="53">
        <v>200</v>
      </c>
      <c r="S83" s="20"/>
    </row>
    <row r="84" spans="1:19" s="14" customFormat="1" ht="24.75" x14ac:dyDescent="0.25">
      <c r="A84" s="59">
        <v>81</v>
      </c>
      <c r="B84" s="49" t="s">
        <v>20</v>
      </c>
      <c r="C84" s="48" t="s">
        <v>14</v>
      </c>
      <c r="D84" s="46" t="s">
        <v>176</v>
      </c>
      <c r="E84" s="46" t="s">
        <v>116</v>
      </c>
      <c r="F84" s="46" t="s">
        <v>171</v>
      </c>
      <c r="G84" s="47" t="s">
        <v>74</v>
      </c>
      <c r="H84" s="51">
        <v>6297</v>
      </c>
      <c r="I84" s="50">
        <v>250</v>
      </c>
      <c r="J84" s="50">
        <v>375</v>
      </c>
      <c r="K84" s="50">
        <v>0</v>
      </c>
      <c r="L84" s="50">
        <v>0</v>
      </c>
      <c r="M84" s="50">
        <v>0</v>
      </c>
      <c r="N84" s="62">
        <v>1800</v>
      </c>
      <c r="O84" s="52">
        <f t="shared" si="5"/>
        <v>8722</v>
      </c>
      <c r="P84" s="54">
        <f t="shared" si="6"/>
        <v>8472</v>
      </c>
      <c r="Q84" s="54">
        <f>O84-250</f>
        <v>8472</v>
      </c>
      <c r="R84" s="53">
        <v>200</v>
      </c>
      <c r="S84" s="11"/>
    </row>
    <row r="85" spans="1:19" s="19" customFormat="1" ht="24" x14ac:dyDescent="0.2">
      <c r="A85" s="15">
        <v>82</v>
      </c>
      <c r="B85" s="2" t="s">
        <v>69</v>
      </c>
      <c r="C85" s="29" t="s">
        <v>41</v>
      </c>
      <c r="D85" s="29" t="s">
        <v>119</v>
      </c>
      <c r="E85" s="20" t="s">
        <v>79</v>
      </c>
      <c r="F85" s="20" t="s">
        <v>71</v>
      </c>
      <c r="G85" s="13" t="s">
        <v>74</v>
      </c>
      <c r="H85" s="50">
        <v>7000</v>
      </c>
      <c r="I85" s="37">
        <v>250</v>
      </c>
      <c r="J85" s="37">
        <v>375</v>
      </c>
      <c r="K85" s="37">
        <v>0</v>
      </c>
      <c r="L85" s="37">
        <v>0</v>
      </c>
      <c r="M85" s="37">
        <v>0</v>
      </c>
      <c r="N85" s="37">
        <v>3000</v>
      </c>
      <c r="O85" s="56">
        <f t="shared" si="5"/>
        <v>10625</v>
      </c>
      <c r="P85" s="53">
        <f t="shared" si="6"/>
        <v>10375</v>
      </c>
      <c r="Q85" s="53">
        <f t="shared" si="2"/>
        <v>10375</v>
      </c>
      <c r="R85" s="53">
        <v>200</v>
      </c>
      <c r="S85" s="20"/>
    </row>
    <row r="86" spans="1:19" s="19" customFormat="1" ht="41.25" customHeight="1" x14ac:dyDescent="0.2">
      <c r="A86" s="15">
        <v>83</v>
      </c>
      <c r="B86" s="4" t="s">
        <v>70</v>
      </c>
      <c r="C86" s="22" t="s">
        <v>14</v>
      </c>
      <c r="D86" s="22" t="s">
        <v>120</v>
      </c>
      <c r="E86" s="18" t="s">
        <v>92</v>
      </c>
      <c r="F86" s="20" t="s">
        <v>71</v>
      </c>
      <c r="G86" s="13" t="s">
        <v>74</v>
      </c>
      <c r="H86" s="50">
        <v>6297</v>
      </c>
      <c r="I86" s="37">
        <v>250</v>
      </c>
      <c r="J86" s="37">
        <v>375</v>
      </c>
      <c r="K86" s="37">
        <v>0</v>
      </c>
      <c r="L86" s="37">
        <v>0</v>
      </c>
      <c r="M86" s="37">
        <v>0</v>
      </c>
      <c r="N86" s="37">
        <v>1800</v>
      </c>
      <c r="O86" s="56">
        <f t="shared" si="5"/>
        <v>8722</v>
      </c>
      <c r="P86" s="53">
        <f t="shared" si="6"/>
        <v>8472</v>
      </c>
      <c r="Q86" s="53">
        <f t="shared" si="2"/>
        <v>8472</v>
      </c>
      <c r="R86" s="53">
        <v>200</v>
      </c>
      <c r="S86" s="20"/>
    </row>
    <row r="87" spans="1:19" s="14" customFormat="1" ht="24.75" x14ac:dyDescent="0.25">
      <c r="A87" s="59">
        <v>84</v>
      </c>
      <c r="B87" s="49" t="s">
        <v>20</v>
      </c>
      <c r="C87" s="48" t="s">
        <v>14</v>
      </c>
      <c r="D87" s="46" t="s">
        <v>176</v>
      </c>
      <c r="E87" s="46" t="s">
        <v>116</v>
      </c>
      <c r="F87" s="46" t="s">
        <v>172</v>
      </c>
      <c r="G87" s="47" t="s">
        <v>74</v>
      </c>
      <c r="H87" s="51">
        <v>6297</v>
      </c>
      <c r="I87" s="50">
        <v>250</v>
      </c>
      <c r="J87" s="50">
        <v>375</v>
      </c>
      <c r="K87" s="50">
        <v>0</v>
      </c>
      <c r="L87" s="50">
        <v>0</v>
      </c>
      <c r="M87" s="50">
        <v>0</v>
      </c>
      <c r="N87" s="62">
        <v>1800</v>
      </c>
      <c r="O87" s="52">
        <f t="shared" si="5"/>
        <v>8722</v>
      </c>
      <c r="P87" s="54">
        <f t="shared" si="6"/>
        <v>8472</v>
      </c>
      <c r="Q87" s="54">
        <f>O87-250</f>
        <v>8472</v>
      </c>
      <c r="R87" s="53">
        <v>200</v>
      </c>
      <c r="S87" s="11"/>
    </row>
    <row r="88" spans="1:19" s="19" customFormat="1" ht="24" x14ac:dyDescent="0.25">
      <c r="A88" s="58">
        <v>85</v>
      </c>
      <c r="B88" s="10" t="s">
        <v>146</v>
      </c>
      <c r="C88" s="29" t="s">
        <v>41</v>
      </c>
      <c r="D88" s="29" t="s">
        <v>119</v>
      </c>
      <c r="E88" s="20" t="s">
        <v>79</v>
      </c>
      <c r="F88" s="20" t="s">
        <v>72</v>
      </c>
      <c r="G88" s="13" t="s">
        <v>74</v>
      </c>
      <c r="H88" s="50">
        <v>7000</v>
      </c>
      <c r="I88" s="37">
        <v>250</v>
      </c>
      <c r="J88" s="37">
        <v>0</v>
      </c>
      <c r="K88" s="37">
        <v>0</v>
      </c>
      <c r="L88" s="37">
        <v>0</v>
      </c>
      <c r="M88" s="37">
        <v>0</v>
      </c>
      <c r="N88" s="37">
        <v>3000</v>
      </c>
      <c r="O88" s="56">
        <f t="shared" si="5"/>
        <v>10250</v>
      </c>
      <c r="P88" s="53">
        <f t="shared" si="6"/>
        <v>10000</v>
      </c>
      <c r="Q88" s="53">
        <f t="shared" si="2"/>
        <v>10000</v>
      </c>
      <c r="R88" s="53">
        <v>200</v>
      </c>
      <c r="S88" s="20"/>
    </row>
    <row r="89" spans="1:19" s="14" customFormat="1" ht="24.75" x14ac:dyDescent="0.25">
      <c r="A89" s="44">
        <v>86</v>
      </c>
      <c r="B89" s="49" t="s">
        <v>20</v>
      </c>
      <c r="C89" s="48" t="s">
        <v>14</v>
      </c>
      <c r="D89" s="46" t="s">
        <v>176</v>
      </c>
      <c r="E89" s="46" t="s">
        <v>116</v>
      </c>
      <c r="F89" s="46" t="s">
        <v>162</v>
      </c>
      <c r="G89" s="47" t="s">
        <v>74</v>
      </c>
      <c r="H89" s="51">
        <v>6297</v>
      </c>
      <c r="I89" s="50">
        <v>250</v>
      </c>
      <c r="J89" s="50">
        <v>375</v>
      </c>
      <c r="K89" s="50">
        <v>0</v>
      </c>
      <c r="L89" s="50">
        <v>0</v>
      </c>
      <c r="M89" s="50">
        <v>0</v>
      </c>
      <c r="N89" s="62">
        <v>1800</v>
      </c>
      <c r="O89" s="52">
        <f t="shared" si="5"/>
        <v>8722</v>
      </c>
      <c r="P89" s="54">
        <f t="shared" si="6"/>
        <v>8472</v>
      </c>
      <c r="Q89" s="54">
        <f>O89-250</f>
        <v>8472</v>
      </c>
      <c r="R89" s="53">
        <v>200</v>
      </c>
      <c r="S89" s="11"/>
    </row>
    <row r="90" spans="1:19" s="14" customFormat="1" ht="24.75" x14ac:dyDescent="0.25">
      <c r="A90" s="44">
        <v>87</v>
      </c>
      <c r="B90" s="49" t="s">
        <v>20</v>
      </c>
      <c r="C90" s="48" t="s">
        <v>14</v>
      </c>
      <c r="D90" s="46" t="s">
        <v>176</v>
      </c>
      <c r="E90" s="46" t="s">
        <v>91</v>
      </c>
      <c r="F90" s="46" t="s">
        <v>162</v>
      </c>
      <c r="G90" s="47" t="s">
        <v>74</v>
      </c>
      <c r="H90" s="51">
        <v>6297</v>
      </c>
      <c r="I90" s="50">
        <v>250</v>
      </c>
      <c r="J90" s="50">
        <v>375</v>
      </c>
      <c r="K90" s="50">
        <v>0</v>
      </c>
      <c r="L90" s="50">
        <v>0</v>
      </c>
      <c r="M90" s="50">
        <v>0</v>
      </c>
      <c r="N90" s="62">
        <v>1800</v>
      </c>
      <c r="O90" s="52">
        <f t="shared" si="5"/>
        <v>8722</v>
      </c>
      <c r="P90" s="54">
        <f t="shared" si="6"/>
        <v>8472</v>
      </c>
      <c r="Q90" s="54">
        <f>O90-250</f>
        <v>8472</v>
      </c>
      <c r="R90" s="53">
        <v>200</v>
      </c>
      <c r="S90" s="11"/>
    </row>
    <row r="91" spans="1:19" s="19" customFormat="1" x14ac:dyDescent="0.25">
      <c r="A91" s="30"/>
      <c r="B91" s="31" t="s">
        <v>78</v>
      </c>
      <c r="C91" s="31"/>
      <c r="D91" s="31"/>
      <c r="E91" s="31"/>
      <c r="F91" s="31"/>
      <c r="G91" s="40"/>
      <c r="H91" s="33">
        <f t="shared" ref="H91:P91" si="7">SUM(H4:H90)</f>
        <v>445902</v>
      </c>
      <c r="I91" s="33">
        <f t="shared" si="7"/>
        <v>21750</v>
      </c>
      <c r="J91" s="33">
        <f t="shared" si="7"/>
        <v>18375</v>
      </c>
      <c r="K91" s="33">
        <f t="shared" si="7"/>
        <v>23500</v>
      </c>
      <c r="L91" s="33">
        <f t="shared" si="7"/>
        <v>70</v>
      </c>
      <c r="M91" s="33">
        <f t="shared" si="7"/>
        <v>6650</v>
      </c>
      <c r="N91" s="33">
        <f t="shared" si="7"/>
        <v>168200</v>
      </c>
      <c r="O91" s="33">
        <f t="shared" si="7"/>
        <v>684447</v>
      </c>
      <c r="P91" s="33">
        <f t="shared" si="7"/>
        <v>662697</v>
      </c>
      <c r="Q91" s="33">
        <f>SUM(Q4:Q90)</f>
        <v>662697</v>
      </c>
      <c r="R91" s="34">
        <f>SUM(R4:R90)</f>
        <v>17400</v>
      </c>
      <c r="S91" s="42">
        <f>SUM(O91:R91)</f>
        <v>2027241</v>
      </c>
    </row>
    <row r="92" spans="1:19" x14ac:dyDescent="0.25">
      <c r="H92" s="64">
        <f t="shared" ref="H92:O92" si="8">H91*12</f>
        <v>5350824</v>
      </c>
      <c r="I92" s="64">
        <f t="shared" si="8"/>
        <v>261000</v>
      </c>
      <c r="J92" s="64">
        <f t="shared" si="8"/>
        <v>220500</v>
      </c>
      <c r="K92" s="87">
        <f t="shared" si="8"/>
        <v>282000</v>
      </c>
      <c r="L92" s="87">
        <f t="shared" si="8"/>
        <v>840</v>
      </c>
      <c r="M92" s="87">
        <f t="shared" si="8"/>
        <v>79800</v>
      </c>
      <c r="N92" s="87">
        <f t="shared" si="8"/>
        <v>2018400</v>
      </c>
      <c r="O92" s="63">
        <f t="shared" si="8"/>
        <v>8213364</v>
      </c>
      <c r="P92" s="64">
        <f>P91</f>
        <v>662697</v>
      </c>
      <c r="Q92" s="64">
        <f>Q91</f>
        <v>662697</v>
      </c>
      <c r="R92" s="64">
        <f>R91</f>
        <v>17400</v>
      </c>
      <c r="S92" s="65">
        <f>O92+P92+Q92+R92</f>
        <v>9556158</v>
      </c>
    </row>
    <row r="94" spans="1:19" x14ac:dyDescent="0.25">
      <c r="S94" s="65"/>
    </row>
    <row r="95" spans="1:19" x14ac:dyDescent="0.25">
      <c r="N95" s="64"/>
    </row>
    <row r="123" spans="7:18" s="19" customFormat="1" x14ac:dyDescent="0.25">
      <c r="G123" s="41"/>
      <c r="H123" s="35"/>
      <c r="I123" s="35"/>
      <c r="J123" s="35"/>
      <c r="K123" s="35"/>
      <c r="L123" s="35"/>
      <c r="M123" s="35"/>
      <c r="N123" s="35"/>
      <c r="O123" s="57"/>
      <c r="P123" s="35"/>
      <c r="Q123" s="35"/>
      <c r="R123" s="35"/>
    </row>
    <row r="124" spans="7:18" s="19" customFormat="1" x14ac:dyDescent="0.25">
      <c r="G124" s="41"/>
      <c r="H124" s="35"/>
      <c r="I124" s="35"/>
      <c r="J124" s="35"/>
      <c r="K124" s="35"/>
      <c r="L124" s="35"/>
      <c r="M124" s="35"/>
      <c r="N124" s="35"/>
      <c r="O124" s="57"/>
      <c r="P124" s="35"/>
      <c r="Q124" s="35"/>
      <c r="R124" s="35"/>
    </row>
    <row r="125" spans="7:18" s="19" customFormat="1" x14ac:dyDescent="0.25">
      <c r="G125" s="41"/>
      <c r="H125" s="35"/>
      <c r="I125" s="35"/>
      <c r="J125" s="35"/>
      <c r="K125" s="35"/>
      <c r="L125" s="35"/>
      <c r="M125" s="35"/>
      <c r="N125" s="35"/>
      <c r="O125" s="57"/>
      <c r="P125" s="35"/>
      <c r="Q125" s="35"/>
      <c r="R125" s="35"/>
    </row>
    <row r="126" spans="7:18" s="19" customFormat="1" x14ac:dyDescent="0.25">
      <c r="G126" s="41"/>
      <c r="H126" s="35"/>
      <c r="I126" s="35"/>
      <c r="J126" s="35"/>
      <c r="K126" s="35"/>
      <c r="L126" s="35"/>
      <c r="M126" s="35"/>
      <c r="N126" s="35"/>
      <c r="O126" s="57"/>
      <c r="P126" s="35"/>
      <c r="Q126" s="35"/>
      <c r="R126" s="35"/>
    </row>
    <row r="127" spans="7:18" s="19" customFormat="1" x14ac:dyDescent="0.25">
      <c r="G127" s="41"/>
      <c r="H127" s="35"/>
      <c r="I127" s="35"/>
      <c r="J127" s="35"/>
      <c r="K127" s="35"/>
      <c r="L127" s="35"/>
      <c r="M127" s="35"/>
      <c r="N127" s="35"/>
      <c r="O127" s="57"/>
      <c r="P127" s="35"/>
      <c r="Q127" s="35"/>
      <c r="R127" s="35"/>
    </row>
    <row r="128" spans="7:18" s="19" customFormat="1" x14ac:dyDescent="0.25">
      <c r="G128" s="41"/>
      <c r="H128" s="35"/>
      <c r="I128" s="35"/>
      <c r="J128" s="35"/>
      <c r="K128" s="35"/>
      <c r="L128" s="35"/>
      <c r="M128" s="35"/>
      <c r="N128" s="35"/>
      <c r="O128" s="57"/>
      <c r="P128" s="35"/>
      <c r="Q128" s="35"/>
      <c r="R128" s="35"/>
    </row>
    <row r="129" spans="7:18" s="19" customFormat="1" x14ac:dyDescent="0.25">
      <c r="G129" s="41"/>
      <c r="H129" s="35"/>
      <c r="I129" s="35"/>
      <c r="J129" s="35"/>
      <c r="K129" s="35"/>
      <c r="L129" s="35"/>
      <c r="M129" s="35"/>
      <c r="N129" s="35"/>
      <c r="O129" s="57"/>
      <c r="P129" s="35"/>
      <c r="Q129" s="35"/>
      <c r="R129" s="35"/>
    </row>
    <row r="130" spans="7:18" s="19" customFormat="1" x14ac:dyDescent="0.25">
      <c r="G130" s="41"/>
      <c r="H130" s="35"/>
      <c r="I130" s="35"/>
      <c r="J130" s="35"/>
      <c r="K130" s="35"/>
      <c r="L130" s="35"/>
      <c r="M130" s="35"/>
      <c r="N130" s="35"/>
      <c r="O130" s="57"/>
      <c r="P130" s="35"/>
      <c r="Q130" s="35"/>
      <c r="R130" s="35"/>
    </row>
    <row r="131" spans="7:18" s="19" customFormat="1" x14ac:dyDescent="0.25">
      <c r="G131" s="41"/>
      <c r="H131" s="35"/>
      <c r="I131" s="35"/>
      <c r="J131" s="35"/>
      <c r="K131" s="35"/>
      <c r="L131" s="35"/>
      <c r="M131" s="35"/>
      <c r="N131" s="35"/>
      <c r="O131" s="57"/>
      <c r="P131" s="35"/>
      <c r="Q131" s="35"/>
      <c r="R131" s="35"/>
    </row>
    <row r="132" spans="7:18" s="19" customFormat="1" x14ac:dyDescent="0.25">
      <c r="G132" s="41"/>
      <c r="H132" s="35"/>
      <c r="I132" s="35"/>
      <c r="J132" s="35"/>
      <c r="K132" s="35"/>
      <c r="L132" s="35"/>
      <c r="M132" s="35"/>
      <c r="N132" s="35"/>
      <c r="O132" s="57"/>
      <c r="P132" s="35"/>
      <c r="Q132" s="35"/>
      <c r="R132" s="35"/>
    </row>
    <row r="133" spans="7:18" s="19" customFormat="1" x14ac:dyDescent="0.25">
      <c r="G133" s="41"/>
      <c r="H133" s="35"/>
      <c r="I133" s="35"/>
      <c r="J133" s="35"/>
      <c r="K133" s="35"/>
      <c r="L133" s="35"/>
      <c r="M133" s="35"/>
      <c r="N133" s="35"/>
      <c r="O133" s="57"/>
      <c r="P133" s="35"/>
      <c r="Q133" s="35"/>
      <c r="R133" s="35"/>
    </row>
    <row r="134" spans="7:18" s="19" customFormat="1" x14ac:dyDescent="0.25">
      <c r="G134" s="41"/>
      <c r="H134" s="35"/>
      <c r="I134" s="35"/>
      <c r="J134" s="35"/>
      <c r="K134" s="35"/>
      <c r="L134" s="35"/>
      <c r="M134" s="35"/>
      <c r="N134" s="35"/>
      <c r="O134" s="57"/>
      <c r="P134" s="35"/>
      <c r="Q134" s="35"/>
      <c r="R134" s="35"/>
    </row>
    <row r="135" spans="7:18" s="19" customFormat="1" x14ac:dyDescent="0.25">
      <c r="G135" s="41"/>
      <c r="H135" s="35"/>
      <c r="I135" s="35"/>
      <c r="J135" s="35"/>
      <c r="K135" s="35"/>
      <c r="L135" s="35"/>
      <c r="M135" s="35"/>
      <c r="N135" s="35"/>
      <c r="O135" s="57"/>
      <c r="P135" s="35"/>
      <c r="Q135" s="35"/>
      <c r="R135" s="35"/>
    </row>
    <row r="136" spans="7:18" s="19" customFormat="1" x14ac:dyDescent="0.25">
      <c r="G136" s="41"/>
      <c r="H136" s="35"/>
      <c r="I136" s="35"/>
      <c r="J136" s="35"/>
      <c r="K136" s="35"/>
      <c r="L136" s="35"/>
      <c r="M136" s="35"/>
      <c r="N136" s="35"/>
      <c r="O136" s="57"/>
      <c r="P136" s="35"/>
      <c r="Q136" s="35"/>
      <c r="R136" s="35"/>
    </row>
    <row r="137" spans="7:18" s="19" customFormat="1" x14ac:dyDescent="0.25">
      <c r="G137" s="41"/>
      <c r="H137" s="35"/>
      <c r="I137" s="35"/>
      <c r="J137" s="35"/>
      <c r="K137" s="35"/>
      <c r="L137" s="35"/>
      <c r="M137" s="35"/>
      <c r="N137" s="35"/>
      <c r="O137" s="57"/>
      <c r="P137" s="35"/>
      <c r="Q137" s="35"/>
      <c r="R137" s="35"/>
    </row>
    <row r="138" spans="7:18" s="19" customFormat="1" x14ac:dyDescent="0.25">
      <c r="G138" s="41"/>
      <c r="H138" s="35"/>
      <c r="I138" s="35"/>
      <c r="J138" s="35"/>
      <c r="K138" s="35"/>
      <c r="L138" s="35"/>
      <c r="M138" s="35"/>
      <c r="N138" s="35"/>
      <c r="O138" s="57"/>
      <c r="P138" s="35"/>
      <c r="Q138" s="35"/>
      <c r="R138" s="35"/>
    </row>
    <row r="139" spans="7:18" s="19" customFormat="1" x14ac:dyDescent="0.25">
      <c r="G139" s="41"/>
      <c r="H139" s="35"/>
      <c r="I139" s="35"/>
      <c r="J139" s="35"/>
      <c r="K139" s="35"/>
      <c r="L139" s="35"/>
      <c r="M139" s="35"/>
      <c r="N139" s="35"/>
      <c r="O139" s="57"/>
      <c r="P139" s="35"/>
      <c r="Q139" s="35"/>
      <c r="R139" s="35"/>
    </row>
    <row r="140" spans="7:18" s="19" customFormat="1" x14ac:dyDescent="0.25">
      <c r="G140" s="41"/>
      <c r="H140" s="35"/>
      <c r="I140" s="35"/>
      <c r="J140" s="35"/>
      <c r="K140" s="35"/>
      <c r="L140" s="35"/>
      <c r="M140" s="35"/>
      <c r="N140" s="35"/>
      <c r="O140" s="57"/>
      <c r="P140" s="35"/>
      <c r="Q140" s="35"/>
      <c r="R140" s="35"/>
    </row>
    <row r="141" spans="7:18" s="19" customFormat="1" x14ac:dyDescent="0.25">
      <c r="G141" s="41"/>
      <c r="H141" s="35"/>
      <c r="I141" s="35"/>
      <c r="J141" s="35"/>
      <c r="K141" s="35"/>
      <c r="L141" s="35"/>
      <c r="M141" s="35"/>
      <c r="N141" s="35"/>
      <c r="O141" s="57"/>
      <c r="P141" s="35"/>
      <c r="Q141" s="35"/>
      <c r="R141" s="35"/>
    </row>
    <row r="142" spans="7:18" s="19" customFormat="1" x14ac:dyDescent="0.25">
      <c r="G142" s="41"/>
      <c r="H142" s="35"/>
      <c r="I142" s="35"/>
      <c r="J142" s="35"/>
      <c r="K142" s="35"/>
      <c r="L142" s="35"/>
      <c r="M142" s="35"/>
      <c r="N142" s="35"/>
      <c r="O142" s="57"/>
      <c r="P142" s="35"/>
      <c r="Q142" s="35"/>
      <c r="R142" s="35"/>
    </row>
    <row r="143" spans="7:18" s="19" customFormat="1" x14ac:dyDescent="0.25">
      <c r="G143" s="41"/>
      <c r="H143" s="35"/>
      <c r="I143" s="35"/>
      <c r="J143" s="35"/>
      <c r="K143" s="35"/>
      <c r="L143" s="35"/>
      <c r="M143" s="35"/>
      <c r="N143" s="35"/>
      <c r="O143" s="57"/>
      <c r="P143" s="35"/>
      <c r="Q143" s="35"/>
      <c r="R143" s="35"/>
    </row>
    <row r="144" spans="7:18" s="19" customFormat="1" x14ac:dyDescent="0.25">
      <c r="G144" s="41"/>
      <c r="H144" s="35"/>
      <c r="I144" s="35"/>
      <c r="J144" s="35"/>
      <c r="K144" s="35"/>
      <c r="L144" s="35"/>
      <c r="M144" s="35"/>
      <c r="N144" s="35"/>
      <c r="O144" s="57"/>
      <c r="P144" s="35"/>
      <c r="Q144" s="35"/>
      <c r="R144" s="35"/>
    </row>
    <row r="145" spans="7:18" s="19" customFormat="1" x14ac:dyDescent="0.25">
      <c r="G145" s="41"/>
      <c r="H145" s="35"/>
      <c r="I145" s="35"/>
      <c r="J145" s="35"/>
      <c r="K145" s="35"/>
      <c r="L145" s="35"/>
      <c r="M145" s="35"/>
      <c r="N145" s="35"/>
      <c r="O145" s="57"/>
      <c r="P145" s="35"/>
      <c r="Q145" s="35"/>
      <c r="R145" s="35"/>
    </row>
    <row r="146" spans="7:18" s="19" customFormat="1" x14ac:dyDescent="0.25">
      <c r="G146" s="41"/>
      <c r="H146" s="35"/>
      <c r="I146" s="35"/>
      <c r="J146" s="35"/>
      <c r="K146" s="35"/>
      <c r="L146" s="35"/>
      <c r="M146" s="35"/>
      <c r="N146" s="35"/>
      <c r="O146" s="57"/>
      <c r="P146" s="35"/>
      <c r="Q146" s="35"/>
      <c r="R146" s="35"/>
    </row>
    <row r="147" spans="7:18" s="19" customFormat="1" x14ac:dyDescent="0.25">
      <c r="G147" s="41"/>
      <c r="H147" s="35"/>
      <c r="I147" s="35"/>
      <c r="J147" s="35"/>
      <c r="K147" s="35"/>
      <c r="L147" s="35"/>
      <c r="M147" s="35"/>
      <c r="N147" s="35"/>
      <c r="O147" s="57"/>
      <c r="P147" s="35"/>
      <c r="Q147" s="35"/>
      <c r="R147" s="35"/>
    </row>
    <row r="148" spans="7:18" s="19" customFormat="1" x14ac:dyDescent="0.25">
      <c r="G148" s="41"/>
      <c r="H148" s="35"/>
      <c r="I148" s="35"/>
      <c r="J148" s="35"/>
      <c r="K148" s="35"/>
      <c r="L148" s="35"/>
      <c r="M148" s="35"/>
      <c r="N148" s="35"/>
      <c r="O148" s="57"/>
      <c r="P148" s="35"/>
      <c r="Q148" s="35"/>
      <c r="R148" s="35"/>
    </row>
    <row r="149" spans="7:18" s="19" customFormat="1" x14ac:dyDescent="0.25">
      <c r="G149" s="41"/>
      <c r="H149" s="35"/>
      <c r="I149" s="35"/>
      <c r="J149" s="35"/>
      <c r="K149" s="35"/>
      <c r="L149" s="35"/>
      <c r="M149" s="35"/>
      <c r="N149" s="35"/>
      <c r="O149" s="57"/>
      <c r="P149" s="35"/>
      <c r="Q149" s="35"/>
      <c r="R149" s="35"/>
    </row>
    <row r="150" spans="7:18" s="19" customFormat="1" x14ac:dyDescent="0.25">
      <c r="G150" s="41"/>
      <c r="H150" s="35"/>
      <c r="I150" s="35"/>
      <c r="J150" s="35"/>
      <c r="K150" s="35"/>
      <c r="L150" s="35"/>
      <c r="M150" s="35"/>
      <c r="N150" s="35"/>
      <c r="O150" s="57"/>
      <c r="P150" s="35"/>
      <c r="Q150" s="35"/>
      <c r="R150" s="35"/>
    </row>
    <row r="151" spans="7:18" s="19" customFormat="1" x14ac:dyDescent="0.25">
      <c r="G151" s="41"/>
      <c r="H151" s="35"/>
      <c r="I151" s="35"/>
      <c r="J151" s="35"/>
      <c r="K151" s="35"/>
      <c r="L151" s="35"/>
      <c r="M151" s="35"/>
      <c r="N151" s="35"/>
      <c r="O151" s="57"/>
      <c r="P151" s="35"/>
      <c r="Q151" s="35"/>
      <c r="R151" s="35"/>
    </row>
    <row r="152" spans="7:18" s="19" customFormat="1" x14ac:dyDescent="0.25">
      <c r="G152" s="41"/>
      <c r="H152" s="35"/>
      <c r="I152" s="35"/>
      <c r="J152" s="35"/>
      <c r="K152" s="35"/>
      <c r="L152" s="35"/>
      <c r="M152" s="35"/>
      <c r="N152" s="35"/>
      <c r="O152" s="57"/>
      <c r="P152" s="35"/>
      <c r="Q152" s="35"/>
      <c r="R152" s="35"/>
    </row>
    <row r="153" spans="7:18" s="19" customFormat="1" x14ac:dyDescent="0.25">
      <c r="G153" s="41"/>
      <c r="H153" s="35"/>
      <c r="I153" s="35"/>
      <c r="J153" s="35"/>
      <c r="K153" s="35"/>
      <c r="L153" s="35"/>
      <c r="M153" s="35"/>
      <c r="N153" s="35"/>
      <c r="O153" s="57"/>
      <c r="P153" s="35"/>
      <c r="Q153" s="35"/>
      <c r="R153" s="35"/>
    </row>
    <row r="154" spans="7:18" s="19" customFormat="1" x14ac:dyDescent="0.25">
      <c r="G154" s="41"/>
      <c r="H154" s="35"/>
      <c r="I154" s="35"/>
      <c r="J154" s="35"/>
      <c r="K154" s="35"/>
      <c r="L154" s="35"/>
      <c r="M154" s="35"/>
      <c r="N154" s="35"/>
      <c r="O154" s="57"/>
      <c r="P154" s="35"/>
      <c r="Q154" s="35"/>
      <c r="R154" s="35"/>
    </row>
    <row r="155" spans="7:18" s="19" customFormat="1" x14ac:dyDescent="0.25">
      <c r="G155" s="41"/>
      <c r="H155" s="35"/>
      <c r="I155" s="35"/>
      <c r="J155" s="35"/>
      <c r="K155" s="35"/>
      <c r="L155" s="35"/>
      <c r="M155" s="35"/>
      <c r="N155" s="35"/>
      <c r="O155" s="57"/>
      <c r="P155" s="35"/>
      <c r="Q155" s="35"/>
      <c r="R155" s="35"/>
    </row>
    <row r="156" spans="7:18" s="19" customFormat="1" x14ac:dyDescent="0.25">
      <c r="G156" s="41"/>
      <c r="H156" s="35"/>
      <c r="I156" s="35"/>
      <c r="J156" s="35"/>
      <c r="K156" s="35"/>
      <c r="L156" s="35"/>
      <c r="M156" s="35"/>
      <c r="N156" s="35"/>
      <c r="O156" s="57"/>
      <c r="P156" s="35"/>
      <c r="Q156" s="35"/>
      <c r="R156" s="35"/>
    </row>
    <row r="157" spans="7:18" s="19" customFormat="1" x14ac:dyDescent="0.25">
      <c r="G157" s="41"/>
      <c r="H157" s="35"/>
      <c r="I157" s="35"/>
      <c r="J157" s="35"/>
      <c r="K157" s="35"/>
      <c r="L157" s="35"/>
      <c r="M157" s="35"/>
      <c r="N157" s="35"/>
      <c r="O157" s="57"/>
      <c r="P157" s="35"/>
      <c r="Q157" s="35"/>
      <c r="R157" s="35"/>
    </row>
    <row r="158" spans="7:18" s="19" customFormat="1" x14ac:dyDescent="0.25">
      <c r="G158" s="41"/>
      <c r="H158" s="35"/>
      <c r="I158" s="35"/>
      <c r="J158" s="35"/>
      <c r="K158" s="35"/>
      <c r="L158" s="35"/>
      <c r="M158" s="35"/>
      <c r="N158" s="35"/>
      <c r="O158" s="57"/>
      <c r="P158" s="35"/>
      <c r="Q158" s="35"/>
      <c r="R158" s="35"/>
    </row>
    <row r="159" spans="7:18" s="19" customFormat="1" x14ac:dyDescent="0.25">
      <c r="G159" s="41"/>
      <c r="H159" s="35"/>
      <c r="I159" s="35"/>
      <c r="J159" s="35"/>
      <c r="K159" s="35"/>
      <c r="L159" s="35"/>
      <c r="M159" s="35"/>
      <c r="N159" s="35"/>
      <c r="O159" s="57"/>
      <c r="P159" s="35"/>
      <c r="Q159" s="35"/>
      <c r="R159" s="35"/>
    </row>
    <row r="160" spans="7:18" s="19" customFormat="1" x14ac:dyDescent="0.25">
      <c r="G160" s="41"/>
      <c r="H160" s="35"/>
      <c r="I160" s="35"/>
      <c r="J160" s="35"/>
      <c r="K160" s="35"/>
      <c r="L160" s="35"/>
      <c r="M160" s="35"/>
      <c r="N160" s="35"/>
      <c r="O160" s="57"/>
      <c r="P160" s="35"/>
      <c r="Q160" s="35"/>
      <c r="R160" s="35"/>
    </row>
    <row r="161" spans="7:18" s="19" customFormat="1" x14ac:dyDescent="0.25">
      <c r="G161" s="41"/>
      <c r="H161" s="35"/>
      <c r="I161" s="35"/>
      <c r="J161" s="35"/>
      <c r="K161" s="35"/>
      <c r="L161" s="35"/>
      <c r="M161" s="35"/>
      <c r="N161" s="35"/>
      <c r="O161" s="57"/>
      <c r="P161" s="35"/>
      <c r="Q161" s="35"/>
      <c r="R161" s="35"/>
    </row>
    <row r="162" spans="7:18" s="19" customFormat="1" x14ac:dyDescent="0.25">
      <c r="G162" s="41"/>
      <c r="H162" s="35"/>
      <c r="I162" s="35"/>
      <c r="J162" s="35"/>
      <c r="K162" s="35"/>
      <c r="L162" s="35"/>
      <c r="M162" s="35"/>
      <c r="N162" s="35"/>
      <c r="O162" s="57"/>
      <c r="P162" s="35"/>
      <c r="Q162" s="35"/>
      <c r="R162" s="35"/>
    </row>
    <row r="163" spans="7:18" s="19" customFormat="1" x14ac:dyDescent="0.25">
      <c r="G163" s="41"/>
      <c r="H163" s="35"/>
      <c r="I163" s="35"/>
      <c r="J163" s="35"/>
      <c r="K163" s="35"/>
      <c r="L163" s="35"/>
      <c r="M163" s="35"/>
      <c r="N163" s="35"/>
      <c r="O163" s="57"/>
      <c r="P163" s="35"/>
      <c r="Q163" s="35"/>
      <c r="R163" s="35"/>
    </row>
    <row r="164" spans="7:18" s="19" customFormat="1" x14ac:dyDescent="0.25">
      <c r="G164" s="41"/>
      <c r="H164" s="35"/>
      <c r="I164" s="35"/>
      <c r="J164" s="35"/>
      <c r="K164" s="35"/>
      <c r="L164" s="35"/>
      <c r="M164" s="35"/>
      <c r="N164" s="35"/>
      <c r="O164" s="57"/>
      <c r="P164" s="35"/>
      <c r="Q164" s="35"/>
      <c r="R164" s="35"/>
    </row>
    <row r="165" spans="7:18" s="19" customFormat="1" x14ac:dyDescent="0.25">
      <c r="G165" s="41"/>
      <c r="H165" s="35"/>
      <c r="I165" s="35"/>
      <c r="J165" s="35"/>
      <c r="K165" s="35"/>
      <c r="L165" s="35"/>
      <c r="M165" s="35"/>
      <c r="N165" s="35"/>
      <c r="O165" s="57"/>
      <c r="P165" s="35"/>
      <c r="Q165" s="35"/>
      <c r="R165" s="35"/>
    </row>
    <row r="166" spans="7:18" s="19" customFormat="1" x14ac:dyDescent="0.25">
      <c r="G166" s="41"/>
      <c r="H166" s="35"/>
      <c r="I166" s="35"/>
      <c r="J166" s="35"/>
      <c r="K166" s="35"/>
      <c r="L166" s="35"/>
      <c r="M166" s="35"/>
      <c r="N166" s="35"/>
      <c r="O166" s="57"/>
      <c r="P166" s="35"/>
      <c r="Q166" s="35"/>
      <c r="R166" s="35"/>
    </row>
    <row r="167" spans="7:18" s="19" customFormat="1" x14ac:dyDescent="0.25">
      <c r="G167" s="41"/>
      <c r="H167" s="35"/>
      <c r="I167" s="35"/>
      <c r="J167" s="35"/>
      <c r="K167" s="35"/>
      <c r="L167" s="35"/>
      <c r="M167" s="35"/>
      <c r="N167" s="35"/>
      <c r="O167" s="57"/>
      <c r="P167" s="35"/>
      <c r="Q167" s="35"/>
      <c r="R167" s="35"/>
    </row>
    <row r="168" spans="7:18" s="19" customFormat="1" x14ac:dyDescent="0.25">
      <c r="G168" s="41"/>
      <c r="H168" s="35"/>
      <c r="I168" s="35"/>
      <c r="J168" s="35"/>
      <c r="K168" s="35"/>
      <c r="L168" s="35"/>
      <c r="M168" s="35"/>
      <c r="N168" s="35"/>
      <c r="O168" s="57"/>
      <c r="P168" s="35"/>
      <c r="Q168" s="35"/>
      <c r="R168" s="35"/>
    </row>
    <row r="169" spans="7:18" s="19" customFormat="1" x14ac:dyDescent="0.25">
      <c r="G169" s="41"/>
      <c r="H169" s="35"/>
      <c r="I169" s="35"/>
      <c r="J169" s="35"/>
      <c r="K169" s="35"/>
      <c r="L169" s="35"/>
      <c r="M169" s="35"/>
      <c r="N169" s="35"/>
      <c r="O169" s="57"/>
      <c r="P169" s="35"/>
      <c r="Q169" s="35"/>
      <c r="R169" s="35"/>
    </row>
    <row r="170" spans="7:18" s="19" customFormat="1" x14ac:dyDescent="0.25">
      <c r="G170" s="41"/>
      <c r="H170" s="35"/>
      <c r="I170" s="35"/>
      <c r="J170" s="35"/>
      <c r="K170" s="35"/>
      <c r="L170" s="35"/>
      <c r="M170" s="35"/>
      <c r="N170" s="35"/>
      <c r="O170" s="57"/>
      <c r="P170" s="35"/>
      <c r="Q170" s="35"/>
      <c r="R170" s="35"/>
    </row>
    <row r="171" spans="7:18" s="19" customFormat="1" x14ac:dyDescent="0.25">
      <c r="G171" s="41"/>
      <c r="H171" s="35"/>
      <c r="I171" s="35"/>
      <c r="J171" s="35"/>
      <c r="K171" s="35"/>
      <c r="L171" s="35"/>
      <c r="M171" s="35"/>
      <c r="N171" s="35"/>
      <c r="O171" s="57"/>
      <c r="P171" s="35"/>
      <c r="Q171" s="35"/>
      <c r="R171" s="35"/>
    </row>
    <row r="172" spans="7:18" s="19" customFormat="1" x14ac:dyDescent="0.25">
      <c r="G172" s="41"/>
      <c r="H172" s="35"/>
      <c r="I172" s="35"/>
      <c r="J172" s="35"/>
      <c r="K172" s="35"/>
      <c r="L172" s="35"/>
      <c r="M172" s="35"/>
      <c r="N172" s="35"/>
      <c r="O172" s="57"/>
      <c r="P172" s="35"/>
      <c r="Q172" s="35"/>
      <c r="R172" s="35"/>
    </row>
    <row r="173" spans="7:18" s="19" customFormat="1" x14ac:dyDescent="0.25">
      <c r="G173" s="41"/>
      <c r="H173" s="35"/>
      <c r="I173" s="35"/>
      <c r="J173" s="35"/>
      <c r="K173" s="35"/>
      <c r="L173" s="35"/>
      <c r="M173" s="35"/>
      <c r="N173" s="35"/>
      <c r="O173" s="57"/>
      <c r="P173" s="35"/>
      <c r="Q173" s="35"/>
      <c r="R173" s="35"/>
    </row>
    <row r="174" spans="7:18" s="19" customFormat="1" x14ac:dyDescent="0.25">
      <c r="G174" s="41"/>
      <c r="H174" s="35"/>
      <c r="I174" s="35"/>
      <c r="J174" s="35"/>
      <c r="K174" s="35"/>
      <c r="L174" s="35"/>
      <c r="M174" s="35"/>
      <c r="N174" s="35"/>
      <c r="O174" s="57"/>
      <c r="P174" s="35"/>
      <c r="Q174" s="35"/>
      <c r="R174" s="35"/>
    </row>
    <row r="175" spans="7:18" s="19" customFormat="1" x14ac:dyDescent="0.25">
      <c r="G175" s="41"/>
      <c r="H175" s="35"/>
      <c r="I175" s="35"/>
      <c r="J175" s="35"/>
      <c r="K175" s="35"/>
      <c r="L175" s="35"/>
      <c r="M175" s="35"/>
      <c r="N175" s="35"/>
      <c r="O175" s="57"/>
      <c r="P175" s="35"/>
      <c r="Q175" s="35"/>
      <c r="R175" s="35"/>
    </row>
    <row r="176" spans="7:18" s="19" customFormat="1" x14ac:dyDescent="0.25">
      <c r="G176" s="41"/>
      <c r="H176" s="35"/>
      <c r="I176" s="35"/>
      <c r="J176" s="35"/>
      <c r="K176" s="35"/>
      <c r="L176" s="35"/>
      <c r="M176" s="35"/>
      <c r="N176" s="35"/>
      <c r="O176" s="57"/>
      <c r="P176" s="35"/>
      <c r="Q176" s="35"/>
      <c r="R176" s="35"/>
    </row>
    <row r="177" spans="7:18" s="19" customFormat="1" x14ac:dyDescent="0.25">
      <c r="G177" s="41"/>
      <c r="H177" s="35"/>
      <c r="I177" s="35"/>
      <c r="J177" s="35"/>
      <c r="K177" s="35"/>
      <c r="L177" s="35"/>
      <c r="M177" s="35"/>
      <c r="N177" s="35"/>
      <c r="O177" s="57"/>
      <c r="P177" s="35"/>
      <c r="Q177" s="35"/>
      <c r="R177" s="35"/>
    </row>
    <row r="178" spans="7:18" s="19" customFormat="1" x14ac:dyDescent="0.25">
      <c r="G178" s="41"/>
      <c r="H178" s="35"/>
      <c r="I178" s="35"/>
      <c r="J178" s="35"/>
      <c r="K178" s="35"/>
      <c r="L178" s="35"/>
      <c r="M178" s="35"/>
      <c r="N178" s="35"/>
      <c r="O178" s="57"/>
      <c r="P178" s="35"/>
      <c r="Q178" s="35"/>
      <c r="R178" s="35"/>
    </row>
    <row r="179" spans="7:18" s="19" customFormat="1" x14ac:dyDescent="0.25">
      <c r="G179" s="41"/>
      <c r="H179" s="35"/>
      <c r="I179" s="35"/>
      <c r="J179" s="35"/>
      <c r="K179" s="35"/>
      <c r="L179" s="35"/>
      <c r="M179" s="35"/>
      <c r="N179" s="35"/>
      <c r="O179" s="57"/>
      <c r="P179" s="35"/>
      <c r="Q179" s="35"/>
      <c r="R179" s="35"/>
    </row>
    <row r="180" spans="7:18" s="19" customFormat="1" x14ac:dyDescent="0.25">
      <c r="G180" s="41"/>
      <c r="H180" s="35"/>
      <c r="I180" s="35"/>
      <c r="J180" s="35"/>
      <c r="K180" s="35"/>
      <c r="L180" s="35"/>
      <c r="M180" s="35"/>
      <c r="N180" s="35"/>
      <c r="O180" s="57"/>
      <c r="P180" s="35"/>
      <c r="Q180" s="35"/>
      <c r="R180" s="35"/>
    </row>
    <row r="181" spans="7:18" s="19" customFormat="1" x14ac:dyDescent="0.25">
      <c r="G181" s="41"/>
      <c r="H181" s="35"/>
      <c r="I181" s="35"/>
      <c r="J181" s="35"/>
      <c r="K181" s="35"/>
      <c r="L181" s="35"/>
      <c r="M181" s="35"/>
      <c r="N181" s="35"/>
      <c r="O181" s="57"/>
      <c r="P181" s="35"/>
      <c r="Q181" s="35"/>
      <c r="R181" s="35"/>
    </row>
    <row r="182" spans="7:18" s="19" customFormat="1" x14ac:dyDescent="0.25">
      <c r="G182" s="41"/>
      <c r="H182" s="35"/>
      <c r="I182" s="35"/>
      <c r="J182" s="35"/>
      <c r="K182" s="35"/>
      <c r="L182" s="35"/>
      <c r="M182" s="35"/>
      <c r="N182" s="35"/>
      <c r="O182" s="57"/>
      <c r="P182" s="35"/>
      <c r="Q182" s="35"/>
      <c r="R182" s="35"/>
    </row>
    <row r="183" spans="7:18" s="19" customFormat="1" x14ac:dyDescent="0.25">
      <c r="G183" s="41"/>
      <c r="H183" s="35"/>
      <c r="I183" s="35"/>
      <c r="J183" s="35"/>
      <c r="K183" s="35"/>
      <c r="L183" s="35"/>
      <c r="M183" s="35"/>
      <c r="N183" s="35"/>
      <c r="O183" s="57"/>
      <c r="P183" s="35"/>
      <c r="Q183" s="35"/>
      <c r="R183" s="35"/>
    </row>
    <row r="184" spans="7:18" s="19" customFormat="1" x14ac:dyDescent="0.25">
      <c r="G184" s="41"/>
      <c r="H184" s="35"/>
      <c r="I184" s="35"/>
      <c r="J184" s="35"/>
      <c r="K184" s="35"/>
      <c r="L184" s="35"/>
      <c r="M184" s="35"/>
      <c r="N184" s="35"/>
      <c r="O184" s="57"/>
      <c r="P184" s="35"/>
      <c r="Q184" s="35"/>
      <c r="R184" s="35"/>
    </row>
    <row r="185" spans="7:18" s="19" customFormat="1" x14ac:dyDescent="0.25">
      <c r="G185" s="41"/>
      <c r="H185" s="35"/>
      <c r="I185" s="35"/>
      <c r="J185" s="35"/>
      <c r="K185" s="35"/>
      <c r="L185" s="35"/>
      <c r="M185" s="35"/>
      <c r="N185" s="35"/>
      <c r="O185" s="57"/>
      <c r="P185" s="35"/>
      <c r="Q185" s="35"/>
      <c r="R185" s="35"/>
    </row>
    <row r="186" spans="7:18" s="19" customFormat="1" x14ac:dyDescent="0.25">
      <c r="G186" s="41"/>
      <c r="H186" s="35"/>
      <c r="I186" s="35"/>
      <c r="J186" s="35"/>
      <c r="K186" s="35"/>
      <c r="L186" s="35"/>
      <c r="M186" s="35"/>
      <c r="N186" s="35"/>
      <c r="O186" s="57"/>
      <c r="P186" s="35"/>
      <c r="Q186" s="35"/>
      <c r="R186" s="35"/>
    </row>
    <row r="187" spans="7:18" s="19" customFormat="1" x14ac:dyDescent="0.25">
      <c r="G187" s="41"/>
      <c r="H187" s="35"/>
      <c r="I187" s="35"/>
      <c r="J187" s="35"/>
      <c r="K187" s="35"/>
      <c r="L187" s="35"/>
      <c r="M187" s="35"/>
      <c r="N187" s="35"/>
      <c r="O187" s="57"/>
      <c r="P187" s="35"/>
      <c r="Q187" s="35"/>
      <c r="R187" s="35"/>
    </row>
    <row r="188" spans="7:18" s="19" customFormat="1" x14ac:dyDescent="0.25">
      <c r="G188" s="41"/>
      <c r="H188" s="35"/>
      <c r="I188" s="35"/>
      <c r="J188" s="35"/>
      <c r="K188" s="35"/>
      <c r="L188" s="35"/>
      <c r="M188" s="35"/>
      <c r="N188" s="35"/>
      <c r="O188" s="57"/>
      <c r="P188" s="35"/>
      <c r="Q188" s="35"/>
      <c r="R188" s="35"/>
    </row>
    <row r="189" spans="7:18" s="19" customFormat="1" x14ac:dyDescent="0.25">
      <c r="G189" s="41"/>
      <c r="H189" s="35"/>
      <c r="I189" s="35"/>
      <c r="J189" s="35"/>
      <c r="K189" s="35"/>
      <c r="L189" s="35"/>
      <c r="M189" s="35"/>
      <c r="N189" s="35"/>
      <c r="O189" s="57"/>
      <c r="P189" s="35"/>
      <c r="Q189" s="35"/>
      <c r="R189" s="35"/>
    </row>
    <row r="190" spans="7:18" s="19" customFormat="1" x14ac:dyDescent="0.25">
      <c r="G190" s="41"/>
      <c r="H190" s="35"/>
      <c r="I190" s="35"/>
      <c r="J190" s="35"/>
      <c r="K190" s="35"/>
      <c r="L190" s="35"/>
      <c r="M190" s="35"/>
      <c r="N190" s="35"/>
      <c r="O190" s="57"/>
      <c r="P190" s="35"/>
      <c r="Q190" s="35"/>
      <c r="R190" s="35"/>
    </row>
    <row r="191" spans="7:18" s="19" customFormat="1" x14ac:dyDescent="0.25">
      <c r="G191" s="41"/>
      <c r="H191" s="35"/>
      <c r="I191" s="35"/>
      <c r="J191" s="35"/>
      <c r="K191" s="35"/>
      <c r="L191" s="35"/>
      <c r="M191" s="35"/>
      <c r="N191" s="35"/>
      <c r="O191" s="57"/>
      <c r="P191" s="35"/>
      <c r="Q191" s="35"/>
      <c r="R191" s="35"/>
    </row>
    <row r="192" spans="7:18" s="19" customFormat="1" x14ac:dyDescent="0.25">
      <c r="G192" s="41"/>
      <c r="H192" s="35"/>
      <c r="I192" s="35"/>
      <c r="J192" s="35"/>
      <c r="K192" s="35"/>
      <c r="L192" s="35"/>
      <c r="M192" s="35"/>
      <c r="N192" s="35"/>
      <c r="O192" s="57"/>
      <c r="P192" s="35"/>
      <c r="Q192" s="35"/>
      <c r="R192" s="35"/>
    </row>
    <row r="193" spans="7:18" s="19" customFormat="1" x14ac:dyDescent="0.25">
      <c r="G193" s="41"/>
      <c r="H193" s="35"/>
      <c r="I193" s="35"/>
      <c r="J193" s="35"/>
      <c r="K193" s="35"/>
      <c r="L193" s="35"/>
      <c r="M193" s="35"/>
      <c r="N193" s="35"/>
      <c r="O193" s="57"/>
      <c r="P193" s="35"/>
      <c r="Q193" s="35"/>
      <c r="R193" s="35"/>
    </row>
    <row r="194" spans="7:18" s="19" customFormat="1" x14ac:dyDescent="0.25">
      <c r="G194" s="41"/>
      <c r="H194" s="35"/>
      <c r="I194" s="35"/>
      <c r="J194" s="35"/>
      <c r="K194" s="35"/>
      <c r="L194" s="35"/>
      <c r="M194" s="35"/>
      <c r="N194" s="35"/>
      <c r="O194" s="57"/>
      <c r="P194" s="35"/>
      <c r="Q194" s="35"/>
      <c r="R194" s="35"/>
    </row>
    <row r="195" spans="7:18" s="19" customFormat="1" x14ac:dyDescent="0.25">
      <c r="G195" s="41"/>
      <c r="H195" s="35"/>
      <c r="I195" s="35"/>
      <c r="J195" s="35"/>
      <c r="K195" s="35"/>
      <c r="L195" s="35"/>
      <c r="M195" s="35"/>
      <c r="N195" s="35"/>
      <c r="O195" s="57"/>
      <c r="P195" s="35"/>
      <c r="Q195" s="35"/>
      <c r="R195" s="35"/>
    </row>
    <row r="196" spans="7:18" s="19" customFormat="1" x14ac:dyDescent="0.25">
      <c r="G196" s="41"/>
      <c r="H196" s="35"/>
      <c r="I196" s="35"/>
      <c r="J196" s="35"/>
      <c r="K196" s="35"/>
      <c r="L196" s="35"/>
      <c r="M196" s="35"/>
      <c r="N196" s="35"/>
      <c r="O196" s="57"/>
      <c r="P196" s="35"/>
      <c r="Q196" s="35"/>
      <c r="R196" s="35"/>
    </row>
    <row r="197" spans="7:18" s="19" customFormat="1" x14ac:dyDescent="0.25">
      <c r="G197" s="41"/>
      <c r="H197" s="35"/>
      <c r="I197" s="35"/>
      <c r="J197" s="35"/>
      <c r="K197" s="35"/>
      <c r="L197" s="35"/>
      <c r="M197" s="35"/>
      <c r="N197" s="35"/>
      <c r="O197" s="57"/>
      <c r="P197" s="35"/>
      <c r="Q197" s="35"/>
      <c r="R197" s="35"/>
    </row>
    <row r="198" spans="7:18" s="19" customFormat="1" x14ac:dyDescent="0.25">
      <c r="G198" s="41"/>
      <c r="H198" s="35"/>
      <c r="I198" s="35"/>
      <c r="J198" s="35"/>
      <c r="K198" s="35"/>
      <c r="L198" s="35"/>
      <c r="M198" s="35"/>
      <c r="N198" s="35"/>
      <c r="O198" s="57"/>
      <c r="P198" s="35"/>
      <c r="Q198" s="35"/>
      <c r="R198" s="35"/>
    </row>
    <row r="199" spans="7:18" s="19" customFormat="1" x14ac:dyDescent="0.25">
      <c r="G199" s="41"/>
      <c r="H199" s="35"/>
      <c r="I199" s="35"/>
      <c r="J199" s="35"/>
      <c r="K199" s="35"/>
      <c r="L199" s="35"/>
      <c r="M199" s="35"/>
      <c r="N199" s="35"/>
      <c r="O199" s="57"/>
      <c r="P199" s="35"/>
      <c r="Q199" s="35"/>
      <c r="R199" s="35"/>
    </row>
    <row r="200" spans="7:18" s="19" customFormat="1" x14ac:dyDescent="0.25">
      <c r="G200" s="41"/>
      <c r="H200" s="35"/>
      <c r="I200" s="35"/>
      <c r="J200" s="35"/>
      <c r="K200" s="35"/>
      <c r="L200" s="35"/>
      <c r="M200" s="35"/>
      <c r="N200" s="35"/>
      <c r="O200" s="57"/>
      <c r="P200" s="35"/>
      <c r="Q200" s="35"/>
      <c r="R200" s="35"/>
    </row>
    <row r="201" spans="7:18" s="19" customFormat="1" x14ac:dyDescent="0.25">
      <c r="G201" s="41"/>
      <c r="H201" s="35"/>
      <c r="I201" s="35"/>
      <c r="J201" s="35"/>
      <c r="K201" s="35"/>
      <c r="L201" s="35"/>
      <c r="M201" s="35"/>
      <c r="N201" s="35"/>
      <c r="O201" s="57"/>
      <c r="P201" s="35"/>
      <c r="Q201" s="35"/>
      <c r="R201" s="35"/>
    </row>
    <row r="202" spans="7:18" s="19" customFormat="1" x14ac:dyDescent="0.25">
      <c r="G202" s="41"/>
      <c r="H202" s="35"/>
      <c r="I202" s="35"/>
      <c r="J202" s="35"/>
      <c r="K202" s="35"/>
      <c r="L202" s="35"/>
      <c r="M202" s="35"/>
      <c r="N202" s="35"/>
      <c r="O202" s="57"/>
      <c r="P202" s="35"/>
      <c r="Q202" s="35"/>
      <c r="R202" s="35"/>
    </row>
    <row r="203" spans="7:18" s="19" customFormat="1" x14ac:dyDescent="0.25">
      <c r="G203" s="41"/>
      <c r="H203" s="35"/>
      <c r="I203" s="35"/>
      <c r="J203" s="35"/>
      <c r="K203" s="35"/>
      <c r="L203" s="35"/>
      <c r="M203" s="35"/>
      <c r="N203" s="35"/>
      <c r="O203" s="57"/>
      <c r="P203" s="35"/>
      <c r="Q203" s="35"/>
      <c r="R203" s="35"/>
    </row>
    <row r="204" spans="7:18" s="19" customFormat="1" x14ac:dyDescent="0.25">
      <c r="G204" s="41"/>
      <c r="H204" s="35"/>
      <c r="I204" s="35"/>
      <c r="J204" s="35"/>
      <c r="K204" s="35"/>
      <c r="L204" s="35"/>
      <c r="M204" s="35"/>
      <c r="N204" s="35"/>
      <c r="O204" s="57"/>
      <c r="P204" s="35"/>
      <c r="Q204" s="35"/>
      <c r="R204" s="35"/>
    </row>
    <row r="205" spans="7:18" s="19" customFormat="1" x14ac:dyDescent="0.25">
      <c r="G205" s="41"/>
      <c r="H205" s="35"/>
      <c r="I205" s="35"/>
      <c r="J205" s="35"/>
      <c r="K205" s="35"/>
      <c r="L205" s="35"/>
      <c r="M205" s="35"/>
      <c r="N205" s="35"/>
      <c r="O205" s="57"/>
      <c r="P205" s="35"/>
      <c r="Q205" s="35"/>
      <c r="R205" s="35"/>
    </row>
    <row r="206" spans="7:18" s="19" customFormat="1" x14ac:dyDescent="0.25">
      <c r="G206" s="41"/>
      <c r="H206" s="35"/>
      <c r="I206" s="35"/>
      <c r="J206" s="35"/>
      <c r="K206" s="35"/>
      <c r="L206" s="35"/>
      <c r="M206" s="35"/>
      <c r="N206" s="35"/>
      <c r="O206" s="57"/>
      <c r="P206" s="35"/>
      <c r="Q206" s="35"/>
      <c r="R206" s="35"/>
    </row>
    <row r="207" spans="7:18" s="19" customFormat="1" x14ac:dyDescent="0.25">
      <c r="G207" s="41"/>
      <c r="H207" s="35"/>
      <c r="I207" s="35"/>
      <c r="J207" s="35"/>
      <c r="K207" s="35"/>
      <c r="L207" s="35"/>
      <c r="M207" s="35"/>
      <c r="N207" s="35"/>
      <c r="O207" s="57"/>
      <c r="P207" s="35"/>
      <c r="Q207" s="35"/>
      <c r="R207" s="35"/>
    </row>
    <row r="208" spans="7:18" s="19" customFormat="1" x14ac:dyDescent="0.25">
      <c r="G208" s="41"/>
      <c r="H208" s="35"/>
      <c r="I208" s="35"/>
      <c r="J208" s="35"/>
      <c r="K208" s="35"/>
      <c r="L208" s="35"/>
      <c r="M208" s="35"/>
      <c r="N208" s="35"/>
      <c r="O208" s="57"/>
      <c r="P208" s="35"/>
      <c r="Q208" s="35"/>
      <c r="R208" s="35"/>
    </row>
    <row r="209" spans="7:18" s="19" customFormat="1" x14ac:dyDescent="0.25">
      <c r="G209" s="41"/>
      <c r="H209" s="35"/>
      <c r="I209" s="35"/>
      <c r="J209" s="35"/>
      <c r="K209" s="35"/>
      <c r="L209" s="35"/>
      <c r="M209" s="35"/>
      <c r="N209" s="35"/>
      <c r="O209" s="57"/>
      <c r="P209" s="35"/>
      <c r="Q209" s="35"/>
      <c r="R209" s="35"/>
    </row>
    <row r="210" spans="7:18" s="19" customFormat="1" x14ac:dyDescent="0.25">
      <c r="G210" s="41"/>
      <c r="H210" s="35"/>
      <c r="I210" s="35"/>
      <c r="J210" s="35"/>
      <c r="K210" s="35"/>
      <c r="L210" s="35"/>
      <c r="M210" s="35"/>
      <c r="N210" s="35"/>
      <c r="O210" s="57"/>
      <c r="P210" s="35"/>
      <c r="Q210" s="35"/>
      <c r="R210" s="35"/>
    </row>
    <row r="211" spans="7:18" s="19" customFormat="1" x14ac:dyDescent="0.25">
      <c r="G211" s="41"/>
      <c r="H211" s="35"/>
      <c r="I211" s="35"/>
      <c r="J211" s="35"/>
      <c r="K211" s="35"/>
      <c r="L211" s="35"/>
      <c r="M211" s="35"/>
      <c r="N211" s="35"/>
      <c r="O211" s="57"/>
      <c r="P211" s="35"/>
      <c r="Q211" s="35"/>
      <c r="R211" s="35"/>
    </row>
    <row r="212" spans="7:18" s="19" customFormat="1" x14ac:dyDescent="0.25">
      <c r="G212" s="41"/>
      <c r="H212" s="35"/>
      <c r="I212" s="35"/>
      <c r="J212" s="35"/>
      <c r="K212" s="35"/>
      <c r="L212" s="35"/>
      <c r="M212" s="35"/>
      <c r="N212" s="35"/>
      <c r="O212" s="57"/>
      <c r="P212" s="35"/>
      <c r="Q212" s="35"/>
      <c r="R212" s="35"/>
    </row>
    <row r="213" spans="7:18" s="19" customFormat="1" x14ac:dyDescent="0.25">
      <c r="G213" s="41"/>
      <c r="H213" s="35"/>
      <c r="I213" s="35"/>
      <c r="J213" s="35"/>
      <c r="K213" s="35"/>
      <c r="L213" s="35"/>
      <c r="M213" s="35"/>
      <c r="N213" s="35"/>
      <c r="O213" s="57"/>
      <c r="P213" s="35"/>
      <c r="Q213" s="35"/>
      <c r="R213" s="35"/>
    </row>
    <row r="214" spans="7:18" s="19" customFormat="1" x14ac:dyDescent="0.25">
      <c r="G214" s="41"/>
      <c r="H214" s="35"/>
      <c r="I214" s="35"/>
      <c r="J214" s="35"/>
      <c r="K214" s="35"/>
      <c r="L214" s="35"/>
      <c r="M214" s="35"/>
      <c r="N214" s="35"/>
      <c r="O214" s="57"/>
      <c r="P214" s="35"/>
      <c r="Q214" s="35"/>
      <c r="R214" s="35"/>
    </row>
    <row r="215" spans="7:18" s="19" customFormat="1" x14ac:dyDescent="0.25">
      <c r="G215" s="41"/>
      <c r="H215" s="35"/>
      <c r="I215" s="35"/>
      <c r="J215" s="35"/>
      <c r="K215" s="35"/>
      <c r="L215" s="35"/>
      <c r="M215" s="35"/>
      <c r="N215" s="35"/>
      <c r="O215" s="57"/>
      <c r="P215" s="35"/>
      <c r="Q215" s="35"/>
      <c r="R215" s="35"/>
    </row>
    <row r="216" spans="7:18" s="19" customFormat="1" x14ac:dyDescent="0.25">
      <c r="G216" s="41"/>
      <c r="H216" s="35"/>
      <c r="I216" s="35"/>
      <c r="J216" s="35"/>
      <c r="K216" s="35"/>
      <c r="L216" s="35"/>
      <c r="M216" s="35"/>
      <c r="N216" s="35"/>
      <c r="O216" s="57"/>
      <c r="P216" s="35"/>
      <c r="Q216" s="35"/>
      <c r="R216" s="35"/>
    </row>
    <row r="217" spans="7:18" s="19" customFormat="1" x14ac:dyDescent="0.25">
      <c r="G217" s="41"/>
      <c r="H217" s="35"/>
      <c r="I217" s="35"/>
      <c r="J217" s="35"/>
      <c r="K217" s="35"/>
      <c r="L217" s="35"/>
      <c r="M217" s="35"/>
      <c r="N217" s="35"/>
      <c r="O217" s="57"/>
      <c r="P217" s="35"/>
      <c r="Q217" s="35"/>
      <c r="R217" s="35"/>
    </row>
    <row r="218" spans="7:18" s="19" customFormat="1" x14ac:dyDescent="0.25">
      <c r="G218" s="41"/>
      <c r="H218" s="35"/>
      <c r="I218" s="35"/>
      <c r="J218" s="35"/>
      <c r="K218" s="35"/>
      <c r="L218" s="35"/>
      <c r="M218" s="35"/>
      <c r="N218" s="35"/>
      <c r="O218" s="57"/>
      <c r="P218" s="35"/>
      <c r="Q218" s="35"/>
      <c r="R218" s="35"/>
    </row>
    <row r="219" spans="7:18" s="19" customFormat="1" x14ac:dyDescent="0.25">
      <c r="G219" s="41"/>
      <c r="H219" s="35"/>
      <c r="I219" s="35"/>
      <c r="J219" s="35"/>
      <c r="K219" s="35"/>
      <c r="L219" s="35"/>
      <c r="M219" s="35"/>
      <c r="N219" s="35"/>
      <c r="O219" s="57"/>
      <c r="P219" s="35"/>
      <c r="Q219" s="35"/>
      <c r="R219" s="35"/>
    </row>
    <row r="220" spans="7:18" s="19" customFormat="1" x14ac:dyDescent="0.25">
      <c r="G220" s="41"/>
      <c r="H220" s="35"/>
      <c r="I220" s="35"/>
      <c r="J220" s="35"/>
      <c r="K220" s="35"/>
      <c r="L220" s="35"/>
      <c r="M220" s="35"/>
      <c r="N220" s="35"/>
      <c r="O220" s="57"/>
      <c r="P220" s="35"/>
      <c r="Q220" s="35"/>
      <c r="R220" s="35"/>
    </row>
    <row r="221" spans="7:18" s="19" customFormat="1" x14ac:dyDescent="0.25">
      <c r="G221" s="41"/>
      <c r="H221" s="35"/>
      <c r="I221" s="35"/>
      <c r="J221" s="35"/>
      <c r="K221" s="35"/>
      <c r="L221" s="35"/>
      <c r="M221" s="35"/>
      <c r="N221" s="35"/>
      <c r="O221" s="57"/>
      <c r="P221" s="35"/>
      <c r="Q221" s="35"/>
      <c r="R221" s="35"/>
    </row>
    <row r="222" spans="7:18" s="19" customFormat="1" x14ac:dyDescent="0.25">
      <c r="G222" s="41"/>
      <c r="H222" s="35"/>
      <c r="I222" s="35"/>
      <c r="J222" s="35"/>
      <c r="K222" s="35"/>
      <c r="L222" s="35"/>
      <c r="M222" s="35"/>
      <c r="N222" s="35"/>
      <c r="O222" s="57"/>
      <c r="P222" s="35"/>
      <c r="Q222" s="35"/>
      <c r="R222" s="35"/>
    </row>
    <row r="223" spans="7:18" s="19" customFormat="1" x14ac:dyDescent="0.25">
      <c r="G223" s="41"/>
      <c r="H223" s="35"/>
      <c r="I223" s="35"/>
      <c r="J223" s="35"/>
      <c r="K223" s="35"/>
      <c r="L223" s="35"/>
      <c r="M223" s="35"/>
      <c r="N223" s="35"/>
      <c r="O223" s="57"/>
      <c r="P223" s="35"/>
      <c r="Q223" s="35"/>
      <c r="R223" s="35"/>
    </row>
    <row r="224" spans="7:18" s="19" customFormat="1" x14ac:dyDescent="0.25">
      <c r="G224" s="41"/>
      <c r="H224" s="35"/>
      <c r="I224" s="35"/>
      <c r="J224" s="35"/>
      <c r="K224" s="35"/>
      <c r="L224" s="35"/>
      <c r="M224" s="35"/>
      <c r="N224" s="35"/>
      <c r="O224" s="57"/>
      <c r="P224" s="35"/>
      <c r="Q224" s="35"/>
      <c r="R224" s="35"/>
    </row>
    <row r="225" spans="7:18" s="19" customFormat="1" x14ac:dyDescent="0.25">
      <c r="G225" s="41"/>
      <c r="H225" s="35"/>
      <c r="I225" s="35"/>
      <c r="J225" s="35"/>
      <c r="K225" s="35"/>
      <c r="L225" s="35"/>
      <c r="M225" s="35"/>
      <c r="N225" s="35"/>
      <c r="O225" s="57"/>
      <c r="P225" s="35"/>
      <c r="Q225" s="35"/>
      <c r="R225" s="35"/>
    </row>
    <row r="226" spans="7:18" s="19" customFormat="1" x14ac:dyDescent="0.25">
      <c r="G226" s="41"/>
      <c r="H226" s="35"/>
      <c r="I226" s="35"/>
      <c r="J226" s="35"/>
      <c r="K226" s="35"/>
      <c r="L226" s="35"/>
      <c r="M226" s="35"/>
      <c r="N226" s="35"/>
      <c r="O226" s="57"/>
      <c r="P226" s="35"/>
      <c r="Q226" s="35"/>
      <c r="R226" s="35"/>
    </row>
    <row r="227" spans="7:18" s="19" customFormat="1" x14ac:dyDescent="0.25">
      <c r="G227" s="41"/>
      <c r="H227" s="35"/>
      <c r="I227" s="35"/>
      <c r="J227" s="35"/>
      <c r="K227" s="35"/>
      <c r="L227" s="35"/>
      <c r="M227" s="35"/>
      <c r="N227" s="35"/>
      <c r="O227" s="57"/>
      <c r="P227" s="35"/>
      <c r="Q227" s="35"/>
      <c r="R227" s="35"/>
    </row>
    <row r="228" spans="7:18" s="19" customFormat="1" x14ac:dyDescent="0.25">
      <c r="G228" s="41"/>
      <c r="H228" s="35"/>
      <c r="I228" s="35"/>
      <c r="J228" s="35"/>
      <c r="K228" s="35"/>
      <c r="L228" s="35"/>
      <c r="M228" s="35"/>
      <c r="N228" s="35"/>
      <c r="O228" s="57"/>
      <c r="P228" s="35"/>
      <c r="Q228" s="35"/>
      <c r="R228" s="35"/>
    </row>
    <row r="229" spans="7:18" s="19" customFormat="1" x14ac:dyDescent="0.25">
      <c r="G229" s="41"/>
      <c r="H229" s="35"/>
      <c r="I229" s="35"/>
      <c r="J229" s="35"/>
      <c r="K229" s="35"/>
      <c r="L229" s="35"/>
      <c r="M229" s="35"/>
      <c r="N229" s="35"/>
      <c r="O229" s="57"/>
      <c r="P229" s="35"/>
      <c r="Q229" s="35"/>
      <c r="R229" s="35"/>
    </row>
    <row r="230" spans="7:18" s="19" customFormat="1" x14ac:dyDescent="0.25">
      <c r="G230" s="41"/>
      <c r="H230" s="35"/>
      <c r="I230" s="35"/>
      <c r="J230" s="35"/>
      <c r="K230" s="35"/>
      <c r="L230" s="35"/>
      <c r="M230" s="35"/>
      <c r="N230" s="35"/>
      <c r="O230" s="57"/>
      <c r="P230" s="35"/>
      <c r="Q230" s="35"/>
      <c r="R230" s="35"/>
    </row>
    <row r="231" spans="7:18" s="19" customFormat="1" x14ac:dyDescent="0.25">
      <c r="G231" s="41"/>
      <c r="H231" s="35"/>
      <c r="I231" s="35"/>
      <c r="J231" s="35"/>
      <c r="K231" s="35"/>
      <c r="L231" s="35"/>
      <c r="M231" s="35"/>
      <c r="N231" s="35"/>
      <c r="O231" s="57"/>
      <c r="P231" s="35"/>
      <c r="Q231" s="35"/>
      <c r="R231" s="35"/>
    </row>
    <row r="232" spans="7:18" s="19" customFormat="1" x14ac:dyDescent="0.25">
      <c r="G232" s="41"/>
      <c r="H232" s="35"/>
      <c r="I232" s="35"/>
      <c r="J232" s="35"/>
      <c r="K232" s="35"/>
      <c r="L232" s="35"/>
      <c r="M232" s="35"/>
      <c r="N232" s="35"/>
      <c r="O232" s="57"/>
      <c r="P232" s="35"/>
      <c r="Q232" s="35"/>
      <c r="R232" s="35"/>
    </row>
    <row r="233" spans="7:18" s="19" customFormat="1" x14ac:dyDescent="0.25">
      <c r="G233" s="41"/>
      <c r="H233" s="35"/>
      <c r="I233" s="35"/>
      <c r="J233" s="35"/>
      <c r="K233" s="35"/>
      <c r="L233" s="35"/>
      <c r="M233" s="35"/>
      <c r="N233" s="35"/>
      <c r="O233" s="57"/>
      <c r="P233" s="35"/>
      <c r="Q233" s="35"/>
      <c r="R233" s="35"/>
    </row>
    <row r="234" spans="7:18" s="19" customFormat="1" x14ac:dyDescent="0.25">
      <c r="G234" s="41"/>
      <c r="H234" s="35"/>
      <c r="I234" s="35"/>
      <c r="J234" s="35"/>
      <c r="K234" s="35"/>
      <c r="L234" s="35"/>
      <c r="M234" s="35"/>
      <c r="N234" s="35"/>
      <c r="O234" s="57"/>
      <c r="P234" s="35"/>
      <c r="Q234" s="35"/>
      <c r="R234" s="35"/>
    </row>
    <row r="235" spans="7:18" s="19" customFormat="1" x14ac:dyDescent="0.25">
      <c r="G235" s="41"/>
      <c r="H235" s="35"/>
      <c r="I235" s="35"/>
      <c r="J235" s="35"/>
      <c r="K235" s="35"/>
      <c r="L235" s="35"/>
      <c r="M235" s="35"/>
      <c r="N235" s="35"/>
      <c r="O235" s="57"/>
      <c r="P235" s="35"/>
      <c r="Q235" s="35"/>
      <c r="R235" s="35"/>
    </row>
    <row r="236" spans="7:18" s="19" customFormat="1" x14ac:dyDescent="0.25">
      <c r="G236" s="41"/>
      <c r="H236" s="35"/>
      <c r="I236" s="35"/>
      <c r="J236" s="35"/>
      <c r="K236" s="35"/>
      <c r="L236" s="35"/>
      <c r="M236" s="35"/>
      <c r="N236" s="35"/>
      <c r="O236" s="57"/>
      <c r="P236" s="35"/>
      <c r="Q236" s="35"/>
      <c r="R236" s="35"/>
    </row>
    <row r="237" spans="7:18" s="19" customFormat="1" x14ac:dyDescent="0.25">
      <c r="G237" s="41"/>
      <c r="H237" s="35"/>
      <c r="I237" s="35"/>
      <c r="J237" s="35"/>
      <c r="K237" s="35"/>
      <c r="L237" s="35"/>
      <c r="M237" s="35"/>
      <c r="N237" s="35"/>
      <c r="O237" s="57"/>
      <c r="P237" s="35"/>
      <c r="Q237" s="35"/>
      <c r="R237" s="35"/>
    </row>
    <row r="238" spans="7:18" s="19" customFormat="1" x14ac:dyDescent="0.25">
      <c r="G238" s="41"/>
      <c r="H238" s="35"/>
      <c r="I238" s="35"/>
      <c r="J238" s="35"/>
      <c r="K238" s="35"/>
      <c r="L238" s="35"/>
      <c r="M238" s="35"/>
      <c r="N238" s="35"/>
      <c r="O238" s="57"/>
      <c r="P238" s="35"/>
      <c r="Q238" s="35"/>
      <c r="R238" s="35"/>
    </row>
    <row r="239" spans="7:18" s="19" customFormat="1" x14ac:dyDescent="0.25">
      <c r="G239" s="41"/>
      <c r="H239" s="35"/>
      <c r="I239" s="35"/>
      <c r="J239" s="35"/>
      <c r="K239" s="35"/>
      <c r="L239" s="35"/>
      <c r="M239" s="35"/>
      <c r="N239" s="35"/>
      <c r="O239" s="57"/>
      <c r="P239" s="35"/>
      <c r="Q239" s="35"/>
      <c r="R239" s="35"/>
    </row>
    <row r="240" spans="7:18" s="19" customFormat="1" x14ac:dyDescent="0.25">
      <c r="G240" s="41"/>
      <c r="H240" s="35"/>
      <c r="I240" s="35"/>
      <c r="J240" s="35"/>
      <c r="K240" s="35"/>
      <c r="L240" s="35"/>
      <c r="M240" s="35"/>
      <c r="N240" s="35"/>
      <c r="O240" s="57"/>
      <c r="P240" s="35"/>
      <c r="Q240" s="35"/>
      <c r="R240" s="35"/>
    </row>
    <row r="241" spans="7:18" s="19" customFormat="1" x14ac:dyDescent="0.25">
      <c r="G241" s="41"/>
      <c r="H241" s="35"/>
      <c r="I241" s="35"/>
      <c r="J241" s="35"/>
      <c r="K241" s="35"/>
      <c r="L241" s="35"/>
      <c r="M241" s="35"/>
      <c r="N241" s="35"/>
      <c r="O241" s="57"/>
      <c r="P241" s="35"/>
      <c r="Q241" s="35"/>
      <c r="R241" s="35"/>
    </row>
    <row r="242" spans="7:18" s="19" customFormat="1" x14ac:dyDescent="0.25">
      <c r="G242" s="41"/>
      <c r="H242" s="35"/>
      <c r="I242" s="35"/>
      <c r="J242" s="35"/>
      <c r="K242" s="35"/>
      <c r="L242" s="35"/>
      <c r="M242" s="35"/>
      <c r="N242" s="35"/>
      <c r="O242" s="57"/>
      <c r="P242" s="35"/>
      <c r="Q242" s="35"/>
      <c r="R242" s="35"/>
    </row>
    <row r="243" spans="7:18" s="19" customFormat="1" x14ac:dyDescent="0.25">
      <c r="G243" s="41"/>
      <c r="H243" s="35"/>
      <c r="I243" s="35"/>
      <c r="J243" s="35"/>
      <c r="K243" s="35"/>
      <c r="L243" s="35"/>
      <c r="M243" s="35"/>
      <c r="N243" s="35"/>
      <c r="O243" s="57"/>
      <c r="P243" s="35"/>
      <c r="Q243" s="35"/>
      <c r="R243" s="35"/>
    </row>
    <row r="244" spans="7:18" s="19" customFormat="1" x14ac:dyDescent="0.25">
      <c r="G244" s="41"/>
      <c r="H244" s="35"/>
      <c r="I244" s="35"/>
      <c r="J244" s="35"/>
      <c r="K244" s="35"/>
      <c r="L244" s="35"/>
      <c r="M244" s="35"/>
      <c r="N244" s="35"/>
      <c r="O244" s="57"/>
      <c r="P244" s="35"/>
      <c r="Q244" s="35"/>
      <c r="R244" s="35"/>
    </row>
    <row r="245" spans="7:18" s="19" customFormat="1" x14ac:dyDescent="0.25">
      <c r="G245" s="41"/>
      <c r="H245" s="35"/>
      <c r="I245" s="35"/>
      <c r="J245" s="35"/>
      <c r="K245" s="35"/>
      <c r="L245" s="35"/>
      <c r="M245" s="35"/>
      <c r="N245" s="35"/>
      <c r="O245" s="57"/>
      <c r="P245" s="35"/>
      <c r="Q245" s="35"/>
      <c r="R245" s="35"/>
    </row>
    <row r="246" spans="7:18" s="19" customFormat="1" x14ac:dyDescent="0.25">
      <c r="G246" s="41"/>
      <c r="H246" s="35"/>
      <c r="I246" s="35"/>
      <c r="J246" s="35"/>
      <c r="K246" s="35"/>
      <c r="L246" s="35"/>
      <c r="M246" s="35"/>
      <c r="N246" s="35"/>
      <c r="O246" s="57"/>
      <c r="P246" s="35"/>
      <c r="Q246" s="35"/>
      <c r="R246" s="35"/>
    </row>
    <row r="247" spans="7:18" s="19" customFormat="1" x14ac:dyDescent="0.25">
      <c r="G247" s="41"/>
      <c r="H247" s="35"/>
      <c r="I247" s="35"/>
      <c r="J247" s="35"/>
      <c r="K247" s="35"/>
      <c r="L247" s="35"/>
      <c r="M247" s="35"/>
      <c r="N247" s="35"/>
      <c r="O247" s="57"/>
      <c r="P247" s="35"/>
      <c r="Q247" s="35"/>
      <c r="R247" s="35"/>
    </row>
    <row r="248" spans="7:18" s="19" customFormat="1" x14ac:dyDescent="0.25">
      <c r="G248" s="41"/>
      <c r="H248" s="35"/>
      <c r="I248" s="35"/>
      <c r="J248" s="35"/>
      <c r="K248" s="35"/>
      <c r="L248" s="35"/>
      <c r="M248" s="35"/>
      <c r="N248" s="35"/>
      <c r="O248" s="57"/>
      <c r="P248" s="35"/>
      <c r="Q248" s="35"/>
      <c r="R248" s="35"/>
    </row>
    <row r="249" spans="7:18" s="19" customFormat="1" x14ac:dyDescent="0.25">
      <c r="G249" s="41"/>
      <c r="H249" s="35"/>
      <c r="I249" s="35"/>
      <c r="J249" s="35"/>
      <c r="K249" s="35"/>
      <c r="L249" s="35"/>
      <c r="M249" s="35"/>
      <c r="N249" s="35"/>
      <c r="O249" s="57"/>
      <c r="P249" s="35"/>
      <c r="Q249" s="35"/>
      <c r="R249" s="35"/>
    </row>
    <row r="250" spans="7:18" s="19" customFormat="1" x14ac:dyDescent="0.25">
      <c r="G250" s="41"/>
      <c r="H250" s="35"/>
      <c r="I250" s="35"/>
      <c r="J250" s="35"/>
      <c r="K250" s="35"/>
      <c r="L250" s="35"/>
      <c r="M250" s="35"/>
      <c r="N250" s="35"/>
      <c r="O250" s="57"/>
      <c r="P250" s="35"/>
      <c r="Q250" s="35"/>
      <c r="R250" s="35"/>
    </row>
    <row r="251" spans="7:18" s="19" customFormat="1" x14ac:dyDescent="0.25">
      <c r="G251" s="41"/>
      <c r="H251" s="35"/>
      <c r="I251" s="35"/>
      <c r="J251" s="35"/>
      <c r="K251" s="35"/>
      <c r="L251" s="35"/>
      <c r="M251" s="35"/>
      <c r="N251" s="35"/>
      <c r="O251" s="57"/>
      <c r="P251" s="35"/>
      <c r="Q251" s="35"/>
      <c r="R251" s="35"/>
    </row>
    <row r="252" spans="7:18" s="19" customFormat="1" x14ac:dyDescent="0.25">
      <c r="G252" s="41"/>
      <c r="H252" s="35"/>
      <c r="I252" s="35"/>
      <c r="J252" s="35"/>
      <c r="K252" s="35"/>
      <c r="L252" s="35"/>
      <c r="M252" s="35"/>
      <c r="N252" s="35"/>
      <c r="O252" s="57"/>
      <c r="P252" s="35"/>
      <c r="Q252" s="35"/>
      <c r="R252" s="35"/>
    </row>
    <row r="253" spans="7:18" s="19" customFormat="1" x14ac:dyDescent="0.25">
      <c r="G253" s="41"/>
      <c r="H253" s="35"/>
      <c r="I253" s="35"/>
      <c r="J253" s="35"/>
      <c r="K253" s="35"/>
      <c r="L253" s="35"/>
      <c r="M253" s="35"/>
      <c r="N253" s="35"/>
      <c r="O253" s="57"/>
      <c r="P253" s="35"/>
      <c r="Q253" s="35"/>
      <c r="R253" s="35"/>
    </row>
    <row r="254" spans="7:18" s="19" customFormat="1" x14ac:dyDescent="0.25">
      <c r="G254" s="41"/>
      <c r="H254" s="35"/>
      <c r="I254" s="35"/>
      <c r="J254" s="35"/>
      <c r="K254" s="35"/>
      <c r="L254" s="35"/>
      <c r="M254" s="35"/>
      <c r="N254" s="35"/>
      <c r="O254" s="57"/>
      <c r="P254" s="35"/>
      <c r="Q254" s="35"/>
      <c r="R254" s="35"/>
    </row>
    <row r="255" spans="7:18" s="19" customFormat="1" x14ac:dyDescent="0.25">
      <c r="G255" s="41"/>
      <c r="H255" s="35"/>
      <c r="I255" s="35"/>
      <c r="J255" s="35"/>
      <c r="K255" s="35"/>
      <c r="L255" s="35"/>
      <c r="M255" s="35"/>
      <c r="N255" s="35"/>
      <c r="O255" s="57"/>
      <c r="P255" s="35"/>
      <c r="Q255" s="35"/>
      <c r="R255" s="35"/>
    </row>
    <row r="256" spans="7:18" s="19" customFormat="1" x14ac:dyDescent="0.25">
      <c r="G256" s="41"/>
      <c r="H256" s="35"/>
      <c r="I256" s="35"/>
      <c r="J256" s="35"/>
      <c r="K256" s="35"/>
      <c r="L256" s="35"/>
      <c r="M256" s="35"/>
      <c r="N256" s="35"/>
      <c r="O256" s="57"/>
      <c r="P256" s="35"/>
      <c r="Q256" s="35"/>
      <c r="R256" s="35"/>
    </row>
    <row r="257" spans="7:18" s="19" customFormat="1" x14ac:dyDescent="0.25">
      <c r="G257" s="41"/>
      <c r="H257" s="35"/>
      <c r="I257" s="35"/>
      <c r="J257" s="35"/>
      <c r="K257" s="35"/>
      <c r="L257" s="35"/>
      <c r="M257" s="35"/>
      <c r="N257" s="35"/>
      <c r="O257" s="57"/>
      <c r="P257" s="35"/>
      <c r="Q257" s="35"/>
      <c r="R257" s="35"/>
    </row>
    <row r="258" spans="7:18" s="19" customFormat="1" x14ac:dyDescent="0.25">
      <c r="G258" s="41"/>
      <c r="H258" s="35"/>
      <c r="I258" s="35"/>
      <c r="J258" s="35"/>
      <c r="K258" s="35"/>
      <c r="L258" s="35"/>
      <c r="M258" s="35"/>
      <c r="N258" s="35"/>
      <c r="O258" s="57"/>
      <c r="P258" s="35"/>
      <c r="Q258" s="35"/>
      <c r="R258" s="35"/>
    </row>
    <row r="259" spans="7:18" s="19" customFormat="1" x14ac:dyDescent="0.25">
      <c r="G259" s="41"/>
      <c r="H259" s="35"/>
      <c r="I259" s="35"/>
      <c r="J259" s="35"/>
      <c r="K259" s="35"/>
      <c r="L259" s="35"/>
      <c r="M259" s="35"/>
      <c r="N259" s="35"/>
      <c r="O259" s="57"/>
      <c r="P259" s="35"/>
      <c r="Q259" s="35"/>
      <c r="R259" s="35"/>
    </row>
    <row r="260" spans="7:18" s="19" customFormat="1" x14ac:dyDescent="0.25">
      <c r="G260" s="41"/>
      <c r="H260" s="35"/>
      <c r="I260" s="35"/>
      <c r="J260" s="35"/>
      <c r="K260" s="35"/>
      <c r="L260" s="35"/>
      <c r="M260" s="35"/>
      <c r="N260" s="35"/>
      <c r="O260" s="57"/>
      <c r="P260" s="35"/>
      <c r="Q260" s="35"/>
      <c r="R260" s="35"/>
    </row>
    <row r="261" spans="7:18" s="19" customFormat="1" x14ac:dyDescent="0.25">
      <c r="G261" s="41"/>
      <c r="H261" s="35"/>
      <c r="I261" s="35"/>
      <c r="J261" s="35"/>
      <c r="K261" s="35"/>
      <c r="L261" s="35"/>
      <c r="M261" s="35"/>
      <c r="N261" s="35"/>
      <c r="O261" s="57"/>
      <c r="P261" s="35"/>
      <c r="Q261" s="35"/>
      <c r="R261" s="35"/>
    </row>
    <row r="262" spans="7:18" s="19" customFormat="1" x14ac:dyDescent="0.25">
      <c r="G262" s="41"/>
      <c r="H262" s="35"/>
      <c r="I262" s="35"/>
      <c r="J262" s="35"/>
      <c r="K262" s="35"/>
      <c r="L262" s="35"/>
      <c r="M262" s="35"/>
      <c r="N262" s="35"/>
      <c r="O262" s="57"/>
      <c r="P262" s="35"/>
      <c r="Q262" s="35"/>
      <c r="R262" s="35"/>
    </row>
    <row r="263" spans="7:18" s="19" customFormat="1" x14ac:dyDescent="0.25">
      <c r="G263" s="41"/>
      <c r="H263" s="35"/>
      <c r="I263" s="35"/>
      <c r="J263" s="35"/>
      <c r="K263" s="35"/>
      <c r="L263" s="35"/>
      <c r="M263" s="35"/>
      <c r="N263" s="35"/>
      <c r="O263" s="57"/>
      <c r="P263" s="35"/>
      <c r="Q263" s="35"/>
      <c r="R263" s="35"/>
    </row>
    <row r="264" spans="7:18" s="19" customFormat="1" x14ac:dyDescent="0.25">
      <c r="G264" s="41"/>
      <c r="H264" s="35"/>
      <c r="I264" s="35"/>
      <c r="J264" s="35"/>
      <c r="K264" s="35"/>
      <c r="L264" s="35"/>
      <c r="M264" s="35"/>
      <c r="N264" s="35"/>
      <c r="O264" s="57"/>
      <c r="P264" s="35"/>
      <c r="Q264" s="35"/>
      <c r="R264" s="35"/>
    </row>
    <row r="265" spans="7:18" s="19" customFormat="1" x14ac:dyDescent="0.25">
      <c r="G265" s="41"/>
      <c r="H265" s="35"/>
      <c r="I265" s="35"/>
      <c r="J265" s="35"/>
      <c r="K265" s="35"/>
      <c r="L265" s="35"/>
      <c r="M265" s="35"/>
      <c r="N265" s="35"/>
      <c r="O265" s="57"/>
      <c r="P265" s="35"/>
      <c r="Q265" s="35"/>
      <c r="R265" s="35"/>
    </row>
    <row r="266" spans="7:18" s="19" customFormat="1" x14ac:dyDescent="0.25">
      <c r="G266" s="41"/>
      <c r="H266" s="35"/>
      <c r="I266" s="35"/>
      <c r="J266" s="35"/>
      <c r="K266" s="35"/>
      <c r="L266" s="35"/>
      <c r="M266" s="35"/>
      <c r="N266" s="35"/>
      <c r="O266" s="57"/>
      <c r="P266" s="35"/>
      <c r="Q266" s="35"/>
      <c r="R266" s="35"/>
    </row>
    <row r="267" spans="7:18" s="19" customFormat="1" x14ac:dyDescent="0.25">
      <c r="G267" s="41"/>
      <c r="H267" s="35"/>
      <c r="I267" s="35"/>
      <c r="J267" s="35"/>
      <c r="K267" s="35"/>
      <c r="L267" s="35"/>
      <c r="M267" s="35"/>
      <c r="N267" s="35"/>
      <c r="O267" s="57"/>
      <c r="P267" s="35"/>
      <c r="Q267" s="35"/>
      <c r="R267" s="35"/>
    </row>
    <row r="268" spans="7:18" s="19" customFormat="1" x14ac:dyDescent="0.25">
      <c r="G268" s="41"/>
      <c r="H268" s="35"/>
      <c r="I268" s="35"/>
      <c r="J268" s="35"/>
      <c r="K268" s="35"/>
      <c r="L268" s="35"/>
      <c r="M268" s="35"/>
      <c r="N268" s="35"/>
      <c r="O268" s="57"/>
      <c r="P268" s="35"/>
      <c r="Q268" s="35"/>
      <c r="R268" s="35"/>
    </row>
    <row r="269" spans="7:18" s="19" customFormat="1" x14ac:dyDescent="0.25">
      <c r="G269" s="41"/>
      <c r="H269" s="35"/>
      <c r="I269" s="35"/>
      <c r="J269" s="35"/>
      <c r="K269" s="35"/>
      <c r="L269" s="35"/>
      <c r="M269" s="35"/>
      <c r="N269" s="35"/>
      <c r="O269" s="57"/>
      <c r="P269" s="35"/>
      <c r="Q269" s="35"/>
      <c r="R269" s="35"/>
    </row>
    <row r="270" spans="7:18" s="19" customFormat="1" x14ac:dyDescent="0.25">
      <c r="G270" s="41"/>
      <c r="H270" s="35"/>
      <c r="I270" s="35"/>
      <c r="J270" s="35"/>
      <c r="K270" s="35"/>
      <c r="L270" s="35"/>
      <c r="M270" s="35"/>
      <c r="N270" s="35"/>
      <c r="O270" s="57"/>
      <c r="P270" s="35"/>
      <c r="Q270" s="35"/>
      <c r="R270" s="35"/>
    </row>
    <row r="271" spans="7:18" s="19" customFormat="1" x14ac:dyDescent="0.25">
      <c r="G271" s="41"/>
      <c r="H271" s="35"/>
      <c r="I271" s="35"/>
      <c r="J271" s="35"/>
      <c r="K271" s="35"/>
      <c r="L271" s="35"/>
      <c r="M271" s="35"/>
      <c r="N271" s="35"/>
      <c r="O271" s="57"/>
      <c r="P271" s="35"/>
      <c r="Q271" s="35"/>
      <c r="R271" s="35"/>
    </row>
    <row r="272" spans="7:18" s="19" customFormat="1" x14ac:dyDescent="0.25">
      <c r="G272" s="41"/>
      <c r="H272" s="35"/>
      <c r="I272" s="35"/>
      <c r="J272" s="35"/>
      <c r="K272" s="35"/>
      <c r="L272" s="35"/>
      <c r="M272" s="35"/>
      <c r="N272" s="35"/>
      <c r="O272" s="57"/>
      <c r="P272" s="35"/>
      <c r="Q272" s="35"/>
      <c r="R272" s="35"/>
    </row>
    <row r="273" spans="7:18" s="19" customFormat="1" x14ac:dyDescent="0.25">
      <c r="G273" s="41"/>
      <c r="H273" s="35"/>
      <c r="I273" s="35"/>
      <c r="J273" s="35"/>
      <c r="K273" s="35"/>
      <c r="L273" s="35"/>
      <c r="M273" s="35"/>
      <c r="N273" s="35"/>
      <c r="O273" s="57"/>
      <c r="P273" s="35"/>
      <c r="Q273" s="35"/>
      <c r="R273" s="35"/>
    </row>
    <row r="274" spans="7:18" s="19" customFormat="1" x14ac:dyDescent="0.25">
      <c r="G274" s="41"/>
      <c r="H274" s="35"/>
      <c r="I274" s="35"/>
      <c r="J274" s="35"/>
      <c r="K274" s="35"/>
      <c r="L274" s="35"/>
      <c r="M274" s="35"/>
      <c r="N274" s="35"/>
      <c r="O274" s="57"/>
      <c r="P274" s="35"/>
      <c r="Q274" s="35"/>
      <c r="R274" s="35"/>
    </row>
    <row r="275" spans="7:18" s="19" customFormat="1" x14ac:dyDescent="0.25">
      <c r="G275" s="41"/>
      <c r="H275" s="35"/>
      <c r="I275" s="35"/>
      <c r="J275" s="35"/>
      <c r="K275" s="35"/>
      <c r="L275" s="35"/>
      <c r="M275" s="35"/>
      <c r="N275" s="35"/>
      <c r="O275" s="57"/>
      <c r="P275" s="35"/>
      <c r="Q275" s="35"/>
      <c r="R275" s="35"/>
    </row>
    <row r="276" spans="7:18" s="19" customFormat="1" x14ac:dyDescent="0.25">
      <c r="G276" s="41"/>
      <c r="H276" s="35"/>
      <c r="I276" s="35"/>
      <c r="J276" s="35"/>
      <c r="K276" s="35"/>
      <c r="L276" s="35"/>
      <c r="M276" s="35"/>
      <c r="N276" s="35"/>
      <c r="O276" s="57"/>
      <c r="P276" s="35"/>
      <c r="Q276" s="35"/>
      <c r="R276" s="35"/>
    </row>
    <row r="277" spans="7:18" s="19" customFormat="1" x14ac:dyDescent="0.25">
      <c r="G277" s="41"/>
      <c r="H277" s="35"/>
      <c r="I277" s="35"/>
      <c r="J277" s="35"/>
      <c r="K277" s="35"/>
      <c r="L277" s="35"/>
      <c r="M277" s="35"/>
      <c r="N277" s="35"/>
      <c r="O277" s="57"/>
      <c r="P277" s="35"/>
      <c r="Q277" s="35"/>
      <c r="R277" s="35"/>
    </row>
    <row r="278" spans="7:18" s="19" customFormat="1" x14ac:dyDescent="0.25">
      <c r="G278" s="41"/>
      <c r="H278" s="35"/>
      <c r="I278" s="35"/>
      <c r="J278" s="35"/>
      <c r="K278" s="35"/>
      <c r="L278" s="35"/>
      <c r="M278" s="35"/>
      <c r="N278" s="35"/>
      <c r="O278" s="57"/>
      <c r="P278" s="35"/>
      <c r="Q278" s="35"/>
      <c r="R278" s="35"/>
    </row>
    <row r="279" spans="7:18" s="19" customFormat="1" x14ac:dyDescent="0.25">
      <c r="G279" s="41"/>
      <c r="H279" s="35"/>
      <c r="I279" s="35"/>
      <c r="J279" s="35"/>
      <c r="K279" s="35"/>
      <c r="L279" s="35"/>
      <c r="M279" s="35"/>
      <c r="N279" s="35"/>
      <c r="O279" s="57"/>
      <c r="P279" s="35"/>
      <c r="Q279" s="35"/>
      <c r="R279" s="35"/>
    </row>
    <row r="280" spans="7:18" s="19" customFormat="1" x14ac:dyDescent="0.25">
      <c r="G280" s="41"/>
      <c r="H280" s="35"/>
      <c r="I280" s="35"/>
      <c r="J280" s="35"/>
      <c r="K280" s="35"/>
      <c r="L280" s="35"/>
      <c r="M280" s="35"/>
      <c r="N280" s="35"/>
      <c r="O280" s="57"/>
      <c r="P280" s="35"/>
      <c r="Q280" s="35"/>
      <c r="R280" s="35"/>
    </row>
    <row r="281" spans="7:18" s="19" customFormat="1" x14ac:dyDescent="0.25">
      <c r="G281" s="41"/>
      <c r="H281" s="35"/>
      <c r="I281" s="35"/>
      <c r="J281" s="35"/>
      <c r="K281" s="35"/>
      <c r="L281" s="35"/>
      <c r="M281" s="35"/>
      <c r="N281" s="35"/>
      <c r="O281" s="57"/>
      <c r="P281" s="35"/>
      <c r="Q281" s="35"/>
      <c r="R281" s="35"/>
    </row>
    <row r="282" spans="7:18" s="19" customFormat="1" x14ac:dyDescent="0.25">
      <c r="G282" s="41"/>
      <c r="H282" s="35"/>
      <c r="I282" s="35"/>
      <c r="J282" s="35"/>
      <c r="K282" s="35"/>
      <c r="L282" s="35"/>
      <c r="M282" s="35"/>
      <c r="N282" s="35"/>
      <c r="O282" s="57"/>
      <c r="P282" s="35"/>
      <c r="Q282" s="35"/>
      <c r="R282" s="35"/>
    </row>
    <row r="283" spans="7:18" s="19" customFormat="1" x14ac:dyDescent="0.25">
      <c r="G283" s="41"/>
      <c r="H283" s="35"/>
      <c r="I283" s="35"/>
      <c r="J283" s="35"/>
      <c r="K283" s="35"/>
      <c r="L283" s="35"/>
      <c r="M283" s="35"/>
      <c r="N283" s="35"/>
      <c r="O283" s="57"/>
      <c r="P283" s="35"/>
      <c r="Q283" s="35"/>
      <c r="R283" s="35"/>
    </row>
    <row r="284" spans="7:18" s="19" customFormat="1" x14ac:dyDescent="0.25">
      <c r="G284" s="41"/>
      <c r="H284" s="35"/>
      <c r="I284" s="35"/>
      <c r="J284" s="35"/>
      <c r="K284" s="35"/>
      <c r="L284" s="35"/>
      <c r="M284" s="35"/>
      <c r="N284" s="35"/>
      <c r="O284" s="57"/>
      <c r="P284" s="35"/>
      <c r="Q284" s="35"/>
      <c r="R284" s="35"/>
    </row>
    <row r="285" spans="7:18" s="19" customFormat="1" x14ac:dyDescent="0.25">
      <c r="G285" s="41"/>
      <c r="H285" s="35"/>
      <c r="I285" s="35"/>
      <c r="J285" s="35"/>
      <c r="K285" s="35"/>
      <c r="L285" s="35"/>
      <c r="M285" s="35"/>
      <c r="N285" s="35"/>
      <c r="O285" s="57"/>
      <c r="P285" s="35"/>
      <c r="Q285" s="35"/>
      <c r="R285" s="35"/>
    </row>
    <row r="286" spans="7:18" s="19" customFormat="1" x14ac:dyDescent="0.25">
      <c r="G286" s="41"/>
      <c r="H286" s="35"/>
      <c r="I286" s="35"/>
      <c r="J286" s="35"/>
      <c r="K286" s="35"/>
      <c r="L286" s="35"/>
      <c r="M286" s="35"/>
      <c r="N286" s="35"/>
      <c r="O286" s="57"/>
      <c r="P286" s="35"/>
      <c r="Q286" s="35"/>
      <c r="R286" s="35"/>
    </row>
    <row r="287" spans="7:18" s="19" customFormat="1" x14ac:dyDescent="0.25">
      <c r="G287" s="41"/>
      <c r="H287" s="35"/>
      <c r="I287" s="35"/>
      <c r="J287" s="35"/>
      <c r="K287" s="35"/>
      <c r="L287" s="35"/>
      <c r="M287" s="35"/>
      <c r="N287" s="35"/>
      <c r="O287" s="57"/>
      <c r="P287" s="35"/>
      <c r="Q287" s="35"/>
      <c r="R287" s="35"/>
    </row>
    <row r="288" spans="7:18" s="19" customFormat="1" x14ac:dyDescent="0.25">
      <c r="G288" s="41"/>
      <c r="H288" s="35"/>
      <c r="I288" s="35"/>
      <c r="J288" s="35"/>
      <c r="K288" s="35"/>
      <c r="L288" s="35"/>
      <c r="M288" s="35"/>
      <c r="N288" s="35"/>
      <c r="O288" s="57"/>
      <c r="P288" s="35"/>
      <c r="Q288" s="35"/>
      <c r="R288" s="35"/>
    </row>
    <row r="289" spans="7:18" s="19" customFormat="1" x14ac:dyDescent="0.25">
      <c r="G289" s="41"/>
      <c r="H289" s="35"/>
      <c r="I289" s="35"/>
      <c r="J289" s="35"/>
      <c r="K289" s="35"/>
      <c r="L289" s="35"/>
      <c r="M289" s="35"/>
      <c r="N289" s="35"/>
      <c r="O289" s="57"/>
      <c r="P289" s="35"/>
      <c r="Q289" s="35"/>
      <c r="R289" s="35"/>
    </row>
    <row r="290" spans="7:18" s="19" customFormat="1" x14ac:dyDescent="0.25">
      <c r="G290" s="41"/>
      <c r="H290" s="35"/>
      <c r="I290" s="35"/>
      <c r="J290" s="35"/>
      <c r="K290" s="35"/>
      <c r="L290" s="35"/>
      <c r="M290" s="35"/>
      <c r="N290" s="35"/>
      <c r="O290" s="57"/>
      <c r="P290" s="35"/>
      <c r="Q290" s="35"/>
      <c r="R290" s="35"/>
    </row>
    <row r="291" spans="7:18" s="19" customFormat="1" x14ac:dyDescent="0.25">
      <c r="G291" s="41"/>
      <c r="H291" s="35"/>
      <c r="I291" s="35"/>
      <c r="J291" s="35"/>
      <c r="K291" s="35"/>
      <c r="L291" s="35"/>
      <c r="M291" s="35"/>
      <c r="N291" s="35"/>
      <c r="O291" s="57"/>
      <c r="P291" s="35"/>
      <c r="Q291" s="35"/>
      <c r="R291" s="35"/>
    </row>
    <row r="292" spans="7:18" s="19" customFormat="1" x14ac:dyDescent="0.25">
      <c r="G292" s="41"/>
      <c r="H292" s="35"/>
      <c r="I292" s="35"/>
      <c r="J292" s="35"/>
      <c r="K292" s="35"/>
      <c r="L292" s="35"/>
      <c r="M292" s="35"/>
      <c r="N292" s="35"/>
      <c r="O292" s="57"/>
      <c r="P292" s="35"/>
      <c r="Q292" s="35"/>
      <c r="R292" s="35"/>
    </row>
    <row r="293" spans="7:18" s="19" customFormat="1" x14ac:dyDescent="0.25">
      <c r="G293" s="41"/>
      <c r="H293" s="35"/>
      <c r="I293" s="35"/>
      <c r="J293" s="35"/>
      <c r="K293" s="35"/>
      <c r="L293" s="35"/>
      <c r="M293" s="35"/>
      <c r="N293" s="35"/>
      <c r="O293" s="57"/>
      <c r="P293" s="35"/>
      <c r="Q293" s="35"/>
      <c r="R293" s="35"/>
    </row>
    <row r="294" spans="7:18" s="19" customFormat="1" x14ac:dyDescent="0.25">
      <c r="G294" s="41"/>
      <c r="H294" s="35"/>
      <c r="I294" s="35"/>
      <c r="J294" s="35"/>
      <c r="K294" s="35"/>
      <c r="L294" s="35"/>
      <c r="M294" s="35"/>
      <c r="N294" s="35"/>
      <c r="O294" s="57"/>
      <c r="P294" s="35"/>
      <c r="Q294" s="35"/>
      <c r="R294" s="35"/>
    </row>
    <row r="295" spans="7:18" s="19" customFormat="1" x14ac:dyDescent="0.25">
      <c r="G295" s="41"/>
      <c r="H295" s="35"/>
      <c r="I295" s="35"/>
      <c r="J295" s="35"/>
      <c r="K295" s="35"/>
      <c r="L295" s="35"/>
      <c r="M295" s="35"/>
      <c r="N295" s="35"/>
      <c r="O295" s="57"/>
      <c r="P295" s="35"/>
      <c r="Q295" s="35"/>
      <c r="R295" s="35"/>
    </row>
    <row r="296" spans="7:18" s="19" customFormat="1" x14ac:dyDescent="0.25">
      <c r="G296" s="41"/>
      <c r="H296" s="35"/>
      <c r="I296" s="35"/>
      <c r="J296" s="35"/>
      <c r="K296" s="35"/>
      <c r="L296" s="35"/>
      <c r="M296" s="35"/>
      <c r="N296" s="35"/>
      <c r="O296" s="57"/>
      <c r="P296" s="35"/>
      <c r="Q296" s="35"/>
      <c r="R296" s="35"/>
    </row>
    <row r="297" spans="7:18" s="19" customFormat="1" x14ac:dyDescent="0.25">
      <c r="G297" s="41"/>
      <c r="H297" s="35"/>
      <c r="I297" s="35"/>
      <c r="J297" s="35"/>
      <c r="K297" s="35"/>
      <c r="L297" s="35"/>
      <c r="M297" s="35"/>
      <c r="N297" s="35"/>
      <c r="O297" s="57"/>
      <c r="P297" s="35"/>
      <c r="Q297" s="35"/>
      <c r="R297" s="35"/>
    </row>
    <row r="298" spans="7:18" s="19" customFormat="1" x14ac:dyDescent="0.25">
      <c r="G298" s="41"/>
      <c r="H298" s="35"/>
      <c r="I298" s="35"/>
      <c r="J298" s="35"/>
      <c r="K298" s="35"/>
      <c r="L298" s="35"/>
      <c r="M298" s="35"/>
      <c r="N298" s="35"/>
      <c r="O298" s="57"/>
      <c r="P298" s="35"/>
      <c r="Q298" s="35"/>
      <c r="R298" s="35"/>
    </row>
    <row r="299" spans="7:18" s="19" customFormat="1" x14ac:dyDescent="0.25">
      <c r="G299" s="41"/>
      <c r="H299" s="35"/>
      <c r="I299" s="35"/>
      <c r="J299" s="35"/>
      <c r="K299" s="35"/>
      <c r="L299" s="35"/>
      <c r="M299" s="35"/>
      <c r="N299" s="35"/>
      <c r="O299" s="57"/>
      <c r="P299" s="35"/>
      <c r="Q299" s="35"/>
      <c r="R299" s="35"/>
    </row>
    <row r="300" spans="7:18" s="19" customFormat="1" x14ac:dyDescent="0.25">
      <c r="G300" s="41"/>
      <c r="H300" s="35"/>
      <c r="I300" s="35"/>
      <c r="J300" s="35"/>
      <c r="K300" s="35"/>
      <c r="L300" s="35"/>
      <c r="M300" s="35"/>
      <c r="N300" s="35"/>
      <c r="O300" s="57"/>
      <c r="P300" s="35"/>
      <c r="Q300" s="35"/>
      <c r="R300" s="35"/>
    </row>
    <row r="301" spans="7:18" s="19" customFormat="1" x14ac:dyDescent="0.25">
      <c r="G301" s="41"/>
      <c r="H301" s="35"/>
      <c r="I301" s="35"/>
      <c r="J301" s="35"/>
      <c r="K301" s="35"/>
      <c r="L301" s="35"/>
      <c r="M301" s="35"/>
      <c r="N301" s="35"/>
      <c r="O301" s="57"/>
      <c r="P301" s="35"/>
      <c r="Q301" s="35"/>
      <c r="R301" s="35"/>
    </row>
    <row r="302" spans="7:18" s="19" customFormat="1" x14ac:dyDescent="0.25">
      <c r="G302" s="41"/>
      <c r="H302" s="35"/>
      <c r="I302" s="35"/>
      <c r="J302" s="35"/>
      <c r="K302" s="35"/>
      <c r="L302" s="35"/>
      <c r="M302" s="35"/>
      <c r="N302" s="35"/>
      <c r="O302" s="57"/>
      <c r="P302" s="35"/>
      <c r="Q302" s="35"/>
      <c r="R302" s="35"/>
    </row>
    <row r="303" spans="7:18" s="19" customFormat="1" x14ac:dyDescent="0.25">
      <c r="G303" s="41"/>
      <c r="H303" s="35"/>
      <c r="I303" s="35"/>
      <c r="J303" s="35"/>
      <c r="K303" s="35"/>
      <c r="L303" s="35"/>
      <c r="M303" s="35"/>
      <c r="N303" s="35"/>
      <c r="O303" s="57"/>
      <c r="P303" s="35"/>
      <c r="Q303" s="35"/>
      <c r="R303" s="35"/>
    </row>
    <row r="304" spans="7:18" s="19" customFormat="1" x14ac:dyDescent="0.25">
      <c r="G304" s="41"/>
      <c r="H304" s="35"/>
      <c r="I304" s="35"/>
      <c r="J304" s="35"/>
      <c r="K304" s="35"/>
      <c r="L304" s="35"/>
      <c r="M304" s="35"/>
      <c r="N304" s="35"/>
      <c r="O304" s="57"/>
      <c r="P304" s="35"/>
      <c r="Q304" s="35"/>
      <c r="R304" s="35"/>
    </row>
    <row r="305" spans="7:18" s="19" customFormat="1" x14ac:dyDescent="0.25">
      <c r="G305" s="41"/>
      <c r="H305" s="35"/>
      <c r="I305" s="35"/>
      <c r="J305" s="35"/>
      <c r="K305" s="35"/>
      <c r="L305" s="35"/>
      <c r="M305" s="35"/>
      <c r="N305" s="35"/>
      <c r="O305" s="57"/>
      <c r="P305" s="35"/>
      <c r="Q305" s="35"/>
      <c r="R305" s="35"/>
    </row>
    <row r="306" spans="7:18" s="19" customFormat="1" x14ac:dyDescent="0.25">
      <c r="G306" s="41"/>
      <c r="H306" s="35"/>
      <c r="I306" s="35"/>
      <c r="J306" s="35"/>
      <c r="K306" s="35"/>
      <c r="L306" s="35"/>
      <c r="M306" s="35"/>
      <c r="N306" s="35"/>
      <c r="O306" s="57"/>
      <c r="P306" s="35"/>
      <c r="Q306" s="35"/>
      <c r="R306" s="35"/>
    </row>
    <row r="307" spans="7:18" s="19" customFormat="1" x14ac:dyDescent="0.25">
      <c r="G307" s="41"/>
      <c r="H307" s="35"/>
      <c r="I307" s="35"/>
      <c r="J307" s="35"/>
      <c r="K307" s="35"/>
      <c r="L307" s="35"/>
      <c r="M307" s="35"/>
      <c r="N307" s="35"/>
      <c r="O307" s="57"/>
      <c r="P307" s="35"/>
      <c r="Q307" s="35"/>
      <c r="R307" s="35"/>
    </row>
    <row r="308" spans="7:18" s="19" customFormat="1" x14ac:dyDescent="0.25">
      <c r="G308" s="41"/>
      <c r="H308" s="35"/>
      <c r="I308" s="35"/>
      <c r="J308" s="35"/>
      <c r="K308" s="35"/>
      <c r="L308" s="35"/>
      <c r="M308" s="35"/>
      <c r="N308" s="35"/>
      <c r="O308" s="57"/>
      <c r="P308" s="35"/>
      <c r="Q308" s="35"/>
      <c r="R308" s="35"/>
    </row>
    <row r="309" spans="7:18" s="19" customFormat="1" x14ac:dyDescent="0.25">
      <c r="G309" s="41"/>
      <c r="H309" s="35"/>
      <c r="I309" s="35"/>
      <c r="J309" s="35"/>
      <c r="K309" s="35"/>
      <c r="L309" s="35"/>
      <c r="M309" s="35"/>
      <c r="N309" s="35"/>
      <c r="O309" s="57"/>
      <c r="P309" s="35"/>
      <c r="Q309" s="35"/>
      <c r="R309" s="35"/>
    </row>
    <row r="310" spans="7:18" s="19" customFormat="1" x14ac:dyDescent="0.25">
      <c r="G310" s="41"/>
      <c r="H310" s="35"/>
      <c r="I310" s="35"/>
      <c r="J310" s="35"/>
      <c r="K310" s="35"/>
      <c r="L310" s="35"/>
      <c r="M310" s="35"/>
      <c r="N310" s="35"/>
      <c r="O310" s="57"/>
      <c r="P310" s="35"/>
      <c r="Q310" s="35"/>
      <c r="R310" s="35"/>
    </row>
    <row r="311" spans="7:18" s="19" customFormat="1" x14ac:dyDescent="0.25">
      <c r="G311" s="41"/>
      <c r="H311" s="35"/>
      <c r="I311" s="35"/>
      <c r="J311" s="35"/>
      <c r="K311" s="35"/>
      <c r="L311" s="35"/>
      <c r="M311" s="35"/>
      <c r="N311" s="35"/>
      <c r="O311" s="57"/>
      <c r="P311" s="35"/>
      <c r="Q311" s="35"/>
      <c r="R311" s="35"/>
    </row>
    <row r="312" spans="7:18" s="19" customFormat="1" x14ac:dyDescent="0.25">
      <c r="G312" s="41"/>
      <c r="H312" s="35"/>
      <c r="I312" s="35"/>
      <c r="J312" s="35"/>
      <c r="K312" s="35"/>
      <c r="L312" s="35"/>
      <c r="M312" s="35"/>
      <c r="N312" s="35"/>
      <c r="O312" s="57"/>
      <c r="P312" s="35"/>
      <c r="Q312" s="35"/>
      <c r="R312" s="35"/>
    </row>
    <row r="313" spans="7:18" s="19" customFormat="1" x14ac:dyDescent="0.25">
      <c r="G313" s="41"/>
      <c r="H313" s="35"/>
      <c r="I313" s="35"/>
      <c r="J313" s="35"/>
      <c r="K313" s="35"/>
      <c r="L313" s="35"/>
      <c r="M313" s="35"/>
      <c r="N313" s="35"/>
      <c r="O313" s="57"/>
      <c r="P313" s="35"/>
      <c r="Q313" s="35"/>
      <c r="R313" s="35"/>
    </row>
    <row r="314" spans="7:18" s="19" customFormat="1" x14ac:dyDescent="0.25">
      <c r="G314" s="41"/>
      <c r="H314" s="35"/>
      <c r="I314" s="35"/>
      <c r="J314" s="35"/>
      <c r="K314" s="35"/>
      <c r="L314" s="35"/>
      <c r="M314" s="35"/>
      <c r="N314" s="35"/>
      <c r="O314" s="57"/>
      <c r="P314" s="35"/>
      <c r="Q314" s="35"/>
      <c r="R314" s="35"/>
    </row>
    <row r="315" spans="7:18" s="19" customFormat="1" x14ac:dyDescent="0.25">
      <c r="G315" s="41"/>
      <c r="H315" s="35"/>
      <c r="I315" s="35"/>
      <c r="J315" s="35"/>
      <c r="K315" s="35"/>
      <c r="L315" s="35"/>
      <c r="M315" s="35"/>
      <c r="N315" s="35"/>
      <c r="O315" s="57"/>
      <c r="P315" s="35"/>
      <c r="Q315" s="35"/>
      <c r="R315" s="35"/>
    </row>
    <row r="316" spans="7:18" s="19" customFormat="1" x14ac:dyDescent="0.25">
      <c r="G316" s="41"/>
      <c r="H316" s="35"/>
      <c r="I316" s="35"/>
      <c r="J316" s="35"/>
      <c r="K316" s="35"/>
      <c r="L316" s="35"/>
      <c r="M316" s="35"/>
      <c r="N316" s="35"/>
      <c r="O316" s="57"/>
      <c r="P316" s="35"/>
      <c r="Q316" s="35"/>
      <c r="R316" s="35"/>
    </row>
    <row r="317" spans="7:18" s="19" customFormat="1" x14ac:dyDescent="0.25">
      <c r="G317" s="41"/>
      <c r="H317" s="35"/>
      <c r="I317" s="35"/>
      <c r="J317" s="35"/>
      <c r="K317" s="35"/>
      <c r="L317" s="35"/>
      <c r="M317" s="35"/>
      <c r="N317" s="35"/>
      <c r="O317" s="57"/>
      <c r="P317" s="35"/>
      <c r="Q317" s="35"/>
      <c r="R317" s="35"/>
    </row>
  </sheetData>
  <mergeCells count="20">
    <mergeCell ref="A1:N1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P2:P3"/>
    <mergeCell ref="Q2:Q3"/>
    <mergeCell ref="R2:R3"/>
    <mergeCell ref="S2:S3"/>
    <mergeCell ref="N2:N3"/>
    <mergeCell ref="O2:O3"/>
  </mergeCells>
  <printOptions horizontalCentered="1"/>
  <pageMargins left="0.43307086614173229" right="0.11811023622047245" top="0.74803149606299213" bottom="0.74803149606299213" header="0.31496062992125984" footer="0.31496062992125984"/>
  <pageSetup paperSize="5" scale="65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316"/>
  <sheetViews>
    <sheetView topLeftCell="I76" zoomScale="98" zoomScaleNormal="98" workbookViewId="0">
      <selection activeCell="U96" sqref="U96"/>
    </sheetView>
  </sheetViews>
  <sheetFormatPr baseColWidth="10" defaultColWidth="10.85546875" defaultRowHeight="15" x14ac:dyDescent="0.25"/>
  <cols>
    <col min="1" max="1" width="6.7109375" style="16" customWidth="1"/>
    <col min="2" max="2" width="27.85546875" style="16" customWidth="1"/>
    <col min="3" max="3" width="22.28515625" style="16" customWidth="1"/>
    <col min="4" max="4" width="17.140625" style="16" customWidth="1"/>
    <col min="5" max="5" width="16" style="16" customWidth="1"/>
    <col min="6" max="6" width="15.42578125" style="16" hidden="1" customWidth="1"/>
    <col min="7" max="7" width="13" style="38" hidden="1" customWidth="1"/>
    <col min="8" max="8" width="13.7109375" style="32" customWidth="1"/>
    <col min="9" max="9" width="11.7109375" style="32" customWidth="1"/>
    <col min="10" max="10" width="11.5703125" style="32" customWidth="1"/>
    <col min="11" max="11" width="12.5703125" style="32" customWidth="1"/>
    <col min="12" max="12" width="8" style="32" customWidth="1"/>
    <col min="13" max="13" width="13.85546875" style="32" customWidth="1"/>
    <col min="14" max="14" width="15.5703125" style="32" customWidth="1"/>
    <col min="15" max="15" width="14.140625" style="55" customWidth="1"/>
    <col min="16" max="16" width="11.85546875" style="32" customWidth="1"/>
    <col min="17" max="17" width="12.85546875" style="32" customWidth="1"/>
    <col min="18" max="18" width="10.5703125" style="32" customWidth="1"/>
    <col min="19" max="19" width="13.85546875" style="16" customWidth="1"/>
    <col min="20" max="20" width="13.28515625" style="16" bestFit="1" customWidth="1"/>
    <col min="21" max="21" width="13.28515625" style="16" customWidth="1"/>
    <col min="22" max="22" width="15.5703125" style="16" customWidth="1"/>
    <col min="23" max="16384" width="10.85546875" style="16"/>
  </cols>
  <sheetData>
    <row r="1" spans="1:19" ht="21" x14ac:dyDescent="0.25">
      <c r="A1" s="201" t="s">
        <v>186</v>
      </c>
      <c r="B1" s="201"/>
      <c r="C1" s="201"/>
      <c r="D1" s="201"/>
      <c r="E1" s="201"/>
      <c r="F1" s="201"/>
      <c r="G1" s="201"/>
      <c r="H1" s="201"/>
      <c r="I1" s="201"/>
      <c r="J1" s="201"/>
      <c r="K1" s="201"/>
      <c r="L1" s="201"/>
      <c r="M1" s="201"/>
      <c r="N1" s="201"/>
    </row>
    <row r="2" spans="1:19" s="38" customFormat="1" ht="15" customHeight="1" x14ac:dyDescent="0.25">
      <c r="A2" s="202" t="s">
        <v>0</v>
      </c>
      <c r="B2" s="202" t="s">
        <v>1</v>
      </c>
      <c r="C2" s="204" t="s">
        <v>10</v>
      </c>
      <c r="D2" s="204" t="s">
        <v>117</v>
      </c>
      <c r="E2" s="202" t="s">
        <v>2</v>
      </c>
      <c r="F2" s="202" t="s">
        <v>3</v>
      </c>
      <c r="G2" s="206" t="s">
        <v>73</v>
      </c>
      <c r="H2" s="199" t="s">
        <v>125</v>
      </c>
      <c r="I2" s="208" t="s">
        <v>126</v>
      </c>
      <c r="J2" s="209" t="s">
        <v>127</v>
      </c>
      <c r="K2" s="209" t="s">
        <v>128</v>
      </c>
      <c r="L2" s="209" t="s">
        <v>129</v>
      </c>
      <c r="M2" s="199" t="s">
        <v>130</v>
      </c>
      <c r="N2" s="199" t="s">
        <v>131</v>
      </c>
      <c r="O2" s="200" t="s">
        <v>190</v>
      </c>
      <c r="P2" s="195" t="s">
        <v>132</v>
      </c>
      <c r="Q2" s="195" t="s">
        <v>134</v>
      </c>
      <c r="R2" s="195" t="s">
        <v>133</v>
      </c>
      <c r="S2" s="197" t="s">
        <v>4</v>
      </c>
    </row>
    <row r="3" spans="1:19" s="38" customFormat="1" ht="58.5" customHeight="1" x14ac:dyDescent="0.25">
      <c r="A3" s="203"/>
      <c r="B3" s="203"/>
      <c r="C3" s="205"/>
      <c r="D3" s="205"/>
      <c r="E3" s="203"/>
      <c r="F3" s="203"/>
      <c r="G3" s="207"/>
      <c r="H3" s="199"/>
      <c r="I3" s="208"/>
      <c r="J3" s="209"/>
      <c r="K3" s="209"/>
      <c r="L3" s="209"/>
      <c r="M3" s="199"/>
      <c r="N3" s="199"/>
      <c r="O3" s="200"/>
      <c r="P3" s="196"/>
      <c r="Q3" s="196"/>
      <c r="R3" s="196"/>
      <c r="S3" s="198"/>
    </row>
    <row r="4" spans="1:19" s="19" customFormat="1" ht="24" x14ac:dyDescent="0.25">
      <c r="A4" s="58">
        <v>1</v>
      </c>
      <c r="B4" s="89" t="s">
        <v>9</v>
      </c>
      <c r="C4" s="17" t="s">
        <v>7</v>
      </c>
      <c r="D4" s="17" t="s">
        <v>118</v>
      </c>
      <c r="E4" s="17" t="s">
        <v>5</v>
      </c>
      <c r="F4" s="18" t="s">
        <v>95</v>
      </c>
      <c r="G4" s="13" t="s">
        <v>74</v>
      </c>
      <c r="H4" s="50">
        <v>12000</v>
      </c>
      <c r="I4" s="37">
        <v>250</v>
      </c>
      <c r="J4" s="37">
        <v>0</v>
      </c>
      <c r="K4" s="37">
        <v>3000</v>
      </c>
      <c r="L4" s="37">
        <v>0</v>
      </c>
      <c r="M4" s="50">
        <v>0</v>
      </c>
      <c r="N4" s="124">
        <v>6000</v>
      </c>
      <c r="O4" s="56">
        <f t="shared" ref="O4:O35" si="0">SUM(H4:N4)</f>
        <v>21250</v>
      </c>
      <c r="P4" s="53">
        <f>O4-250</f>
        <v>21000</v>
      </c>
      <c r="Q4" s="53">
        <f>(O4-250)/2</f>
        <v>10500</v>
      </c>
      <c r="R4" s="53">
        <v>200</v>
      </c>
      <c r="S4" s="18"/>
    </row>
    <row r="5" spans="1:19" s="14" customFormat="1" ht="24.75" x14ac:dyDescent="0.25">
      <c r="A5" s="44">
        <v>2</v>
      </c>
      <c r="B5" s="49" t="s">
        <v>227</v>
      </c>
      <c r="C5" s="45" t="s">
        <v>26</v>
      </c>
      <c r="D5" s="46" t="s">
        <v>177</v>
      </c>
      <c r="E5" s="46" t="s">
        <v>23</v>
      </c>
      <c r="F5" s="46" t="s">
        <v>148</v>
      </c>
      <c r="G5" s="47" t="s">
        <v>74</v>
      </c>
      <c r="H5" s="51">
        <v>2441</v>
      </c>
      <c r="I5" s="50">
        <v>250</v>
      </c>
      <c r="J5" s="50">
        <v>0</v>
      </c>
      <c r="K5" s="50">
        <v>1500</v>
      </c>
      <c r="L5" s="50">
        <v>0</v>
      </c>
      <c r="M5" s="50">
        <v>0</v>
      </c>
      <c r="N5" s="124">
        <v>1500</v>
      </c>
      <c r="O5" s="52">
        <f t="shared" si="0"/>
        <v>5691</v>
      </c>
      <c r="P5" s="54">
        <f t="shared" ref="P5:P68" si="1">O5-250</f>
        <v>5441</v>
      </c>
      <c r="Q5" s="53">
        <f t="shared" ref="Q5:Q68" si="2">(O5-250)/2</f>
        <v>2720.5</v>
      </c>
      <c r="R5" s="53">
        <v>200</v>
      </c>
      <c r="S5" s="11"/>
    </row>
    <row r="6" spans="1:19" s="14" customFormat="1" ht="24.75" x14ac:dyDescent="0.25">
      <c r="A6" s="44">
        <v>3</v>
      </c>
      <c r="B6" s="49" t="s">
        <v>20</v>
      </c>
      <c r="C6" s="48" t="s">
        <v>14</v>
      </c>
      <c r="D6" s="46" t="s">
        <v>176</v>
      </c>
      <c r="E6" s="46" t="s">
        <v>189</v>
      </c>
      <c r="F6" s="46" t="s">
        <v>154</v>
      </c>
      <c r="G6" s="47" t="s">
        <v>74</v>
      </c>
      <c r="H6" s="51">
        <v>6297</v>
      </c>
      <c r="I6" s="50">
        <v>250</v>
      </c>
      <c r="J6" s="50">
        <v>375</v>
      </c>
      <c r="K6" s="50">
        <v>0</v>
      </c>
      <c r="L6" s="50">
        <v>0</v>
      </c>
      <c r="M6" s="50">
        <v>0</v>
      </c>
      <c r="N6" s="123">
        <v>2000</v>
      </c>
      <c r="O6" s="78">
        <f t="shared" si="0"/>
        <v>8922</v>
      </c>
      <c r="P6" s="54">
        <f t="shared" si="1"/>
        <v>8672</v>
      </c>
      <c r="Q6" s="53">
        <f t="shared" si="2"/>
        <v>4336</v>
      </c>
      <c r="R6" s="53">
        <v>200</v>
      </c>
      <c r="S6" s="11"/>
    </row>
    <row r="7" spans="1:19" s="19" customFormat="1" ht="24" x14ac:dyDescent="0.25">
      <c r="A7" s="58">
        <v>4</v>
      </c>
      <c r="B7" s="89" t="s">
        <v>137</v>
      </c>
      <c r="C7" s="17" t="s">
        <v>8</v>
      </c>
      <c r="D7" s="17" t="s">
        <v>119</v>
      </c>
      <c r="E7" s="20" t="s">
        <v>11</v>
      </c>
      <c r="F7" s="18" t="s">
        <v>95</v>
      </c>
      <c r="G7" s="13" t="s">
        <v>74</v>
      </c>
      <c r="H7" s="50">
        <v>7387</v>
      </c>
      <c r="I7" s="37">
        <v>250</v>
      </c>
      <c r="J7" s="37">
        <v>375</v>
      </c>
      <c r="K7" s="37">
        <v>3000</v>
      </c>
      <c r="L7" s="37">
        <v>0</v>
      </c>
      <c r="M7" s="50">
        <v>0</v>
      </c>
      <c r="N7" s="123">
        <v>4000</v>
      </c>
      <c r="O7" s="56">
        <f t="shared" si="0"/>
        <v>15012</v>
      </c>
      <c r="P7" s="53">
        <f>O7-250</f>
        <v>14762</v>
      </c>
      <c r="Q7" s="53">
        <f t="shared" si="2"/>
        <v>7381</v>
      </c>
      <c r="R7" s="53">
        <v>200</v>
      </c>
      <c r="S7" s="20"/>
    </row>
    <row r="8" spans="1:19" s="14" customFormat="1" ht="24.75" x14ac:dyDescent="0.25">
      <c r="A8" s="59">
        <v>5</v>
      </c>
      <c r="B8" s="49" t="s">
        <v>228</v>
      </c>
      <c r="C8" s="45" t="s">
        <v>147</v>
      </c>
      <c r="D8" s="46" t="s">
        <v>177</v>
      </c>
      <c r="E8" s="46" t="s">
        <v>23</v>
      </c>
      <c r="F8" s="46" t="s">
        <v>148</v>
      </c>
      <c r="G8" s="47" t="s">
        <v>74</v>
      </c>
      <c r="H8" s="51">
        <v>2441</v>
      </c>
      <c r="I8" s="50">
        <v>250</v>
      </c>
      <c r="J8" s="50">
        <v>0</v>
      </c>
      <c r="K8" s="50">
        <v>1500</v>
      </c>
      <c r="L8" s="50">
        <v>0</v>
      </c>
      <c r="M8" s="50">
        <v>0</v>
      </c>
      <c r="N8" s="123">
        <v>1500</v>
      </c>
      <c r="O8" s="52">
        <f t="shared" si="0"/>
        <v>5691</v>
      </c>
      <c r="P8" s="54">
        <f t="shared" si="1"/>
        <v>5441</v>
      </c>
      <c r="Q8" s="53">
        <f t="shared" si="2"/>
        <v>2720.5</v>
      </c>
      <c r="R8" s="53">
        <v>200</v>
      </c>
      <c r="S8" s="11"/>
    </row>
    <row r="9" spans="1:19" s="19" customFormat="1" x14ac:dyDescent="0.2">
      <c r="A9" s="15">
        <v>6</v>
      </c>
      <c r="B9" s="1" t="s">
        <v>96</v>
      </c>
      <c r="C9" s="21" t="s">
        <v>12</v>
      </c>
      <c r="D9" s="21" t="s">
        <v>119</v>
      </c>
      <c r="E9" s="20" t="s">
        <v>15</v>
      </c>
      <c r="F9" s="20" t="s">
        <v>16</v>
      </c>
      <c r="G9" s="13" t="s">
        <v>74</v>
      </c>
      <c r="H9" s="50">
        <v>6925</v>
      </c>
      <c r="I9" s="37">
        <v>250</v>
      </c>
      <c r="J9" s="37">
        <v>375</v>
      </c>
      <c r="K9" s="37">
        <v>0</v>
      </c>
      <c r="L9" s="37">
        <v>0</v>
      </c>
      <c r="M9" s="50">
        <v>1575</v>
      </c>
      <c r="N9" s="50">
        <v>3000</v>
      </c>
      <c r="O9" s="56">
        <f t="shared" si="0"/>
        <v>12125</v>
      </c>
      <c r="P9" s="53">
        <f t="shared" si="1"/>
        <v>11875</v>
      </c>
      <c r="Q9" s="53">
        <f t="shared" si="2"/>
        <v>5937.5</v>
      </c>
      <c r="R9" s="53">
        <v>200</v>
      </c>
      <c r="S9" s="20"/>
    </row>
    <row r="10" spans="1:19" s="19" customFormat="1" ht="36" x14ac:dyDescent="0.2">
      <c r="A10" s="15">
        <v>7</v>
      </c>
      <c r="B10" s="1" t="s">
        <v>226</v>
      </c>
      <c r="C10" s="21" t="s">
        <v>14</v>
      </c>
      <c r="D10" s="21" t="s">
        <v>120</v>
      </c>
      <c r="E10" s="20" t="s">
        <v>17</v>
      </c>
      <c r="F10" s="20" t="s">
        <v>16</v>
      </c>
      <c r="G10" s="13" t="s">
        <v>74</v>
      </c>
      <c r="H10" s="50">
        <v>6297</v>
      </c>
      <c r="I10" s="37">
        <v>250</v>
      </c>
      <c r="J10" s="37">
        <v>375</v>
      </c>
      <c r="K10" s="37">
        <v>0</v>
      </c>
      <c r="L10" s="37">
        <v>0</v>
      </c>
      <c r="M10" s="37">
        <v>0</v>
      </c>
      <c r="N10" s="127">
        <v>2000</v>
      </c>
      <c r="O10" s="56">
        <f t="shared" si="0"/>
        <v>8922</v>
      </c>
      <c r="P10" s="53">
        <f t="shared" si="1"/>
        <v>8672</v>
      </c>
      <c r="Q10" s="53">
        <f t="shared" si="2"/>
        <v>4336</v>
      </c>
      <c r="R10" s="53">
        <v>200</v>
      </c>
      <c r="S10" s="20"/>
    </row>
    <row r="11" spans="1:19" s="120" customFormat="1" ht="36" x14ac:dyDescent="0.25">
      <c r="A11" s="114">
        <v>8</v>
      </c>
      <c r="B11" s="90" t="s">
        <v>138</v>
      </c>
      <c r="C11" s="115" t="s">
        <v>14</v>
      </c>
      <c r="D11" s="115" t="s">
        <v>120</v>
      </c>
      <c r="E11" s="91" t="s">
        <v>135</v>
      </c>
      <c r="F11" s="116" t="s">
        <v>24</v>
      </c>
      <c r="G11" s="117" t="s">
        <v>74</v>
      </c>
      <c r="H11" s="118">
        <v>6297</v>
      </c>
      <c r="I11" s="119">
        <v>250</v>
      </c>
      <c r="J11" s="119">
        <v>375</v>
      </c>
      <c r="K11" s="119">
        <v>0</v>
      </c>
      <c r="L11" s="119">
        <v>0</v>
      </c>
      <c r="M11" s="119">
        <v>0</v>
      </c>
      <c r="N11" s="125">
        <v>2000</v>
      </c>
      <c r="O11" s="34">
        <f t="shared" si="0"/>
        <v>8922</v>
      </c>
      <c r="P11" s="118">
        <f t="shared" si="1"/>
        <v>8672</v>
      </c>
      <c r="Q11" s="53">
        <f t="shared" si="2"/>
        <v>4336</v>
      </c>
      <c r="R11" s="118">
        <v>200</v>
      </c>
      <c r="S11" s="116"/>
    </row>
    <row r="12" spans="1:19" s="19" customFormat="1" ht="36" x14ac:dyDescent="0.25">
      <c r="A12" s="58">
        <v>9</v>
      </c>
      <c r="B12" s="1" t="s">
        <v>18</v>
      </c>
      <c r="C12" s="21" t="s">
        <v>19</v>
      </c>
      <c r="D12" s="21" t="s">
        <v>175</v>
      </c>
      <c r="E12" s="18" t="s">
        <v>136</v>
      </c>
      <c r="F12" s="20" t="s">
        <v>24</v>
      </c>
      <c r="G12" s="13" t="s">
        <v>74</v>
      </c>
      <c r="H12" s="50">
        <v>3525</v>
      </c>
      <c r="I12" s="37">
        <v>250</v>
      </c>
      <c r="J12" s="37">
        <v>375</v>
      </c>
      <c r="K12" s="37">
        <v>0</v>
      </c>
      <c r="L12" s="37">
        <v>0</v>
      </c>
      <c r="M12" s="37">
        <v>0</v>
      </c>
      <c r="N12" s="37">
        <v>1800</v>
      </c>
      <c r="O12" s="56">
        <f t="shared" si="0"/>
        <v>5950</v>
      </c>
      <c r="P12" s="53">
        <f t="shared" si="1"/>
        <v>5700</v>
      </c>
      <c r="Q12" s="53">
        <f t="shared" si="2"/>
        <v>2850</v>
      </c>
      <c r="R12" s="53">
        <v>200</v>
      </c>
      <c r="S12" s="20"/>
    </row>
    <row r="13" spans="1:19" s="120" customFormat="1" ht="24" x14ac:dyDescent="0.2">
      <c r="A13" s="121">
        <v>10</v>
      </c>
      <c r="B13" s="90" t="s">
        <v>139</v>
      </c>
      <c r="C13" s="115" t="s">
        <v>19</v>
      </c>
      <c r="D13" s="115" t="s">
        <v>175</v>
      </c>
      <c r="E13" s="91" t="s">
        <v>187</v>
      </c>
      <c r="F13" s="116" t="s">
        <v>24</v>
      </c>
      <c r="G13" s="117" t="s">
        <v>74</v>
      </c>
      <c r="H13" s="118">
        <v>3525</v>
      </c>
      <c r="I13" s="119">
        <v>250</v>
      </c>
      <c r="J13" s="119">
        <v>0</v>
      </c>
      <c r="K13" s="119">
        <v>0</v>
      </c>
      <c r="L13" s="119">
        <v>0</v>
      </c>
      <c r="M13" s="119">
        <v>0</v>
      </c>
      <c r="N13" s="122">
        <v>1800</v>
      </c>
      <c r="O13" s="34">
        <f t="shared" si="0"/>
        <v>5575</v>
      </c>
      <c r="P13" s="118">
        <f t="shared" si="1"/>
        <v>5325</v>
      </c>
      <c r="Q13" s="53">
        <f t="shared" si="2"/>
        <v>2662.5</v>
      </c>
      <c r="R13" s="118">
        <v>200</v>
      </c>
      <c r="S13" s="116"/>
    </row>
    <row r="14" spans="1:19" s="120" customFormat="1" ht="24" x14ac:dyDescent="0.2">
      <c r="A14" s="121">
        <v>11</v>
      </c>
      <c r="B14" s="91" t="s">
        <v>229</v>
      </c>
      <c r="C14" s="88" t="s">
        <v>38</v>
      </c>
      <c r="D14" s="88" t="s">
        <v>175</v>
      </c>
      <c r="E14" s="88" t="s">
        <v>182</v>
      </c>
      <c r="F14" s="116" t="s">
        <v>24</v>
      </c>
      <c r="G14" s="117" t="s">
        <v>74</v>
      </c>
      <c r="H14" s="118">
        <v>3525</v>
      </c>
      <c r="I14" s="119">
        <v>250</v>
      </c>
      <c r="J14" s="119">
        <v>375</v>
      </c>
      <c r="K14" s="119">
        <v>0</v>
      </c>
      <c r="L14" s="119">
        <v>0</v>
      </c>
      <c r="M14" s="119">
        <v>0</v>
      </c>
      <c r="N14" s="119">
        <v>1800</v>
      </c>
      <c r="O14" s="34">
        <f t="shared" si="0"/>
        <v>5950</v>
      </c>
      <c r="P14" s="118">
        <f t="shared" si="1"/>
        <v>5700</v>
      </c>
      <c r="Q14" s="53">
        <f t="shared" si="2"/>
        <v>2850</v>
      </c>
      <c r="R14" s="118">
        <v>200</v>
      </c>
      <c r="S14" s="116"/>
    </row>
    <row r="15" spans="1:19" s="120" customFormat="1" ht="24" customHeight="1" x14ac:dyDescent="0.25">
      <c r="A15" s="114">
        <v>12</v>
      </c>
      <c r="B15" s="90" t="s">
        <v>20</v>
      </c>
      <c r="C15" s="115" t="s">
        <v>19</v>
      </c>
      <c r="D15" s="115" t="s">
        <v>175</v>
      </c>
      <c r="E15" s="91" t="s">
        <v>188</v>
      </c>
      <c r="F15" s="116" t="s">
        <v>24</v>
      </c>
      <c r="G15" s="117" t="s">
        <v>74</v>
      </c>
      <c r="H15" s="118">
        <v>3525</v>
      </c>
      <c r="I15" s="119">
        <v>250</v>
      </c>
      <c r="J15" s="119">
        <v>375</v>
      </c>
      <c r="K15" s="119">
        <v>0</v>
      </c>
      <c r="L15" s="119">
        <v>0</v>
      </c>
      <c r="M15" s="119">
        <v>0</v>
      </c>
      <c r="N15" s="119">
        <v>1800</v>
      </c>
      <c r="O15" s="34">
        <f t="shared" si="0"/>
        <v>5950</v>
      </c>
      <c r="P15" s="118">
        <f t="shared" si="1"/>
        <v>5700</v>
      </c>
      <c r="Q15" s="53">
        <f t="shared" si="2"/>
        <v>2850</v>
      </c>
      <c r="R15" s="118">
        <v>200</v>
      </c>
      <c r="S15" s="116"/>
    </row>
    <row r="16" spans="1:19" s="19" customFormat="1" x14ac:dyDescent="0.25">
      <c r="A16" s="58">
        <v>13</v>
      </c>
      <c r="B16" s="2" t="s">
        <v>21</v>
      </c>
      <c r="C16" s="22" t="s">
        <v>22</v>
      </c>
      <c r="D16" s="22" t="s">
        <v>93</v>
      </c>
      <c r="E16" s="20" t="s">
        <v>23</v>
      </c>
      <c r="F16" s="20" t="s">
        <v>24</v>
      </c>
      <c r="G16" s="13" t="s">
        <v>74</v>
      </c>
      <c r="H16" s="50">
        <v>1682</v>
      </c>
      <c r="I16" s="37">
        <v>250</v>
      </c>
      <c r="J16" s="37">
        <v>0</v>
      </c>
      <c r="K16" s="37">
        <v>0</v>
      </c>
      <c r="L16" s="37">
        <v>35</v>
      </c>
      <c r="M16" s="37">
        <v>0</v>
      </c>
      <c r="N16" s="122">
        <v>1200</v>
      </c>
      <c r="O16" s="56">
        <f t="shared" si="0"/>
        <v>3167</v>
      </c>
      <c r="P16" s="53">
        <f t="shared" si="1"/>
        <v>2917</v>
      </c>
      <c r="Q16" s="53">
        <f t="shared" si="2"/>
        <v>1458.5</v>
      </c>
      <c r="R16" s="53">
        <v>200</v>
      </c>
      <c r="S16" s="20"/>
    </row>
    <row r="17" spans="1:19" s="19" customFormat="1" x14ac:dyDescent="0.2">
      <c r="A17" s="15">
        <v>14</v>
      </c>
      <c r="B17" s="2" t="s">
        <v>97</v>
      </c>
      <c r="C17" s="22" t="s">
        <v>12</v>
      </c>
      <c r="D17" s="22" t="s">
        <v>119</v>
      </c>
      <c r="E17" s="20" t="s">
        <v>6</v>
      </c>
      <c r="F17" s="18" t="s">
        <v>98</v>
      </c>
      <c r="G17" s="13" t="s">
        <v>74</v>
      </c>
      <c r="H17" s="50">
        <v>6925</v>
      </c>
      <c r="I17" s="37">
        <v>250</v>
      </c>
      <c r="J17" s="37">
        <v>375</v>
      </c>
      <c r="K17" s="37">
        <v>0</v>
      </c>
      <c r="L17" s="37">
        <v>0</v>
      </c>
      <c r="M17" s="37">
        <v>0</v>
      </c>
      <c r="N17" s="37">
        <v>3000</v>
      </c>
      <c r="O17" s="34">
        <f t="shared" si="0"/>
        <v>10550</v>
      </c>
      <c r="P17" s="53">
        <f t="shared" si="1"/>
        <v>10300</v>
      </c>
      <c r="Q17" s="53">
        <f t="shared" si="2"/>
        <v>5150</v>
      </c>
      <c r="R17" s="53">
        <v>200</v>
      </c>
      <c r="S17" s="20"/>
    </row>
    <row r="18" spans="1:19" s="19" customFormat="1" ht="24" x14ac:dyDescent="0.2">
      <c r="A18" s="15">
        <v>15</v>
      </c>
      <c r="B18" s="2" t="s">
        <v>25</v>
      </c>
      <c r="C18" s="22" t="s">
        <v>26</v>
      </c>
      <c r="D18" s="22" t="s">
        <v>121</v>
      </c>
      <c r="E18" s="20" t="s">
        <v>23</v>
      </c>
      <c r="F18" s="18" t="s">
        <v>98</v>
      </c>
      <c r="G18" s="13" t="s">
        <v>74</v>
      </c>
      <c r="H18" s="50">
        <v>2441</v>
      </c>
      <c r="I18" s="37">
        <v>250</v>
      </c>
      <c r="J18" s="37">
        <v>0</v>
      </c>
      <c r="K18" s="37">
        <v>0</v>
      </c>
      <c r="L18" s="37">
        <v>0</v>
      </c>
      <c r="M18" s="37">
        <v>0</v>
      </c>
      <c r="N18" s="37">
        <v>1000</v>
      </c>
      <c r="O18" s="68">
        <f t="shared" si="0"/>
        <v>3691</v>
      </c>
      <c r="P18" s="53">
        <f t="shared" si="1"/>
        <v>3441</v>
      </c>
      <c r="Q18" s="53">
        <f t="shared" si="2"/>
        <v>1720.5</v>
      </c>
      <c r="R18" s="53">
        <v>200</v>
      </c>
      <c r="S18" s="20"/>
    </row>
    <row r="19" spans="1:19" s="19" customFormat="1" ht="45" customHeight="1" x14ac:dyDescent="0.25">
      <c r="A19" s="58">
        <v>16</v>
      </c>
      <c r="B19" s="2" t="s">
        <v>99</v>
      </c>
      <c r="C19" s="22" t="s">
        <v>14</v>
      </c>
      <c r="D19" s="22" t="s">
        <v>120</v>
      </c>
      <c r="E19" s="20" t="s">
        <v>80</v>
      </c>
      <c r="F19" s="18" t="s">
        <v>98</v>
      </c>
      <c r="G19" s="13" t="s">
        <v>74</v>
      </c>
      <c r="H19" s="50">
        <v>6297</v>
      </c>
      <c r="I19" s="37">
        <v>250</v>
      </c>
      <c r="J19" s="37">
        <v>375</v>
      </c>
      <c r="K19" s="37">
        <v>0</v>
      </c>
      <c r="L19" s="37">
        <v>0</v>
      </c>
      <c r="M19" s="37">
        <v>0</v>
      </c>
      <c r="N19" s="125">
        <v>1800</v>
      </c>
      <c r="O19" s="66">
        <f t="shared" si="0"/>
        <v>8722</v>
      </c>
      <c r="P19" s="53">
        <f t="shared" si="1"/>
        <v>8472</v>
      </c>
      <c r="Q19" s="53">
        <f t="shared" si="2"/>
        <v>4236</v>
      </c>
      <c r="R19" s="53">
        <v>200</v>
      </c>
      <c r="S19" s="20"/>
    </row>
    <row r="20" spans="1:19" s="19" customFormat="1" x14ac:dyDescent="0.25">
      <c r="A20" s="58">
        <v>17</v>
      </c>
      <c r="B20" s="2" t="s">
        <v>100</v>
      </c>
      <c r="C20" s="22" t="s">
        <v>12</v>
      </c>
      <c r="D20" s="22" t="s">
        <v>119</v>
      </c>
      <c r="E20" s="20" t="s">
        <v>6</v>
      </c>
      <c r="F20" s="20" t="s">
        <v>27</v>
      </c>
      <c r="G20" s="13" t="s">
        <v>74</v>
      </c>
      <c r="H20" s="50">
        <v>6925</v>
      </c>
      <c r="I20" s="37">
        <v>250</v>
      </c>
      <c r="J20" s="37">
        <v>375</v>
      </c>
      <c r="K20" s="37">
        <v>0</v>
      </c>
      <c r="L20" s="37">
        <v>0</v>
      </c>
      <c r="M20" s="37">
        <v>0</v>
      </c>
      <c r="N20" s="37">
        <v>3000</v>
      </c>
      <c r="O20" s="70">
        <f t="shared" si="0"/>
        <v>10550</v>
      </c>
      <c r="P20" s="53">
        <f t="shared" si="1"/>
        <v>10300</v>
      </c>
      <c r="Q20" s="53">
        <f t="shared" si="2"/>
        <v>5150</v>
      </c>
      <c r="R20" s="53">
        <v>200</v>
      </c>
      <c r="S20" s="20"/>
    </row>
    <row r="21" spans="1:19" s="14" customFormat="1" x14ac:dyDescent="0.25">
      <c r="A21" s="44">
        <v>18</v>
      </c>
      <c r="B21" s="49" t="s">
        <v>230</v>
      </c>
      <c r="C21" s="48" t="s">
        <v>26</v>
      </c>
      <c r="D21" s="46" t="s">
        <v>160</v>
      </c>
      <c r="E21" s="46"/>
      <c r="F21" s="46" t="s">
        <v>161</v>
      </c>
      <c r="G21" s="47" t="s">
        <v>74</v>
      </c>
      <c r="H21" s="51">
        <v>2441</v>
      </c>
      <c r="I21" s="50">
        <v>250</v>
      </c>
      <c r="J21" s="50">
        <v>0</v>
      </c>
      <c r="K21" s="50">
        <v>1500</v>
      </c>
      <c r="L21" s="50">
        <v>0</v>
      </c>
      <c r="M21" s="50">
        <v>0</v>
      </c>
      <c r="N21" s="62">
        <v>1500</v>
      </c>
      <c r="O21" s="52">
        <f t="shared" si="0"/>
        <v>5691</v>
      </c>
      <c r="P21" s="54">
        <f t="shared" si="1"/>
        <v>5441</v>
      </c>
      <c r="Q21" s="53">
        <f t="shared" si="2"/>
        <v>2720.5</v>
      </c>
      <c r="R21" s="53">
        <v>200</v>
      </c>
      <c r="S21" s="11"/>
    </row>
    <row r="22" spans="1:19" s="19" customFormat="1" ht="36" x14ac:dyDescent="0.2">
      <c r="A22" s="15">
        <v>19</v>
      </c>
      <c r="B22" s="2" t="s">
        <v>20</v>
      </c>
      <c r="C22" s="22" t="s">
        <v>14</v>
      </c>
      <c r="D22" s="22" t="s">
        <v>120</v>
      </c>
      <c r="E22" s="20" t="s">
        <v>80</v>
      </c>
      <c r="F22" s="20" t="s">
        <v>101</v>
      </c>
      <c r="G22" s="13" t="s">
        <v>74</v>
      </c>
      <c r="H22" s="50">
        <v>6297</v>
      </c>
      <c r="I22" s="37">
        <v>250</v>
      </c>
      <c r="J22" s="37">
        <v>375</v>
      </c>
      <c r="K22" s="37">
        <v>0</v>
      </c>
      <c r="L22" s="37">
        <v>0</v>
      </c>
      <c r="M22" s="37">
        <v>0</v>
      </c>
      <c r="N22" s="125">
        <v>2000</v>
      </c>
      <c r="O22" s="67">
        <f t="shared" si="0"/>
        <v>8922</v>
      </c>
      <c r="P22" s="53">
        <f t="shared" si="1"/>
        <v>8672</v>
      </c>
      <c r="Q22" s="53">
        <f t="shared" si="2"/>
        <v>4336</v>
      </c>
      <c r="R22" s="53">
        <v>200</v>
      </c>
      <c r="S22" s="20"/>
    </row>
    <row r="23" spans="1:19" s="19" customFormat="1" ht="36" x14ac:dyDescent="0.25">
      <c r="A23" s="58">
        <v>20</v>
      </c>
      <c r="B23" s="88" t="s">
        <v>140</v>
      </c>
      <c r="C23" s="22" t="s">
        <v>14</v>
      </c>
      <c r="D23" s="22" t="s">
        <v>120</v>
      </c>
      <c r="E23" s="20" t="s">
        <v>80</v>
      </c>
      <c r="F23" s="20" t="s">
        <v>102</v>
      </c>
      <c r="G23" s="13" t="s">
        <v>74</v>
      </c>
      <c r="H23" s="50">
        <v>6297</v>
      </c>
      <c r="I23" s="37">
        <v>250</v>
      </c>
      <c r="J23" s="37">
        <v>0</v>
      </c>
      <c r="K23" s="37">
        <v>0</v>
      </c>
      <c r="L23" s="37">
        <v>0</v>
      </c>
      <c r="M23" s="37">
        <v>0</v>
      </c>
      <c r="N23" s="125">
        <v>2000</v>
      </c>
      <c r="O23" s="56">
        <f t="shared" si="0"/>
        <v>8547</v>
      </c>
      <c r="P23" s="53">
        <f t="shared" si="1"/>
        <v>8297</v>
      </c>
      <c r="Q23" s="53">
        <f t="shared" si="2"/>
        <v>4148.5</v>
      </c>
      <c r="R23" s="53">
        <v>200</v>
      </c>
      <c r="S23" s="20"/>
    </row>
    <row r="24" spans="1:19" s="14" customFormat="1" ht="24" x14ac:dyDescent="0.25">
      <c r="A24" s="59">
        <v>21</v>
      </c>
      <c r="B24" s="49" t="s">
        <v>231</v>
      </c>
      <c r="C24" s="48" t="s">
        <v>152</v>
      </c>
      <c r="D24" s="46" t="s">
        <v>178</v>
      </c>
      <c r="E24" s="46"/>
      <c r="F24" s="46" t="s">
        <v>153</v>
      </c>
      <c r="G24" s="47" t="s">
        <v>74</v>
      </c>
      <c r="H24" s="51">
        <v>2490</v>
      </c>
      <c r="I24" s="50">
        <v>250</v>
      </c>
      <c r="J24" s="50">
        <v>0</v>
      </c>
      <c r="K24" s="50">
        <v>1500</v>
      </c>
      <c r="L24" s="50">
        <v>0</v>
      </c>
      <c r="M24" s="50">
        <v>0</v>
      </c>
      <c r="N24" s="62">
        <v>1500</v>
      </c>
      <c r="O24" s="52">
        <f t="shared" si="0"/>
        <v>5740</v>
      </c>
      <c r="P24" s="54">
        <f t="shared" si="1"/>
        <v>5490</v>
      </c>
      <c r="Q24" s="53">
        <f t="shared" si="2"/>
        <v>2745</v>
      </c>
      <c r="R24" s="53">
        <v>200</v>
      </c>
      <c r="S24" s="11"/>
    </row>
    <row r="25" spans="1:19" s="19" customFormat="1" ht="36" x14ac:dyDescent="0.2">
      <c r="A25" s="15">
        <v>22</v>
      </c>
      <c r="B25" s="88" t="s">
        <v>232</v>
      </c>
      <c r="C25" s="22" t="s">
        <v>29</v>
      </c>
      <c r="D25" s="22" t="s">
        <v>120</v>
      </c>
      <c r="E25" s="20" t="s">
        <v>80</v>
      </c>
      <c r="F25" s="18" t="s">
        <v>103</v>
      </c>
      <c r="G25" s="13" t="s">
        <v>74</v>
      </c>
      <c r="H25" s="50">
        <v>5835</v>
      </c>
      <c r="I25" s="37">
        <v>250</v>
      </c>
      <c r="J25" s="37">
        <v>375</v>
      </c>
      <c r="K25" s="37">
        <v>0</v>
      </c>
      <c r="L25" s="37">
        <v>0</v>
      </c>
      <c r="M25" s="37">
        <v>0</v>
      </c>
      <c r="N25" s="125">
        <v>2000</v>
      </c>
      <c r="O25" s="74">
        <f t="shared" si="0"/>
        <v>8460</v>
      </c>
      <c r="P25" s="53">
        <f t="shared" si="1"/>
        <v>8210</v>
      </c>
      <c r="Q25" s="53">
        <f t="shared" si="2"/>
        <v>4105</v>
      </c>
      <c r="R25" s="53">
        <v>200</v>
      </c>
      <c r="S25" s="20"/>
    </row>
    <row r="26" spans="1:19" s="14" customFormat="1" ht="24.75" x14ac:dyDescent="0.25">
      <c r="A26" s="44">
        <v>23</v>
      </c>
      <c r="B26" s="49" t="s">
        <v>233</v>
      </c>
      <c r="C26" s="45" t="s">
        <v>26</v>
      </c>
      <c r="D26" s="46" t="s">
        <v>177</v>
      </c>
      <c r="E26" s="46" t="s">
        <v>23</v>
      </c>
      <c r="F26" s="46" t="s">
        <v>150</v>
      </c>
      <c r="G26" s="47" t="s">
        <v>74</v>
      </c>
      <c r="H26" s="51">
        <v>2441</v>
      </c>
      <c r="I26" s="50">
        <v>250</v>
      </c>
      <c r="J26" s="50">
        <v>0</v>
      </c>
      <c r="K26" s="50">
        <v>1500</v>
      </c>
      <c r="L26" s="50">
        <v>0</v>
      </c>
      <c r="M26" s="50">
        <v>0</v>
      </c>
      <c r="N26" s="62">
        <v>1500</v>
      </c>
      <c r="O26" s="75">
        <f t="shared" si="0"/>
        <v>5691</v>
      </c>
      <c r="P26" s="54">
        <f t="shared" si="1"/>
        <v>5441</v>
      </c>
      <c r="Q26" s="53">
        <f t="shared" si="2"/>
        <v>2720.5</v>
      </c>
      <c r="R26" s="53">
        <v>200</v>
      </c>
      <c r="S26" s="11"/>
    </row>
    <row r="27" spans="1:19" s="19" customFormat="1" ht="36" x14ac:dyDescent="0.25">
      <c r="A27" s="58">
        <v>24</v>
      </c>
      <c r="B27" s="88" t="s">
        <v>142</v>
      </c>
      <c r="C27" s="22" t="s">
        <v>14</v>
      </c>
      <c r="D27" s="22" t="s">
        <v>120</v>
      </c>
      <c r="E27" s="20" t="s">
        <v>80</v>
      </c>
      <c r="F27" s="18" t="s">
        <v>104</v>
      </c>
      <c r="G27" s="13" t="s">
        <v>74</v>
      </c>
      <c r="H27" s="50">
        <v>6297</v>
      </c>
      <c r="I27" s="37">
        <v>250</v>
      </c>
      <c r="J27" s="37">
        <v>0</v>
      </c>
      <c r="K27" s="37">
        <v>0</v>
      </c>
      <c r="L27" s="37">
        <v>0</v>
      </c>
      <c r="M27" s="37">
        <v>0</v>
      </c>
      <c r="N27" s="125">
        <v>2000</v>
      </c>
      <c r="O27" s="71">
        <f t="shared" si="0"/>
        <v>8547</v>
      </c>
      <c r="P27" s="53">
        <f t="shared" si="1"/>
        <v>8297</v>
      </c>
      <c r="Q27" s="53">
        <f t="shared" si="2"/>
        <v>4148.5</v>
      </c>
      <c r="R27" s="53">
        <v>200</v>
      </c>
      <c r="S27" s="20"/>
    </row>
    <row r="28" spans="1:19" s="19" customFormat="1" ht="45" customHeight="1" x14ac:dyDescent="0.25">
      <c r="A28" s="58">
        <v>25</v>
      </c>
      <c r="B28" s="88" t="s">
        <v>143</v>
      </c>
      <c r="C28" s="22" t="s">
        <v>29</v>
      </c>
      <c r="D28" s="22" t="s">
        <v>120</v>
      </c>
      <c r="E28" s="20" t="s">
        <v>80</v>
      </c>
      <c r="F28" s="20" t="s">
        <v>105</v>
      </c>
      <c r="G28" s="13" t="s">
        <v>74</v>
      </c>
      <c r="H28" s="50">
        <v>5835</v>
      </c>
      <c r="I28" s="37">
        <v>250</v>
      </c>
      <c r="J28" s="37">
        <v>0</v>
      </c>
      <c r="K28" s="37">
        <v>0</v>
      </c>
      <c r="L28" s="37">
        <v>0</v>
      </c>
      <c r="M28" s="37">
        <v>0</v>
      </c>
      <c r="N28" s="125">
        <v>2000</v>
      </c>
      <c r="O28" s="56">
        <f t="shared" si="0"/>
        <v>8085</v>
      </c>
      <c r="P28" s="53">
        <f t="shared" si="1"/>
        <v>7835</v>
      </c>
      <c r="Q28" s="53">
        <f t="shared" si="2"/>
        <v>3917.5</v>
      </c>
      <c r="R28" s="53">
        <v>200</v>
      </c>
      <c r="S28" s="20"/>
    </row>
    <row r="29" spans="1:19" s="19" customFormat="1" ht="43.5" customHeight="1" x14ac:dyDescent="0.2">
      <c r="A29" s="15">
        <v>26</v>
      </c>
      <c r="B29" s="92" t="s">
        <v>20</v>
      </c>
      <c r="C29" s="22" t="s">
        <v>29</v>
      </c>
      <c r="D29" s="22" t="s">
        <v>120</v>
      </c>
      <c r="E29" s="20" t="s">
        <v>164</v>
      </c>
      <c r="F29" s="20" t="s">
        <v>185</v>
      </c>
      <c r="G29" s="13" t="s">
        <v>74</v>
      </c>
      <c r="H29" s="50">
        <v>5835</v>
      </c>
      <c r="I29" s="37">
        <v>250</v>
      </c>
      <c r="J29" s="37">
        <v>375</v>
      </c>
      <c r="K29" s="37">
        <v>0</v>
      </c>
      <c r="L29" s="37">
        <v>0</v>
      </c>
      <c r="M29" s="37">
        <v>0</v>
      </c>
      <c r="N29" s="125">
        <v>2000</v>
      </c>
      <c r="O29" s="76">
        <f t="shared" si="0"/>
        <v>8460</v>
      </c>
      <c r="P29" s="53">
        <f t="shared" si="1"/>
        <v>8210</v>
      </c>
      <c r="Q29" s="53">
        <f t="shared" si="2"/>
        <v>4105</v>
      </c>
      <c r="R29" s="53">
        <v>200</v>
      </c>
      <c r="S29" s="20"/>
    </row>
    <row r="30" spans="1:19" s="14" customFormat="1" ht="24.75" x14ac:dyDescent="0.25">
      <c r="A30" s="44">
        <v>27</v>
      </c>
      <c r="B30" s="49" t="s">
        <v>234</v>
      </c>
      <c r="C30" s="45" t="s">
        <v>26</v>
      </c>
      <c r="D30" s="46" t="s">
        <v>177</v>
      </c>
      <c r="E30" s="46" t="s">
        <v>23</v>
      </c>
      <c r="F30" s="46" t="s">
        <v>151</v>
      </c>
      <c r="G30" s="47" t="s">
        <v>74</v>
      </c>
      <c r="H30" s="51">
        <v>2441</v>
      </c>
      <c r="I30" s="50">
        <v>250</v>
      </c>
      <c r="J30" s="50">
        <v>0</v>
      </c>
      <c r="K30" s="50">
        <v>1500</v>
      </c>
      <c r="L30" s="50">
        <v>0</v>
      </c>
      <c r="M30" s="50">
        <v>0</v>
      </c>
      <c r="N30" s="62">
        <v>1500</v>
      </c>
      <c r="O30" s="52">
        <f t="shared" si="0"/>
        <v>5691</v>
      </c>
      <c r="P30" s="54">
        <f t="shared" si="1"/>
        <v>5441</v>
      </c>
      <c r="Q30" s="53">
        <f t="shared" si="2"/>
        <v>2720.5</v>
      </c>
      <c r="R30" s="53">
        <v>200</v>
      </c>
      <c r="S30" s="11"/>
    </row>
    <row r="31" spans="1:19" s="19" customFormat="1" ht="43.5" customHeight="1" x14ac:dyDescent="0.25">
      <c r="A31" s="58">
        <v>28</v>
      </c>
      <c r="B31" s="88" t="s">
        <v>144</v>
      </c>
      <c r="C31" s="22" t="s">
        <v>14</v>
      </c>
      <c r="D31" s="22" t="s">
        <v>120</v>
      </c>
      <c r="E31" s="20" t="s">
        <v>80</v>
      </c>
      <c r="F31" s="20" t="s">
        <v>30</v>
      </c>
      <c r="G31" s="13" t="s">
        <v>74</v>
      </c>
      <c r="H31" s="50">
        <v>6297</v>
      </c>
      <c r="I31" s="37">
        <v>250</v>
      </c>
      <c r="J31" s="37">
        <v>0</v>
      </c>
      <c r="K31" s="37">
        <v>0</v>
      </c>
      <c r="L31" s="37">
        <v>0</v>
      </c>
      <c r="M31" s="37">
        <v>0</v>
      </c>
      <c r="N31" s="125">
        <v>2000</v>
      </c>
      <c r="O31" s="56">
        <f t="shared" si="0"/>
        <v>8547</v>
      </c>
      <c r="P31" s="53">
        <f t="shared" si="1"/>
        <v>8297</v>
      </c>
      <c r="Q31" s="53">
        <f t="shared" si="2"/>
        <v>4148.5</v>
      </c>
      <c r="R31" s="53">
        <v>200</v>
      </c>
      <c r="S31" s="20"/>
    </row>
    <row r="32" spans="1:19" s="14" customFormat="1" ht="24.75" x14ac:dyDescent="0.25">
      <c r="A32" s="59">
        <v>29</v>
      </c>
      <c r="B32" s="49" t="s">
        <v>235</v>
      </c>
      <c r="C32" s="45" t="s">
        <v>26</v>
      </c>
      <c r="D32" s="46" t="s">
        <v>177</v>
      </c>
      <c r="E32" s="46" t="s">
        <v>23</v>
      </c>
      <c r="F32" s="46" t="s">
        <v>149</v>
      </c>
      <c r="G32" s="47" t="s">
        <v>74</v>
      </c>
      <c r="H32" s="51">
        <v>2441</v>
      </c>
      <c r="I32" s="50">
        <v>250</v>
      </c>
      <c r="J32" s="50">
        <v>0</v>
      </c>
      <c r="K32" s="50">
        <v>1500</v>
      </c>
      <c r="L32" s="50">
        <v>0</v>
      </c>
      <c r="M32" s="50">
        <v>0</v>
      </c>
      <c r="N32" s="62">
        <v>1500</v>
      </c>
      <c r="O32" s="52">
        <f t="shared" si="0"/>
        <v>5691</v>
      </c>
      <c r="P32" s="54">
        <f t="shared" si="1"/>
        <v>5441</v>
      </c>
      <c r="Q32" s="53">
        <f t="shared" si="2"/>
        <v>2720.5</v>
      </c>
      <c r="R32" s="53">
        <v>200</v>
      </c>
      <c r="S32" s="11"/>
    </row>
    <row r="33" spans="1:19" s="19" customFormat="1" x14ac:dyDescent="0.2">
      <c r="A33" s="15">
        <v>30</v>
      </c>
      <c r="B33" s="88" t="s">
        <v>180</v>
      </c>
      <c r="C33" s="2" t="s">
        <v>12</v>
      </c>
      <c r="D33" s="23" t="s">
        <v>118</v>
      </c>
      <c r="E33" s="23" t="s">
        <v>15</v>
      </c>
      <c r="F33" s="20" t="s">
        <v>39</v>
      </c>
      <c r="G33" s="13" t="s">
        <v>74</v>
      </c>
      <c r="H33" s="50">
        <v>6925</v>
      </c>
      <c r="I33" s="37">
        <v>250</v>
      </c>
      <c r="J33" s="37">
        <v>0</v>
      </c>
      <c r="K33" s="37">
        <v>0</v>
      </c>
      <c r="L33" s="37">
        <v>0</v>
      </c>
      <c r="M33" s="37">
        <v>1575</v>
      </c>
      <c r="N33" s="125">
        <v>4000</v>
      </c>
      <c r="O33" s="56">
        <f t="shared" si="0"/>
        <v>12750</v>
      </c>
      <c r="P33" s="53">
        <f t="shared" si="1"/>
        <v>12500</v>
      </c>
      <c r="Q33" s="53">
        <f t="shared" si="2"/>
        <v>6250</v>
      </c>
      <c r="R33" s="53">
        <v>200</v>
      </c>
      <c r="S33" s="20"/>
    </row>
    <row r="34" spans="1:19" s="19" customFormat="1" ht="36" x14ac:dyDescent="0.2">
      <c r="A34" s="15">
        <v>31</v>
      </c>
      <c r="B34" s="93" t="s">
        <v>236</v>
      </c>
      <c r="C34" s="2" t="s">
        <v>14</v>
      </c>
      <c r="D34" s="2" t="s">
        <v>120</v>
      </c>
      <c r="E34" s="2" t="s">
        <v>83</v>
      </c>
      <c r="F34" s="20" t="s">
        <v>39</v>
      </c>
      <c r="G34" s="13" t="s">
        <v>74</v>
      </c>
      <c r="H34" s="50">
        <v>6297</v>
      </c>
      <c r="I34" s="37">
        <v>250</v>
      </c>
      <c r="J34" s="37">
        <v>375</v>
      </c>
      <c r="K34" s="37">
        <v>0</v>
      </c>
      <c r="L34" s="37">
        <v>0</v>
      </c>
      <c r="M34" s="37">
        <v>0</v>
      </c>
      <c r="N34" s="125">
        <v>1800</v>
      </c>
      <c r="O34" s="56">
        <f t="shared" si="0"/>
        <v>8722</v>
      </c>
      <c r="P34" s="53">
        <f t="shared" si="1"/>
        <v>8472</v>
      </c>
      <c r="Q34" s="53">
        <f t="shared" si="2"/>
        <v>4236</v>
      </c>
      <c r="R34" s="53">
        <v>200</v>
      </c>
      <c r="S34" s="20"/>
    </row>
    <row r="35" spans="1:19" s="19" customFormat="1" ht="36" x14ac:dyDescent="0.25">
      <c r="A35" s="58">
        <v>32</v>
      </c>
      <c r="B35" s="3" t="s">
        <v>31</v>
      </c>
      <c r="C35" s="2" t="s">
        <v>29</v>
      </c>
      <c r="D35" s="24" t="s">
        <v>120</v>
      </c>
      <c r="E35" s="25" t="s">
        <v>81</v>
      </c>
      <c r="F35" s="20" t="s">
        <v>39</v>
      </c>
      <c r="G35" s="13" t="s">
        <v>74</v>
      </c>
      <c r="H35" s="50">
        <v>5835</v>
      </c>
      <c r="I35" s="37">
        <v>250</v>
      </c>
      <c r="J35" s="37">
        <v>375</v>
      </c>
      <c r="K35" s="37">
        <v>0</v>
      </c>
      <c r="L35" s="37">
        <v>0</v>
      </c>
      <c r="M35" s="37">
        <v>0</v>
      </c>
      <c r="N35" s="125">
        <v>2000</v>
      </c>
      <c r="O35" s="56">
        <f t="shared" si="0"/>
        <v>8460</v>
      </c>
      <c r="P35" s="53">
        <f t="shared" si="1"/>
        <v>8210</v>
      </c>
      <c r="Q35" s="53">
        <f t="shared" si="2"/>
        <v>4105</v>
      </c>
      <c r="R35" s="53">
        <v>200</v>
      </c>
      <c r="S35" s="20"/>
    </row>
    <row r="36" spans="1:19" s="19" customFormat="1" ht="42" customHeight="1" x14ac:dyDescent="0.25">
      <c r="A36" s="58">
        <v>33</v>
      </c>
      <c r="B36" s="1" t="s">
        <v>32</v>
      </c>
      <c r="C36" s="1" t="s">
        <v>29</v>
      </c>
      <c r="D36" s="1" t="s">
        <v>120</v>
      </c>
      <c r="E36" s="20" t="s">
        <v>80</v>
      </c>
      <c r="F36" s="20" t="s">
        <v>39</v>
      </c>
      <c r="G36" s="13" t="s">
        <v>74</v>
      </c>
      <c r="H36" s="50">
        <v>5835</v>
      </c>
      <c r="I36" s="37">
        <v>250</v>
      </c>
      <c r="J36" s="37">
        <v>375</v>
      </c>
      <c r="K36" s="37">
        <v>0</v>
      </c>
      <c r="L36" s="37">
        <v>0</v>
      </c>
      <c r="M36" s="37">
        <v>0</v>
      </c>
      <c r="N36" s="125">
        <v>2000</v>
      </c>
      <c r="O36" s="56">
        <f t="shared" ref="O36:O67" si="3">SUM(H36:N36)</f>
        <v>8460</v>
      </c>
      <c r="P36" s="53">
        <f t="shared" si="1"/>
        <v>8210</v>
      </c>
      <c r="Q36" s="53">
        <f t="shared" si="2"/>
        <v>4105</v>
      </c>
      <c r="R36" s="53">
        <v>200</v>
      </c>
      <c r="S36" s="20"/>
    </row>
    <row r="37" spans="1:19" s="19" customFormat="1" ht="36" x14ac:dyDescent="0.2">
      <c r="A37" s="15">
        <v>34</v>
      </c>
      <c r="B37" s="91" t="s">
        <v>238</v>
      </c>
      <c r="C37" s="2" t="s">
        <v>29</v>
      </c>
      <c r="D37" s="2" t="s">
        <v>120</v>
      </c>
      <c r="E37" s="2" t="s">
        <v>85</v>
      </c>
      <c r="F37" s="20" t="s">
        <v>39</v>
      </c>
      <c r="G37" s="13" t="s">
        <v>74</v>
      </c>
      <c r="H37" s="50">
        <v>5835</v>
      </c>
      <c r="I37" s="37">
        <v>250</v>
      </c>
      <c r="J37" s="37">
        <v>0</v>
      </c>
      <c r="K37" s="37">
        <v>0</v>
      </c>
      <c r="L37" s="37">
        <v>0</v>
      </c>
      <c r="M37" s="37">
        <v>0</v>
      </c>
      <c r="N37" s="125">
        <v>2000</v>
      </c>
      <c r="O37" s="56">
        <f t="shared" si="3"/>
        <v>8085</v>
      </c>
      <c r="P37" s="53">
        <f t="shared" si="1"/>
        <v>7835</v>
      </c>
      <c r="Q37" s="53">
        <f t="shared" si="2"/>
        <v>3917.5</v>
      </c>
      <c r="R37" s="53">
        <v>200</v>
      </c>
      <c r="S37" s="20"/>
    </row>
    <row r="38" spans="1:19" s="19" customFormat="1" x14ac:dyDescent="0.2">
      <c r="A38" s="15">
        <v>35</v>
      </c>
      <c r="B38" s="91" t="s">
        <v>237</v>
      </c>
      <c r="C38" s="1" t="s">
        <v>19</v>
      </c>
      <c r="D38" s="1" t="s">
        <v>175</v>
      </c>
      <c r="E38" s="23" t="s">
        <v>207</v>
      </c>
      <c r="F38" s="20" t="s">
        <v>39</v>
      </c>
      <c r="G38" s="13" t="s">
        <v>74</v>
      </c>
      <c r="H38" s="50">
        <v>3525</v>
      </c>
      <c r="I38" s="37">
        <v>250</v>
      </c>
      <c r="J38" s="37">
        <v>0</v>
      </c>
      <c r="K38" s="37">
        <v>0</v>
      </c>
      <c r="L38" s="37">
        <v>0</v>
      </c>
      <c r="M38" s="37">
        <v>1500</v>
      </c>
      <c r="N38" s="37">
        <v>1800</v>
      </c>
      <c r="O38" s="56">
        <f t="shared" si="3"/>
        <v>7075</v>
      </c>
      <c r="P38" s="53">
        <f t="shared" si="1"/>
        <v>6825</v>
      </c>
      <c r="Q38" s="53">
        <f t="shared" si="2"/>
        <v>3412.5</v>
      </c>
      <c r="R38" s="53">
        <v>200</v>
      </c>
      <c r="S38" s="20"/>
    </row>
    <row r="39" spans="1:19" s="19" customFormat="1" ht="25.5" customHeight="1" x14ac:dyDescent="0.25">
      <c r="A39" s="58">
        <v>36</v>
      </c>
      <c r="B39" s="94" t="s">
        <v>183</v>
      </c>
      <c r="C39" s="3" t="s">
        <v>33</v>
      </c>
      <c r="D39" s="3" t="s">
        <v>175</v>
      </c>
      <c r="E39" s="23" t="s">
        <v>106</v>
      </c>
      <c r="F39" s="20" t="s">
        <v>39</v>
      </c>
      <c r="G39" s="13" t="s">
        <v>74</v>
      </c>
      <c r="H39" s="50">
        <v>3295</v>
      </c>
      <c r="I39" s="37">
        <v>250</v>
      </c>
      <c r="J39" s="37">
        <v>0</v>
      </c>
      <c r="K39" s="37">
        <v>1000</v>
      </c>
      <c r="L39" s="37">
        <v>0</v>
      </c>
      <c r="M39" s="37">
        <v>0</v>
      </c>
      <c r="N39" s="125">
        <v>1800</v>
      </c>
      <c r="O39" s="56">
        <f t="shared" si="3"/>
        <v>6345</v>
      </c>
      <c r="P39" s="53">
        <f t="shared" si="1"/>
        <v>6095</v>
      </c>
      <c r="Q39" s="53">
        <f t="shared" si="2"/>
        <v>3047.5</v>
      </c>
      <c r="R39" s="53">
        <v>200</v>
      </c>
      <c r="S39" s="20"/>
    </row>
    <row r="40" spans="1:19" s="19" customFormat="1" x14ac:dyDescent="0.25">
      <c r="A40" s="58">
        <v>37</v>
      </c>
      <c r="B40" s="93" t="s">
        <v>20</v>
      </c>
      <c r="C40" s="2" t="s">
        <v>37</v>
      </c>
      <c r="D40" s="2" t="s">
        <v>93</v>
      </c>
      <c r="E40" s="2" t="s">
        <v>84</v>
      </c>
      <c r="F40" s="20" t="s">
        <v>39</v>
      </c>
      <c r="G40" s="13" t="s">
        <v>74</v>
      </c>
      <c r="H40" s="50">
        <v>1381</v>
      </c>
      <c r="I40" s="37">
        <v>250</v>
      </c>
      <c r="J40" s="37">
        <v>0</v>
      </c>
      <c r="K40" s="37">
        <v>500</v>
      </c>
      <c r="L40" s="37">
        <v>0</v>
      </c>
      <c r="M40" s="37">
        <v>0</v>
      </c>
      <c r="N40" s="125">
        <v>1000</v>
      </c>
      <c r="O40" s="56">
        <f t="shared" si="3"/>
        <v>3131</v>
      </c>
      <c r="P40" s="53">
        <f t="shared" si="1"/>
        <v>2881</v>
      </c>
      <c r="Q40" s="53">
        <f t="shared" si="2"/>
        <v>1440.5</v>
      </c>
      <c r="R40" s="53">
        <v>200</v>
      </c>
      <c r="S40" s="20"/>
    </row>
    <row r="41" spans="1:19" s="19" customFormat="1" ht="24" x14ac:dyDescent="0.2">
      <c r="A41" s="15">
        <v>38</v>
      </c>
      <c r="B41" s="3" t="s">
        <v>34</v>
      </c>
      <c r="C41" s="3" t="s">
        <v>35</v>
      </c>
      <c r="D41" s="3" t="s">
        <v>123</v>
      </c>
      <c r="E41" s="2" t="s">
        <v>82</v>
      </c>
      <c r="F41" s="20" t="s">
        <v>39</v>
      </c>
      <c r="G41" s="13" t="s">
        <v>74</v>
      </c>
      <c r="H41" s="50">
        <v>1105</v>
      </c>
      <c r="I41" s="37">
        <v>250</v>
      </c>
      <c r="J41" s="37">
        <v>0</v>
      </c>
      <c r="K41" s="37">
        <v>450</v>
      </c>
      <c r="L41" s="37">
        <v>0</v>
      </c>
      <c r="M41" s="37">
        <v>0</v>
      </c>
      <c r="N41" s="125">
        <v>1000</v>
      </c>
      <c r="O41" s="56">
        <f t="shared" si="3"/>
        <v>2805</v>
      </c>
      <c r="P41" s="53">
        <f t="shared" si="1"/>
        <v>2555</v>
      </c>
      <c r="Q41" s="53">
        <f t="shared" si="2"/>
        <v>1277.5</v>
      </c>
      <c r="R41" s="53">
        <v>200</v>
      </c>
      <c r="S41" s="20"/>
    </row>
    <row r="42" spans="1:19" s="19" customFormat="1" x14ac:dyDescent="0.2">
      <c r="A42" s="15">
        <v>39</v>
      </c>
      <c r="B42" s="3" t="s">
        <v>36</v>
      </c>
      <c r="C42" s="3" t="s">
        <v>35</v>
      </c>
      <c r="D42" s="3" t="s">
        <v>123</v>
      </c>
      <c r="E42" s="2" t="s">
        <v>107</v>
      </c>
      <c r="F42" s="20" t="s">
        <v>39</v>
      </c>
      <c r="G42" s="13" t="s">
        <v>74</v>
      </c>
      <c r="H42" s="50">
        <v>1105</v>
      </c>
      <c r="I42" s="37">
        <v>250</v>
      </c>
      <c r="J42" s="37">
        <v>0</v>
      </c>
      <c r="K42" s="37">
        <v>450</v>
      </c>
      <c r="L42" s="37">
        <v>0</v>
      </c>
      <c r="M42" s="37">
        <v>0</v>
      </c>
      <c r="N42" s="125">
        <v>1000</v>
      </c>
      <c r="O42" s="56">
        <f t="shared" si="3"/>
        <v>2805</v>
      </c>
      <c r="P42" s="53">
        <f t="shared" si="1"/>
        <v>2555</v>
      </c>
      <c r="Q42" s="53">
        <f t="shared" si="2"/>
        <v>1277.5</v>
      </c>
      <c r="R42" s="53">
        <v>200</v>
      </c>
      <c r="S42" s="20"/>
    </row>
    <row r="43" spans="1:19" s="14" customFormat="1" ht="24.75" x14ac:dyDescent="0.25">
      <c r="A43" s="59">
        <v>40</v>
      </c>
      <c r="B43" s="49" t="s">
        <v>239</v>
      </c>
      <c r="C43" s="48" t="s">
        <v>158</v>
      </c>
      <c r="D43" s="46" t="s">
        <v>155</v>
      </c>
      <c r="E43" s="46" t="s">
        <v>155</v>
      </c>
      <c r="F43" s="46" t="s">
        <v>39</v>
      </c>
      <c r="G43" s="47" t="s">
        <v>74</v>
      </c>
      <c r="H43" s="51">
        <v>1105</v>
      </c>
      <c r="I43" s="50">
        <v>250</v>
      </c>
      <c r="J43" s="50">
        <v>0</v>
      </c>
      <c r="K43" s="50">
        <v>1000</v>
      </c>
      <c r="L43" s="50">
        <v>0</v>
      </c>
      <c r="M43" s="50">
        <v>0</v>
      </c>
      <c r="N43" s="62">
        <v>1000</v>
      </c>
      <c r="O43" s="52">
        <f t="shared" si="3"/>
        <v>3355</v>
      </c>
      <c r="P43" s="54">
        <f t="shared" si="1"/>
        <v>3105</v>
      </c>
      <c r="Q43" s="53">
        <f t="shared" si="2"/>
        <v>1552.5</v>
      </c>
      <c r="R43" s="53">
        <v>200</v>
      </c>
      <c r="S43" s="11"/>
    </row>
    <row r="44" spans="1:19" s="14" customFormat="1" ht="24.75" x14ac:dyDescent="0.25">
      <c r="A44" s="59">
        <v>41</v>
      </c>
      <c r="B44" s="49" t="s">
        <v>240</v>
      </c>
      <c r="C44" s="48" t="s">
        <v>156</v>
      </c>
      <c r="D44" s="46" t="s">
        <v>157</v>
      </c>
      <c r="E44" s="46" t="s">
        <v>157</v>
      </c>
      <c r="F44" s="46" t="s">
        <v>39</v>
      </c>
      <c r="G44" s="47" t="s">
        <v>74</v>
      </c>
      <c r="H44" s="51">
        <v>1168</v>
      </c>
      <c r="I44" s="50">
        <v>250</v>
      </c>
      <c r="J44" s="50">
        <v>0</v>
      </c>
      <c r="K44" s="50">
        <v>1000</v>
      </c>
      <c r="L44" s="50">
        <v>0</v>
      </c>
      <c r="M44" s="50">
        <v>0</v>
      </c>
      <c r="N44" s="62">
        <v>1000</v>
      </c>
      <c r="O44" s="52">
        <f t="shared" si="3"/>
        <v>3418</v>
      </c>
      <c r="P44" s="54">
        <f t="shared" si="1"/>
        <v>3168</v>
      </c>
      <c r="Q44" s="53">
        <f t="shared" si="2"/>
        <v>1584</v>
      </c>
      <c r="R44" s="53">
        <v>200</v>
      </c>
      <c r="S44" s="11"/>
    </row>
    <row r="45" spans="1:19" s="14" customFormat="1" ht="24.75" x14ac:dyDescent="0.25">
      <c r="A45" s="44">
        <v>42</v>
      </c>
      <c r="B45" s="49" t="s">
        <v>242</v>
      </c>
      <c r="C45" s="48" t="s">
        <v>156</v>
      </c>
      <c r="D45" s="46" t="s">
        <v>157</v>
      </c>
      <c r="E45" s="46" t="s">
        <v>157</v>
      </c>
      <c r="F45" s="46" t="s">
        <v>39</v>
      </c>
      <c r="G45" s="47" t="s">
        <v>74</v>
      </c>
      <c r="H45" s="51">
        <v>1168</v>
      </c>
      <c r="I45" s="50">
        <v>250</v>
      </c>
      <c r="J45" s="50">
        <v>0</v>
      </c>
      <c r="K45" s="50">
        <v>1000</v>
      </c>
      <c r="L45" s="50">
        <v>0</v>
      </c>
      <c r="M45" s="50">
        <v>0</v>
      </c>
      <c r="N45" s="62">
        <v>1000</v>
      </c>
      <c r="O45" s="52">
        <f t="shared" si="3"/>
        <v>3418</v>
      </c>
      <c r="P45" s="54">
        <f t="shared" si="1"/>
        <v>3168</v>
      </c>
      <c r="Q45" s="53">
        <f t="shared" si="2"/>
        <v>1584</v>
      </c>
      <c r="R45" s="53">
        <v>200</v>
      </c>
      <c r="S45" s="11"/>
    </row>
    <row r="46" spans="1:19" s="14" customFormat="1" x14ac:dyDescent="0.25">
      <c r="A46" s="44">
        <v>43</v>
      </c>
      <c r="B46" s="49" t="s">
        <v>241</v>
      </c>
      <c r="C46" s="48" t="s">
        <v>158</v>
      </c>
      <c r="D46" s="46" t="s">
        <v>159</v>
      </c>
      <c r="E46" s="46" t="s">
        <v>159</v>
      </c>
      <c r="F46" s="46" t="s">
        <v>39</v>
      </c>
      <c r="G46" s="47" t="s">
        <v>74</v>
      </c>
      <c r="H46" s="51">
        <v>1105</v>
      </c>
      <c r="I46" s="50">
        <v>250</v>
      </c>
      <c r="J46" s="50">
        <v>0</v>
      </c>
      <c r="K46" s="50">
        <v>1000</v>
      </c>
      <c r="L46" s="50">
        <v>0</v>
      </c>
      <c r="M46" s="50">
        <v>0</v>
      </c>
      <c r="N46" s="62">
        <v>1000</v>
      </c>
      <c r="O46" s="52">
        <f t="shared" si="3"/>
        <v>3355</v>
      </c>
      <c r="P46" s="54">
        <f t="shared" si="1"/>
        <v>3105</v>
      </c>
      <c r="Q46" s="53">
        <f t="shared" si="2"/>
        <v>1552.5</v>
      </c>
      <c r="R46" s="53">
        <v>200</v>
      </c>
      <c r="S46" s="11"/>
    </row>
    <row r="47" spans="1:19" s="19" customFormat="1" ht="24" x14ac:dyDescent="0.25">
      <c r="A47" s="58">
        <v>44</v>
      </c>
      <c r="B47" s="126" t="s">
        <v>243</v>
      </c>
      <c r="C47" s="5" t="s">
        <v>26</v>
      </c>
      <c r="D47" s="5" t="s">
        <v>121</v>
      </c>
      <c r="E47" s="20" t="s">
        <v>23</v>
      </c>
      <c r="F47" s="20" t="s">
        <v>39</v>
      </c>
      <c r="G47" s="13" t="s">
        <v>75</v>
      </c>
      <c r="H47" s="50">
        <v>2441</v>
      </c>
      <c r="I47" s="37">
        <v>250</v>
      </c>
      <c r="J47" s="37">
        <v>0</v>
      </c>
      <c r="K47" s="37">
        <v>0</v>
      </c>
      <c r="L47" s="37">
        <v>0</v>
      </c>
      <c r="M47" s="37">
        <v>1000</v>
      </c>
      <c r="N47" s="125">
        <v>1500</v>
      </c>
      <c r="O47" s="56">
        <f t="shared" si="3"/>
        <v>5191</v>
      </c>
      <c r="P47" s="53">
        <f t="shared" si="1"/>
        <v>4941</v>
      </c>
      <c r="Q47" s="53">
        <f t="shared" si="2"/>
        <v>2470.5</v>
      </c>
      <c r="R47" s="53">
        <v>200</v>
      </c>
      <c r="S47" s="20"/>
    </row>
    <row r="48" spans="1:19" s="19" customFormat="1" ht="24" x14ac:dyDescent="0.25">
      <c r="A48" s="58">
        <v>45</v>
      </c>
      <c r="B48" s="6" t="s">
        <v>76</v>
      </c>
      <c r="C48" s="7" t="s">
        <v>77</v>
      </c>
      <c r="D48" s="7" t="s">
        <v>124</v>
      </c>
      <c r="E48" s="18" t="s">
        <v>86</v>
      </c>
      <c r="F48" s="20" t="s">
        <v>39</v>
      </c>
      <c r="G48" s="13" t="s">
        <v>75</v>
      </c>
      <c r="H48" s="50">
        <v>1460</v>
      </c>
      <c r="I48" s="37">
        <v>250</v>
      </c>
      <c r="J48" s="37">
        <v>0</v>
      </c>
      <c r="K48" s="37">
        <v>600</v>
      </c>
      <c r="L48" s="37">
        <v>35</v>
      </c>
      <c r="M48" s="37">
        <v>0</v>
      </c>
      <c r="N48" s="125">
        <v>1000</v>
      </c>
      <c r="O48" s="56">
        <f t="shared" si="3"/>
        <v>3345</v>
      </c>
      <c r="P48" s="53">
        <f t="shared" si="1"/>
        <v>3095</v>
      </c>
      <c r="Q48" s="53">
        <f t="shared" si="2"/>
        <v>1547.5</v>
      </c>
      <c r="R48" s="53">
        <v>200</v>
      </c>
      <c r="S48" s="20"/>
    </row>
    <row r="49" spans="1:19" s="19" customFormat="1" ht="24" x14ac:dyDescent="0.2">
      <c r="A49" s="15">
        <v>46</v>
      </c>
      <c r="B49" s="91" t="s">
        <v>184</v>
      </c>
      <c r="C49" s="5" t="s">
        <v>26</v>
      </c>
      <c r="D49" s="5" t="s">
        <v>121</v>
      </c>
      <c r="E49" s="18" t="s">
        <v>87</v>
      </c>
      <c r="F49" s="20" t="s">
        <v>39</v>
      </c>
      <c r="G49" s="13" t="s">
        <v>75</v>
      </c>
      <c r="H49" s="50">
        <v>2441</v>
      </c>
      <c r="I49" s="37">
        <v>250</v>
      </c>
      <c r="J49" s="37">
        <v>0</v>
      </c>
      <c r="K49" s="37">
        <v>0</v>
      </c>
      <c r="L49" s="37">
        <v>0</v>
      </c>
      <c r="M49" s="37">
        <v>1000</v>
      </c>
      <c r="N49" s="125">
        <v>1500</v>
      </c>
      <c r="O49" s="56">
        <f t="shared" si="3"/>
        <v>5191</v>
      </c>
      <c r="P49" s="53">
        <f t="shared" si="1"/>
        <v>4941</v>
      </c>
      <c r="Q49" s="53">
        <f t="shared" si="2"/>
        <v>2470.5</v>
      </c>
      <c r="R49" s="53">
        <v>200</v>
      </c>
      <c r="S49" s="20"/>
    </row>
    <row r="50" spans="1:19" s="19" customFormat="1" x14ac:dyDescent="0.2">
      <c r="A50" s="15">
        <v>47</v>
      </c>
      <c r="B50" s="8" t="s">
        <v>244</v>
      </c>
      <c r="C50" s="26" t="s">
        <v>41</v>
      </c>
      <c r="D50" s="26" t="s">
        <v>119</v>
      </c>
      <c r="E50" s="20" t="s">
        <v>79</v>
      </c>
      <c r="F50" s="20" t="s">
        <v>42</v>
      </c>
      <c r="G50" s="13" t="s">
        <v>74</v>
      </c>
      <c r="H50" s="50">
        <v>7000</v>
      </c>
      <c r="I50" s="37">
        <v>250</v>
      </c>
      <c r="J50" s="37">
        <v>0</v>
      </c>
      <c r="K50" s="37">
        <v>0</v>
      </c>
      <c r="L50" s="37">
        <v>0</v>
      </c>
      <c r="M50" s="37">
        <v>0</v>
      </c>
      <c r="N50" s="43">
        <v>3000</v>
      </c>
      <c r="O50" s="77">
        <f t="shared" si="3"/>
        <v>10250</v>
      </c>
      <c r="P50" s="53">
        <f t="shared" si="1"/>
        <v>10000</v>
      </c>
      <c r="Q50" s="53">
        <f t="shared" si="2"/>
        <v>5000</v>
      </c>
      <c r="R50" s="53">
        <v>200</v>
      </c>
      <c r="S50" s="20"/>
    </row>
    <row r="51" spans="1:19" s="14" customFormat="1" ht="24.75" x14ac:dyDescent="0.25">
      <c r="A51" s="59">
        <v>48</v>
      </c>
      <c r="B51" s="49" t="s">
        <v>245</v>
      </c>
      <c r="C51" s="48" t="s">
        <v>14</v>
      </c>
      <c r="D51" s="46" t="s">
        <v>176</v>
      </c>
      <c r="E51" s="46" t="s">
        <v>116</v>
      </c>
      <c r="F51" s="46" t="s">
        <v>163</v>
      </c>
      <c r="G51" s="47" t="s">
        <v>74</v>
      </c>
      <c r="H51" s="51">
        <v>6297</v>
      </c>
      <c r="I51" s="50">
        <v>250</v>
      </c>
      <c r="J51" s="50">
        <v>375</v>
      </c>
      <c r="K51" s="50">
        <v>0</v>
      </c>
      <c r="L51" s="50">
        <v>0</v>
      </c>
      <c r="M51" s="50">
        <v>0</v>
      </c>
      <c r="N51" s="62">
        <v>2000</v>
      </c>
      <c r="O51" s="33">
        <f t="shared" si="3"/>
        <v>8922</v>
      </c>
      <c r="P51" s="54">
        <f t="shared" si="1"/>
        <v>8672</v>
      </c>
      <c r="Q51" s="53">
        <f t="shared" si="2"/>
        <v>4336</v>
      </c>
      <c r="R51" s="53">
        <v>200</v>
      </c>
      <c r="S51" s="11"/>
    </row>
    <row r="52" spans="1:19" s="14" customFormat="1" ht="24.75" x14ac:dyDescent="0.25">
      <c r="A52" s="59">
        <v>49</v>
      </c>
      <c r="B52" s="49" t="s">
        <v>246</v>
      </c>
      <c r="C52" s="48" t="s">
        <v>14</v>
      </c>
      <c r="D52" s="46" t="s">
        <v>176</v>
      </c>
      <c r="E52" s="46" t="s">
        <v>91</v>
      </c>
      <c r="F52" s="46" t="s">
        <v>163</v>
      </c>
      <c r="G52" s="47" t="s">
        <v>74</v>
      </c>
      <c r="H52" s="51">
        <v>6297</v>
      </c>
      <c r="I52" s="50">
        <v>250</v>
      </c>
      <c r="J52" s="50">
        <v>375</v>
      </c>
      <c r="K52" s="50">
        <v>0</v>
      </c>
      <c r="L52" s="50">
        <v>0</v>
      </c>
      <c r="M52" s="50">
        <v>0</v>
      </c>
      <c r="N52" s="62">
        <v>2000</v>
      </c>
      <c r="O52" s="36">
        <f t="shared" si="3"/>
        <v>8922</v>
      </c>
      <c r="P52" s="54">
        <f t="shared" si="1"/>
        <v>8672</v>
      </c>
      <c r="Q52" s="53">
        <f t="shared" si="2"/>
        <v>4336</v>
      </c>
      <c r="R52" s="53">
        <v>200</v>
      </c>
      <c r="S52" s="11"/>
    </row>
    <row r="53" spans="1:19" s="19" customFormat="1" x14ac:dyDescent="0.2">
      <c r="A53" s="15">
        <v>50</v>
      </c>
      <c r="B53" s="2" t="s">
        <v>43</v>
      </c>
      <c r="C53" s="22" t="s">
        <v>41</v>
      </c>
      <c r="D53" s="22" t="s">
        <v>122</v>
      </c>
      <c r="E53" s="20" t="s">
        <v>79</v>
      </c>
      <c r="F53" s="20" t="s">
        <v>94</v>
      </c>
      <c r="G53" s="13" t="s">
        <v>74</v>
      </c>
      <c r="H53" s="50">
        <v>7000</v>
      </c>
      <c r="I53" s="37">
        <v>250</v>
      </c>
      <c r="J53" s="37">
        <v>375</v>
      </c>
      <c r="K53" s="37">
        <v>0</v>
      </c>
      <c r="L53" s="37">
        <v>0</v>
      </c>
      <c r="M53" s="37">
        <v>0</v>
      </c>
      <c r="N53" s="37">
        <v>3000</v>
      </c>
      <c r="O53" s="77">
        <f t="shared" si="3"/>
        <v>10625</v>
      </c>
      <c r="P53" s="53">
        <f t="shared" si="1"/>
        <v>10375</v>
      </c>
      <c r="Q53" s="53">
        <f t="shared" si="2"/>
        <v>5187.5</v>
      </c>
      <c r="R53" s="53">
        <v>200</v>
      </c>
      <c r="S53" s="20"/>
    </row>
    <row r="54" spans="1:19" s="19" customFormat="1" ht="36" x14ac:dyDescent="0.2">
      <c r="A54" s="15">
        <v>51</v>
      </c>
      <c r="B54" s="2" t="s">
        <v>44</v>
      </c>
      <c r="C54" s="22" t="s">
        <v>14</v>
      </c>
      <c r="D54" s="22" t="s">
        <v>120</v>
      </c>
      <c r="E54" s="18" t="s">
        <v>89</v>
      </c>
      <c r="F54" s="20" t="s">
        <v>47</v>
      </c>
      <c r="G54" s="13" t="s">
        <v>74</v>
      </c>
      <c r="H54" s="50">
        <v>6297</v>
      </c>
      <c r="I54" s="37">
        <v>250</v>
      </c>
      <c r="J54" s="37">
        <v>375</v>
      </c>
      <c r="K54" s="37">
        <v>0</v>
      </c>
      <c r="L54" s="37">
        <v>0</v>
      </c>
      <c r="M54" s="37">
        <v>0</v>
      </c>
      <c r="N54" s="125">
        <v>2000</v>
      </c>
      <c r="O54" s="34">
        <f t="shared" si="3"/>
        <v>8922</v>
      </c>
      <c r="P54" s="53">
        <f t="shared" si="1"/>
        <v>8672</v>
      </c>
      <c r="Q54" s="53">
        <f t="shared" si="2"/>
        <v>4336</v>
      </c>
      <c r="R54" s="53">
        <v>200</v>
      </c>
      <c r="S54" s="20"/>
    </row>
    <row r="55" spans="1:19" s="19" customFormat="1" ht="36" x14ac:dyDescent="0.25">
      <c r="A55" s="58">
        <v>52</v>
      </c>
      <c r="B55" s="2" t="s">
        <v>108</v>
      </c>
      <c r="C55" s="22" t="s">
        <v>14</v>
      </c>
      <c r="D55" s="22" t="s">
        <v>120</v>
      </c>
      <c r="E55" s="18" t="s">
        <v>88</v>
      </c>
      <c r="F55" s="20" t="s">
        <v>94</v>
      </c>
      <c r="G55" s="13" t="s">
        <v>74</v>
      </c>
      <c r="H55" s="50">
        <v>6297</v>
      </c>
      <c r="I55" s="37">
        <v>250</v>
      </c>
      <c r="J55" s="37">
        <v>375</v>
      </c>
      <c r="K55" s="37">
        <v>0</v>
      </c>
      <c r="L55" s="37">
        <v>0</v>
      </c>
      <c r="M55" s="37">
        <v>0</v>
      </c>
      <c r="N55" s="125">
        <v>1800</v>
      </c>
      <c r="O55" s="70">
        <f t="shared" si="3"/>
        <v>8722</v>
      </c>
      <c r="P55" s="53">
        <f t="shared" si="1"/>
        <v>8472</v>
      </c>
      <c r="Q55" s="53">
        <f t="shared" si="2"/>
        <v>4236</v>
      </c>
      <c r="R55" s="53">
        <v>200</v>
      </c>
      <c r="S55" s="20"/>
    </row>
    <row r="56" spans="1:19" s="19" customFormat="1" ht="24" x14ac:dyDescent="0.25">
      <c r="A56" s="58">
        <v>53</v>
      </c>
      <c r="B56" s="2" t="s">
        <v>109</v>
      </c>
      <c r="C56" s="22" t="s">
        <v>45</v>
      </c>
      <c r="D56" s="22" t="s">
        <v>121</v>
      </c>
      <c r="E56" s="20" t="s">
        <v>110</v>
      </c>
      <c r="F56" s="20" t="s">
        <v>94</v>
      </c>
      <c r="G56" s="13" t="s">
        <v>74</v>
      </c>
      <c r="H56" s="50">
        <v>2281</v>
      </c>
      <c r="I56" s="37">
        <v>250</v>
      </c>
      <c r="J56" s="37">
        <v>0</v>
      </c>
      <c r="K56" s="37">
        <v>0</v>
      </c>
      <c r="L56" s="37">
        <v>0</v>
      </c>
      <c r="M56" s="37">
        <v>0</v>
      </c>
      <c r="N56" s="37">
        <v>1000</v>
      </c>
      <c r="O56" s="68">
        <f t="shared" si="3"/>
        <v>3531</v>
      </c>
      <c r="P56" s="53">
        <f t="shared" si="1"/>
        <v>3281</v>
      </c>
      <c r="Q56" s="53">
        <f t="shared" si="2"/>
        <v>1640.5</v>
      </c>
      <c r="R56" s="53">
        <v>200</v>
      </c>
      <c r="S56" s="20"/>
    </row>
    <row r="57" spans="1:19" s="19" customFormat="1" ht="24" x14ac:dyDescent="0.2">
      <c r="A57" s="15">
        <v>54</v>
      </c>
      <c r="B57" s="2" t="s">
        <v>46</v>
      </c>
      <c r="C57" s="22" t="s">
        <v>45</v>
      </c>
      <c r="D57" s="22" t="s">
        <v>121</v>
      </c>
      <c r="E57" s="20" t="s">
        <v>90</v>
      </c>
      <c r="F57" s="20" t="s">
        <v>94</v>
      </c>
      <c r="G57" s="13" t="s">
        <v>74</v>
      </c>
      <c r="H57" s="50">
        <v>2281</v>
      </c>
      <c r="I57" s="37">
        <v>250</v>
      </c>
      <c r="J57" s="37">
        <v>0</v>
      </c>
      <c r="K57" s="37">
        <v>0</v>
      </c>
      <c r="L57" s="37">
        <v>0</v>
      </c>
      <c r="M57" s="37">
        <v>0</v>
      </c>
      <c r="N57" s="37">
        <v>1000</v>
      </c>
      <c r="O57" s="72">
        <f t="shared" si="3"/>
        <v>3531</v>
      </c>
      <c r="P57" s="53">
        <f t="shared" si="1"/>
        <v>3281</v>
      </c>
      <c r="Q57" s="53">
        <f t="shared" si="2"/>
        <v>1640.5</v>
      </c>
      <c r="R57" s="53">
        <v>200</v>
      </c>
      <c r="S57" s="20"/>
    </row>
    <row r="58" spans="1:19" s="14" customFormat="1" ht="24.75" x14ac:dyDescent="0.25">
      <c r="A58" s="44">
        <v>55</v>
      </c>
      <c r="B58" s="49" t="s">
        <v>247</v>
      </c>
      <c r="C58" s="48" t="s">
        <v>14</v>
      </c>
      <c r="D58" s="46" t="s">
        <v>176</v>
      </c>
      <c r="E58" s="46" t="s">
        <v>80</v>
      </c>
      <c r="F58" s="46" t="s">
        <v>170</v>
      </c>
      <c r="G58" s="47" t="s">
        <v>74</v>
      </c>
      <c r="H58" s="51">
        <v>6297</v>
      </c>
      <c r="I58" s="50">
        <v>250</v>
      </c>
      <c r="J58" s="50">
        <v>375</v>
      </c>
      <c r="K58" s="50">
        <v>0</v>
      </c>
      <c r="L58" s="50">
        <v>0</v>
      </c>
      <c r="M58" s="50">
        <v>0</v>
      </c>
      <c r="N58" s="127">
        <v>2000</v>
      </c>
      <c r="O58" s="73">
        <f t="shared" si="3"/>
        <v>8922</v>
      </c>
      <c r="P58" s="54">
        <f t="shared" si="1"/>
        <v>8672</v>
      </c>
      <c r="Q58" s="53">
        <f t="shared" si="2"/>
        <v>4336</v>
      </c>
      <c r="R58" s="53">
        <v>200</v>
      </c>
      <c r="S58" s="11"/>
    </row>
    <row r="59" spans="1:19" s="19" customFormat="1" x14ac:dyDescent="0.25">
      <c r="A59" s="58">
        <v>56</v>
      </c>
      <c r="B59" s="6" t="s">
        <v>111</v>
      </c>
      <c r="C59" s="22" t="s">
        <v>41</v>
      </c>
      <c r="D59" s="22" t="s">
        <v>119</v>
      </c>
      <c r="E59" s="20" t="s">
        <v>79</v>
      </c>
      <c r="F59" s="20" t="s">
        <v>52</v>
      </c>
      <c r="G59" s="13" t="s">
        <v>74</v>
      </c>
      <c r="H59" s="50">
        <v>7000</v>
      </c>
      <c r="I59" s="37">
        <v>250</v>
      </c>
      <c r="J59" s="37">
        <v>375</v>
      </c>
      <c r="K59" s="37">
        <v>0</v>
      </c>
      <c r="L59" s="37">
        <v>0</v>
      </c>
      <c r="M59" s="37">
        <v>0</v>
      </c>
      <c r="N59" s="37">
        <v>3000</v>
      </c>
      <c r="O59" s="77">
        <f t="shared" si="3"/>
        <v>10625</v>
      </c>
      <c r="P59" s="53">
        <f t="shared" si="1"/>
        <v>10375</v>
      </c>
      <c r="Q59" s="53">
        <f t="shared" si="2"/>
        <v>5187.5</v>
      </c>
      <c r="R59" s="53">
        <v>200</v>
      </c>
      <c r="S59" s="20"/>
    </row>
    <row r="60" spans="1:19" s="19" customFormat="1" ht="40.5" customHeight="1" x14ac:dyDescent="0.25">
      <c r="A60" s="58">
        <v>57</v>
      </c>
      <c r="B60" s="2" t="s">
        <v>48</v>
      </c>
      <c r="C60" s="22" t="s">
        <v>14</v>
      </c>
      <c r="D60" s="22" t="s">
        <v>120</v>
      </c>
      <c r="E60" s="18" t="s">
        <v>91</v>
      </c>
      <c r="F60" s="20" t="s">
        <v>52</v>
      </c>
      <c r="G60" s="13" t="s">
        <v>74</v>
      </c>
      <c r="H60" s="50">
        <v>6297</v>
      </c>
      <c r="I60" s="37">
        <v>250</v>
      </c>
      <c r="J60" s="37">
        <v>375</v>
      </c>
      <c r="K60" s="37">
        <v>0</v>
      </c>
      <c r="L60" s="37">
        <v>0</v>
      </c>
      <c r="M60" s="37">
        <v>0</v>
      </c>
      <c r="N60" s="125">
        <v>1800</v>
      </c>
      <c r="O60" s="70">
        <f t="shared" si="3"/>
        <v>8722</v>
      </c>
      <c r="P60" s="53">
        <f t="shared" si="1"/>
        <v>8472</v>
      </c>
      <c r="Q60" s="53">
        <f t="shared" si="2"/>
        <v>4236</v>
      </c>
      <c r="R60" s="53">
        <v>200</v>
      </c>
      <c r="S60" s="20"/>
    </row>
    <row r="61" spans="1:19" s="19" customFormat="1" ht="24" x14ac:dyDescent="0.2">
      <c r="A61" s="15">
        <v>58</v>
      </c>
      <c r="B61" s="2" t="s">
        <v>49</v>
      </c>
      <c r="C61" s="22" t="s">
        <v>45</v>
      </c>
      <c r="D61" s="22" t="s">
        <v>121</v>
      </c>
      <c r="E61" s="20" t="s">
        <v>112</v>
      </c>
      <c r="F61" s="20" t="s">
        <v>52</v>
      </c>
      <c r="G61" s="13" t="s">
        <v>74</v>
      </c>
      <c r="H61" s="50">
        <v>2281</v>
      </c>
      <c r="I61" s="37">
        <v>250</v>
      </c>
      <c r="J61" s="37">
        <v>0</v>
      </c>
      <c r="K61" s="37">
        <v>0</v>
      </c>
      <c r="L61" s="37">
        <v>0</v>
      </c>
      <c r="M61" s="37">
        <v>0</v>
      </c>
      <c r="N61" s="37">
        <v>1000</v>
      </c>
      <c r="O61" s="68">
        <f t="shared" si="3"/>
        <v>3531</v>
      </c>
      <c r="P61" s="53">
        <f t="shared" si="1"/>
        <v>3281</v>
      </c>
      <c r="Q61" s="53">
        <f t="shared" si="2"/>
        <v>1640.5</v>
      </c>
      <c r="R61" s="53">
        <v>200</v>
      </c>
      <c r="S61" s="20"/>
    </row>
    <row r="62" spans="1:19" s="19" customFormat="1" ht="36" x14ac:dyDescent="0.2">
      <c r="A62" s="15">
        <v>59</v>
      </c>
      <c r="B62" s="2" t="s">
        <v>50</v>
      </c>
      <c r="C62" s="22" t="s">
        <v>14</v>
      </c>
      <c r="D62" s="22" t="s">
        <v>120</v>
      </c>
      <c r="E62" s="18" t="s">
        <v>89</v>
      </c>
      <c r="F62" s="20" t="s">
        <v>52</v>
      </c>
      <c r="G62" s="13" t="s">
        <v>74</v>
      </c>
      <c r="H62" s="50">
        <v>6297</v>
      </c>
      <c r="I62" s="37">
        <v>250</v>
      </c>
      <c r="J62" s="37">
        <v>375</v>
      </c>
      <c r="K62" s="37">
        <v>0</v>
      </c>
      <c r="L62" s="37">
        <v>0</v>
      </c>
      <c r="M62" s="37">
        <v>0</v>
      </c>
      <c r="N62" s="125">
        <v>1800</v>
      </c>
      <c r="O62" s="34">
        <f t="shared" si="3"/>
        <v>8722</v>
      </c>
      <c r="P62" s="53">
        <f t="shared" si="1"/>
        <v>8472</v>
      </c>
      <c r="Q62" s="53">
        <f t="shared" si="2"/>
        <v>4236</v>
      </c>
      <c r="R62" s="53">
        <v>200</v>
      </c>
      <c r="S62" s="20"/>
    </row>
    <row r="63" spans="1:19" s="19" customFormat="1" ht="24" x14ac:dyDescent="0.25">
      <c r="A63" s="58">
        <v>60</v>
      </c>
      <c r="B63" s="2" t="s">
        <v>51</v>
      </c>
      <c r="C63" s="22" t="s">
        <v>45</v>
      </c>
      <c r="D63" s="22" t="s">
        <v>121</v>
      </c>
      <c r="E63" s="20" t="s">
        <v>90</v>
      </c>
      <c r="F63" s="20" t="s">
        <v>52</v>
      </c>
      <c r="G63" s="13" t="s">
        <v>74</v>
      </c>
      <c r="H63" s="50">
        <v>2281</v>
      </c>
      <c r="I63" s="37">
        <v>250</v>
      </c>
      <c r="J63" s="37">
        <v>0</v>
      </c>
      <c r="K63" s="37">
        <v>0</v>
      </c>
      <c r="L63" s="37">
        <v>0</v>
      </c>
      <c r="M63" s="37">
        <v>0</v>
      </c>
      <c r="N63" s="37">
        <v>1000</v>
      </c>
      <c r="O63" s="72">
        <f t="shared" si="3"/>
        <v>3531</v>
      </c>
      <c r="P63" s="53">
        <f t="shared" si="1"/>
        <v>3281</v>
      </c>
      <c r="Q63" s="53">
        <f t="shared" si="2"/>
        <v>1640.5</v>
      </c>
      <c r="R63" s="53">
        <v>200</v>
      </c>
      <c r="S63" s="20"/>
    </row>
    <row r="64" spans="1:19" s="14" customFormat="1" ht="24.75" x14ac:dyDescent="0.25">
      <c r="A64" s="59">
        <v>61</v>
      </c>
      <c r="B64" s="49" t="s">
        <v>248</v>
      </c>
      <c r="C64" s="48" t="s">
        <v>14</v>
      </c>
      <c r="D64" s="46" t="s">
        <v>176</v>
      </c>
      <c r="E64" s="46" t="s">
        <v>164</v>
      </c>
      <c r="F64" s="46" t="s">
        <v>168</v>
      </c>
      <c r="G64" s="47" t="s">
        <v>74</v>
      </c>
      <c r="H64" s="51">
        <v>6297</v>
      </c>
      <c r="I64" s="50">
        <v>250</v>
      </c>
      <c r="J64" s="50">
        <v>375</v>
      </c>
      <c r="K64" s="50">
        <v>0</v>
      </c>
      <c r="L64" s="50">
        <v>0</v>
      </c>
      <c r="M64" s="50">
        <v>0</v>
      </c>
      <c r="N64" s="127">
        <v>2000</v>
      </c>
      <c r="O64" s="73">
        <f t="shared" si="3"/>
        <v>8922</v>
      </c>
      <c r="P64" s="54">
        <f t="shared" si="1"/>
        <v>8672</v>
      </c>
      <c r="Q64" s="53">
        <f t="shared" si="2"/>
        <v>4336</v>
      </c>
      <c r="R64" s="53">
        <v>200</v>
      </c>
      <c r="S64" s="11"/>
    </row>
    <row r="65" spans="1:19" s="19" customFormat="1" ht="15" customHeight="1" x14ac:dyDescent="0.2">
      <c r="A65" s="15">
        <v>62</v>
      </c>
      <c r="B65" s="2" t="s">
        <v>249</v>
      </c>
      <c r="C65" s="22" t="s">
        <v>41</v>
      </c>
      <c r="D65" s="22" t="s">
        <v>119</v>
      </c>
      <c r="E65" s="20" t="s">
        <v>79</v>
      </c>
      <c r="F65" s="18" t="s">
        <v>55</v>
      </c>
      <c r="G65" s="13" t="s">
        <v>74</v>
      </c>
      <c r="H65" s="50">
        <v>7000</v>
      </c>
      <c r="I65" s="37">
        <v>250</v>
      </c>
      <c r="J65" s="37">
        <v>0</v>
      </c>
      <c r="K65" s="37">
        <v>0</v>
      </c>
      <c r="L65" s="37">
        <v>0</v>
      </c>
      <c r="M65" s="37">
        <v>0</v>
      </c>
      <c r="N65" s="37">
        <v>3000</v>
      </c>
      <c r="O65" s="77">
        <f t="shared" si="3"/>
        <v>10250</v>
      </c>
      <c r="P65" s="53">
        <f t="shared" si="1"/>
        <v>10000</v>
      </c>
      <c r="Q65" s="53">
        <f t="shared" si="2"/>
        <v>5000</v>
      </c>
      <c r="R65" s="53">
        <v>200</v>
      </c>
      <c r="S65" s="20"/>
    </row>
    <row r="66" spans="1:19" s="19" customFormat="1" ht="36" x14ac:dyDescent="0.2">
      <c r="A66" s="15">
        <v>63</v>
      </c>
      <c r="B66" s="2" t="s">
        <v>20</v>
      </c>
      <c r="C66" s="22" t="s">
        <v>14</v>
      </c>
      <c r="D66" s="22" t="s">
        <v>120</v>
      </c>
      <c r="E66" s="18" t="s">
        <v>113</v>
      </c>
      <c r="F66" s="18" t="s">
        <v>55</v>
      </c>
      <c r="G66" s="13" t="s">
        <v>74</v>
      </c>
      <c r="H66" s="50">
        <v>6297</v>
      </c>
      <c r="I66" s="37">
        <v>250</v>
      </c>
      <c r="J66" s="37">
        <v>375</v>
      </c>
      <c r="K66" s="37">
        <v>0</v>
      </c>
      <c r="L66" s="37">
        <v>0</v>
      </c>
      <c r="M66" s="37">
        <v>0</v>
      </c>
      <c r="N66" s="125">
        <v>2000</v>
      </c>
      <c r="O66" s="34">
        <f t="shared" si="3"/>
        <v>8922</v>
      </c>
      <c r="P66" s="53">
        <f t="shared" si="1"/>
        <v>8672</v>
      </c>
      <c r="Q66" s="53">
        <f t="shared" si="2"/>
        <v>4336</v>
      </c>
      <c r="R66" s="53">
        <v>200</v>
      </c>
      <c r="S66" s="20"/>
    </row>
    <row r="67" spans="1:19" s="19" customFormat="1" ht="43.5" customHeight="1" x14ac:dyDescent="0.25">
      <c r="A67" s="58">
        <v>64</v>
      </c>
      <c r="B67" s="2" t="s">
        <v>114</v>
      </c>
      <c r="C67" s="22" t="s">
        <v>14</v>
      </c>
      <c r="D67" s="22" t="s">
        <v>120</v>
      </c>
      <c r="E67" s="18" t="s">
        <v>91</v>
      </c>
      <c r="F67" s="18" t="s">
        <v>55</v>
      </c>
      <c r="G67" s="13" t="s">
        <v>74</v>
      </c>
      <c r="H67" s="50">
        <v>6297</v>
      </c>
      <c r="I67" s="37">
        <v>250</v>
      </c>
      <c r="J67" s="37">
        <v>375</v>
      </c>
      <c r="K67" s="37">
        <v>0</v>
      </c>
      <c r="L67" s="37">
        <v>0</v>
      </c>
      <c r="M67" s="37">
        <v>0</v>
      </c>
      <c r="N67" s="125">
        <v>1800</v>
      </c>
      <c r="O67" s="70">
        <f t="shared" si="3"/>
        <v>8722</v>
      </c>
      <c r="P67" s="53">
        <f t="shared" si="1"/>
        <v>8472</v>
      </c>
      <c r="Q67" s="53">
        <f t="shared" si="2"/>
        <v>4236</v>
      </c>
      <c r="R67" s="53">
        <v>200</v>
      </c>
      <c r="S67" s="20"/>
    </row>
    <row r="68" spans="1:19" s="14" customFormat="1" ht="24.75" x14ac:dyDescent="0.25">
      <c r="A68" s="59">
        <v>65</v>
      </c>
      <c r="B68" s="49" t="s">
        <v>250</v>
      </c>
      <c r="C68" s="48" t="s">
        <v>14</v>
      </c>
      <c r="D68" s="46" t="s">
        <v>176</v>
      </c>
      <c r="E68" s="46" t="s">
        <v>164</v>
      </c>
      <c r="F68" s="46" t="s">
        <v>167</v>
      </c>
      <c r="G68" s="47" t="s">
        <v>74</v>
      </c>
      <c r="H68" s="51">
        <v>6297</v>
      </c>
      <c r="I68" s="50">
        <v>250</v>
      </c>
      <c r="J68" s="50">
        <v>375</v>
      </c>
      <c r="K68" s="50">
        <v>0</v>
      </c>
      <c r="L68" s="50">
        <v>0</v>
      </c>
      <c r="M68" s="50">
        <v>0</v>
      </c>
      <c r="N68" s="125">
        <v>2000</v>
      </c>
      <c r="O68" s="73">
        <f t="shared" ref="O68:O90" si="4">SUM(H68:N68)</f>
        <v>8922</v>
      </c>
      <c r="P68" s="54">
        <f t="shared" si="1"/>
        <v>8672</v>
      </c>
      <c r="Q68" s="53">
        <f t="shared" si="2"/>
        <v>4336</v>
      </c>
      <c r="R68" s="53">
        <v>200</v>
      </c>
      <c r="S68" s="11"/>
    </row>
    <row r="69" spans="1:19" s="19" customFormat="1" ht="24" customHeight="1" x14ac:dyDescent="0.2">
      <c r="A69" s="15">
        <v>66</v>
      </c>
      <c r="B69" s="2" t="s">
        <v>251</v>
      </c>
      <c r="C69" s="22" t="s">
        <v>41</v>
      </c>
      <c r="D69" s="22" t="s">
        <v>119</v>
      </c>
      <c r="E69" s="20" t="s">
        <v>79</v>
      </c>
      <c r="F69" s="20" t="s">
        <v>59</v>
      </c>
      <c r="G69" s="13" t="s">
        <v>74</v>
      </c>
      <c r="H69" s="50">
        <v>7000</v>
      </c>
      <c r="I69" s="37">
        <v>250</v>
      </c>
      <c r="J69" s="37">
        <v>375</v>
      </c>
      <c r="K69" s="37">
        <v>0</v>
      </c>
      <c r="L69" s="37">
        <v>0</v>
      </c>
      <c r="M69" s="37">
        <v>0</v>
      </c>
      <c r="N69" s="37">
        <v>3000</v>
      </c>
      <c r="O69" s="77">
        <f t="shared" si="4"/>
        <v>10625</v>
      </c>
      <c r="P69" s="53">
        <f t="shared" ref="P69:P90" si="5">O69-250</f>
        <v>10375</v>
      </c>
      <c r="Q69" s="53">
        <f t="shared" ref="Q69:Q90" si="6">(O69-250)/2</f>
        <v>5187.5</v>
      </c>
      <c r="R69" s="53">
        <v>200</v>
      </c>
      <c r="S69" s="20"/>
    </row>
    <row r="70" spans="1:19" s="19" customFormat="1" ht="36" x14ac:dyDescent="0.2">
      <c r="A70" s="15">
        <v>67</v>
      </c>
      <c r="B70" s="2" t="s">
        <v>20</v>
      </c>
      <c r="C70" s="22" t="s">
        <v>14</v>
      </c>
      <c r="D70" s="22" t="s">
        <v>120</v>
      </c>
      <c r="E70" s="18" t="s">
        <v>89</v>
      </c>
      <c r="F70" s="20" t="s">
        <v>59</v>
      </c>
      <c r="G70" s="13" t="s">
        <v>74</v>
      </c>
      <c r="H70" s="50">
        <v>6297</v>
      </c>
      <c r="I70" s="37">
        <v>250</v>
      </c>
      <c r="J70" s="37">
        <v>375</v>
      </c>
      <c r="K70" s="37">
        <v>0</v>
      </c>
      <c r="L70" s="37">
        <v>0</v>
      </c>
      <c r="M70" s="37">
        <v>0</v>
      </c>
      <c r="N70" s="125">
        <v>2000</v>
      </c>
      <c r="O70" s="34">
        <f t="shared" si="4"/>
        <v>8922</v>
      </c>
      <c r="P70" s="53">
        <f t="shared" si="5"/>
        <v>8672</v>
      </c>
      <c r="Q70" s="53">
        <f t="shared" si="6"/>
        <v>4336</v>
      </c>
      <c r="R70" s="53">
        <v>200</v>
      </c>
      <c r="S70" s="20"/>
    </row>
    <row r="71" spans="1:19" s="19" customFormat="1" ht="36" x14ac:dyDescent="0.25">
      <c r="A71" s="58">
        <v>68</v>
      </c>
      <c r="B71" s="2" t="s">
        <v>252</v>
      </c>
      <c r="C71" s="22" t="s">
        <v>14</v>
      </c>
      <c r="D71" s="22" t="s">
        <v>120</v>
      </c>
      <c r="E71" s="18" t="s">
        <v>91</v>
      </c>
      <c r="F71" s="20" t="s">
        <v>59</v>
      </c>
      <c r="G71" s="13" t="s">
        <v>74</v>
      </c>
      <c r="H71" s="50">
        <v>6297</v>
      </c>
      <c r="I71" s="37">
        <v>250</v>
      </c>
      <c r="J71" s="37">
        <v>375</v>
      </c>
      <c r="K71" s="37">
        <v>0</v>
      </c>
      <c r="L71" s="37">
        <v>0</v>
      </c>
      <c r="M71" s="37">
        <v>0</v>
      </c>
      <c r="N71" s="125">
        <v>1800</v>
      </c>
      <c r="O71" s="70">
        <f t="shared" si="4"/>
        <v>8722</v>
      </c>
      <c r="P71" s="53">
        <f t="shared" si="5"/>
        <v>8472</v>
      </c>
      <c r="Q71" s="53">
        <f t="shared" si="6"/>
        <v>4236</v>
      </c>
      <c r="R71" s="53">
        <v>200</v>
      </c>
      <c r="S71" s="20"/>
    </row>
    <row r="72" spans="1:19" s="14" customFormat="1" ht="24.75" x14ac:dyDescent="0.25">
      <c r="A72" s="59">
        <v>69</v>
      </c>
      <c r="B72" s="49" t="s">
        <v>253</v>
      </c>
      <c r="C72" s="48" t="s">
        <v>14</v>
      </c>
      <c r="D72" s="46" t="s">
        <v>176</v>
      </c>
      <c r="E72" s="46" t="s">
        <v>164</v>
      </c>
      <c r="F72" s="46" t="s">
        <v>165</v>
      </c>
      <c r="G72" s="47" t="s">
        <v>74</v>
      </c>
      <c r="H72" s="51">
        <v>6297</v>
      </c>
      <c r="I72" s="50">
        <v>250</v>
      </c>
      <c r="J72" s="50">
        <v>375</v>
      </c>
      <c r="K72" s="50">
        <v>0</v>
      </c>
      <c r="L72" s="50">
        <v>0</v>
      </c>
      <c r="M72" s="50">
        <v>0</v>
      </c>
      <c r="N72" s="125">
        <v>2000</v>
      </c>
      <c r="O72" s="73">
        <f t="shared" si="4"/>
        <v>8922</v>
      </c>
      <c r="P72" s="54">
        <f t="shared" si="5"/>
        <v>8672</v>
      </c>
      <c r="Q72" s="53">
        <f t="shared" si="6"/>
        <v>4336</v>
      </c>
      <c r="R72" s="53">
        <v>200</v>
      </c>
      <c r="S72" s="11"/>
    </row>
    <row r="73" spans="1:19" s="19" customFormat="1" x14ac:dyDescent="0.2">
      <c r="A73" s="15">
        <v>70</v>
      </c>
      <c r="B73" s="2" t="s">
        <v>20</v>
      </c>
      <c r="C73" s="22" t="s">
        <v>41</v>
      </c>
      <c r="D73" s="22" t="s">
        <v>119</v>
      </c>
      <c r="E73" s="20" t="s">
        <v>79</v>
      </c>
      <c r="F73" s="20" t="s">
        <v>62</v>
      </c>
      <c r="G73" s="13" t="s">
        <v>74</v>
      </c>
      <c r="H73" s="50">
        <v>7000</v>
      </c>
      <c r="I73" s="37">
        <v>250</v>
      </c>
      <c r="J73" s="37">
        <v>375</v>
      </c>
      <c r="K73" s="37">
        <v>0</v>
      </c>
      <c r="L73" s="37">
        <v>0</v>
      </c>
      <c r="M73" s="37">
        <v>0</v>
      </c>
      <c r="N73" s="37">
        <v>3000</v>
      </c>
      <c r="O73" s="77">
        <f t="shared" si="4"/>
        <v>10625</v>
      </c>
      <c r="P73" s="53">
        <f t="shared" si="5"/>
        <v>10375</v>
      </c>
      <c r="Q73" s="53">
        <f t="shared" si="6"/>
        <v>5187.5</v>
      </c>
      <c r="R73" s="53">
        <v>200</v>
      </c>
      <c r="S73" s="20"/>
    </row>
    <row r="74" spans="1:19" s="19" customFormat="1" ht="36" x14ac:dyDescent="0.2">
      <c r="A74" s="15">
        <v>71</v>
      </c>
      <c r="B74" s="2" t="s">
        <v>60</v>
      </c>
      <c r="C74" s="22" t="s">
        <v>14</v>
      </c>
      <c r="D74" s="22" t="s">
        <v>120</v>
      </c>
      <c r="E74" s="18" t="s">
        <v>89</v>
      </c>
      <c r="F74" s="20" t="s">
        <v>62</v>
      </c>
      <c r="G74" s="13" t="s">
        <v>74</v>
      </c>
      <c r="H74" s="50">
        <v>6297</v>
      </c>
      <c r="I74" s="37">
        <v>250</v>
      </c>
      <c r="J74" s="37">
        <v>375</v>
      </c>
      <c r="K74" s="37">
        <v>0</v>
      </c>
      <c r="L74" s="37">
        <v>0</v>
      </c>
      <c r="M74" s="37">
        <v>0</v>
      </c>
      <c r="N74" s="125">
        <v>1800</v>
      </c>
      <c r="O74" s="34">
        <f t="shared" si="4"/>
        <v>8722</v>
      </c>
      <c r="P74" s="53">
        <f t="shared" si="5"/>
        <v>8472</v>
      </c>
      <c r="Q74" s="53">
        <f t="shared" si="6"/>
        <v>4236</v>
      </c>
      <c r="R74" s="53">
        <v>200</v>
      </c>
      <c r="S74" s="20"/>
    </row>
    <row r="75" spans="1:19" s="19" customFormat="1" ht="44.25" customHeight="1" x14ac:dyDescent="0.25">
      <c r="A75" s="58">
        <v>72</v>
      </c>
      <c r="B75" s="2" t="s">
        <v>61</v>
      </c>
      <c r="C75" s="22" t="s">
        <v>14</v>
      </c>
      <c r="D75" s="22" t="s">
        <v>120</v>
      </c>
      <c r="E75" s="18" t="s">
        <v>92</v>
      </c>
      <c r="F75" s="20" t="s">
        <v>62</v>
      </c>
      <c r="G75" s="13" t="s">
        <v>74</v>
      </c>
      <c r="H75" s="50">
        <v>6297</v>
      </c>
      <c r="I75" s="37">
        <v>250</v>
      </c>
      <c r="J75" s="37">
        <v>375</v>
      </c>
      <c r="K75" s="37">
        <v>0</v>
      </c>
      <c r="L75" s="37">
        <v>0</v>
      </c>
      <c r="M75" s="37">
        <v>0</v>
      </c>
      <c r="N75" s="125">
        <v>1800</v>
      </c>
      <c r="O75" s="70">
        <f t="shared" si="4"/>
        <v>8722</v>
      </c>
      <c r="P75" s="53">
        <f t="shared" si="5"/>
        <v>8472</v>
      </c>
      <c r="Q75" s="53">
        <f t="shared" si="6"/>
        <v>4236</v>
      </c>
      <c r="R75" s="53">
        <v>200</v>
      </c>
      <c r="S75" s="20"/>
    </row>
    <row r="76" spans="1:19" s="19" customFormat="1" ht="24" customHeight="1" x14ac:dyDescent="0.25">
      <c r="A76" s="58">
        <v>73</v>
      </c>
      <c r="B76" s="2" t="s">
        <v>63</v>
      </c>
      <c r="C76" s="27" t="s">
        <v>41</v>
      </c>
      <c r="D76" s="27" t="s">
        <v>119</v>
      </c>
      <c r="E76" s="20" t="s">
        <v>79</v>
      </c>
      <c r="F76" s="20" t="s">
        <v>64</v>
      </c>
      <c r="G76" s="13" t="s">
        <v>74</v>
      </c>
      <c r="H76" s="50">
        <v>7000</v>
      </c>
      <c r="I76" s="37">
        <v>250</v>
      </c>
      <c r="J76" s="37">
        <v>0</v>
      </c>
      <c r="K76" s="37">
        <v>0</v>
      </c>
      <c r="L76" s="37">
        <v>0</v>
      </c>
      <c r="M76" s="37">
        <v>0</v>
      </c>
      <c r="N76" s="43">
        <v>3000</v>
      </c>
      <c r="O76" s="77">
        <f t="shared" si="4"/>
        <v>10250</v>
      </c>
      <c r="P76" s="53">
        <f t="shared" si="5"/>
        <v>10000</v>
      </c>
      <c r="Q76" s="53">
        <f t="shared" si="6"/>
        <v>5000</v>
      </c>
      <c r="R76" s="53">
        <v>200</v>
      </c>
      <c r="S76" s="20"/>
    </row>
    <row r="77" spans="1:19" s="14" customFormat="1" ht="24.75" x14ac:dyDescent="0.25">
      <c r="A77" s="44">
        <v>74</v>
      </c>
      <c r="B77" s="49" t="s">
        <v>254</v>
      </c>
      <c r="C77" s="48" t="s">
        <v>14</v>
      </c>
      <c r="D77" s="46" t="s">
        <v>176</v>
      </c>
      <c r="E77" s="46" t="s">
        <v>116</v>
      </c>
      <c r="F77" s="46" t="s">
        <v>166</v>
      </c>
      <c r="G77" s="47" t="s">
        <v>74</v>
      </c>
      <c r="H77" s="51">
        <v>6297</v>
      </c>
      <c r="I77" s="50">
        <v>250</v>
      </c>
      <c r="J77" s="50">
        <v>375</v>
      </c>
      <c r="K77" s="50">
        <v>0</v>
      </c>
      <c r="L77" s="50">
        <v>0</v>
      </c>
      <c r="M77" s="50">
        <v>0</v>
      </c>
      <c r="N77" s="125">
        <v>2000</v>
      </c>
      <c r="O77" s="33">
        <f t="shared" si="4"/>
        <v>8922</v>
      </c>
      <c r="P77" s="54">
        <f t="shared" si="5"/>
        <v>8672</v>
      </c>
      <c r="Q77" s="53">
        <f t="shared" si="6"/>
        <v>4336</v>
      </c>
      <c r="R77" s="53">
        <v>200</v>
      </c>
      <c r="S77" s="11"/>
    </row>
    <row r="78" spans="1:19" s="14" customFormat="1" ht="24.75" x14ac:dyDescent="0.25">
      <c r="A78" s="44">
        <v>75</v>
      </c>
      <c r="B78" s="49" t="s">
        <v>255</v>
      </c>
      <c r="C78" s="48" t="s">
        <v>14</v>
      </c>
      <c r="D78" s="46" t="s">
        <v>176</v>
      </c>
      <c r="E78" s="46" t="s">
        <v>91</v>
      </c>
      <c r="F78" s="46" t="s">
        <v>166</v>
      </c>
      <c r="G78" s="47" t="s">
        <v>74</v>
      </c>
      <c r="H78" s="51">
        <v>6297</v>
      </c>
      <c r="I78" s="50">
        <v>250</v>
      </c>
      <c r="J78" s="50">
        <v>375</v>
      </c>
      <c r="K78" s="50">
        <v>0</v>
      </c>
      <c r="L78" s="50">
        <v>0</v>
      </c>
      <c r="M78" s="50">
        <v>0</v>
      </c>
      <c r="N78" s="125">
        <v>2000</v>
      </c>
      <c r="O78" s="36">
        <f t="shared" si="4"/>
        <v>8922</v>
      </c>
      <c r="P78" s="54">
        <f t="shared" si="5"/>
        <v>8672</v>
      </c>
      <c r="Q78" s="53">
        <f t="shared" si="6"/>
        <v>4336</v>
      </c>
      <c r="R78" s="53">
        <v>200</v>
      </c>
      <c r="S78" s="11"/>
    </row>
    <row r="79" spans="1:19" s="19" customFormat="1" x14ac:dyDescent="0.25">
      <c r="A79" s="58">
        <v>76</v>
      </c>
      <c r="B79" s="9" t="s">
        <v>65</v>
      </c>
      <c r="C79" s="28" t="s">
        <v>41</v>
      </c>
      <c r="D79" s="28" t="s">
        <v>119</v>
      </c>
      <c r="E79" s="20" t="s">
        <v>79</v>
      </c>
      <c r="F79" s="20" t="s">
        <v>66</v>
      </c>
      <c r="G79" s="13" t="s">
        <v>74</v>
      </c>
      <c r="H79" s="50">
        <v>7000</v>
      </c>
      <c r="I79" s="37">
        <v>250</v>
      </c>
      <c r="J79" s="37">
        <v>375</v>
      </c>
      <c r="K79" s="37">
        <v>0</v>
      </c>
      <c r="L79" s="37">
        <v>0</v>
      </c>
      <c r="M79" s="37">
        <v>0</v>
      </c>
      <c r="N79" s="37">
        <v>3000</v>
      </c>
      <c r="O79" s="77">
        <f t="shared" si="4"/>
        <v>10625</v>
      </c>
      <c r="P79" s="53">
        <f t="shared" si="5"/>
        <v>10375</v>
      </c>
      <c r="Q79" s="53">
        <f t="shared" si="6"/>
        <v>5187.5</v>
      </c>
      <c r="R79" s="53">
        <v>200</v>
      </c>
      <c r="S79" s="20"/>
    </row>
    <row r="80" spans="1:19" s="14" customFormat="1" ht="24.75" x14ac:dyDescent="0.25">
      <c r="A80" s="59">
        <v>77</v>
      </c>
      <c r="B80" s="49" t="s">
        <v>256</v>
      </c>
      <c r="C80" s="48" t="s">
        <v>14</v>
      </c>
      <c r="D80" s="46" t="s">
        <v>176</v>
      </c>
      <c r="E80" s="46" t="s">
        <v>89</v>
      </c>
      <c r="F80" s="46" t="s">
        <v>169</v>
      </c>
      <c r="G80" s="47" t="s">
        <v>74</v>
      </c>
      <c r="H80" s="51">
        <v>6297</v>
      </c>
      <c r="I80" s="50">
        <v>250</v>
      </c>
      <c r="J80" s="50">
        <v>375</v>
      </c>
      <c r="K80" s="50">
        <v>0</v>
      </c>
      <c r="L80" s="50">
        <v>0</v>
      </c>
      <c r="M80" s="50">
        <v>0</v>
      </c>
      <c r="N80" s="125">
        <v>2000</v>
      </c>
      <c r="O80" s="33">
        <f t="shared" si="4"/>
        <v>8922</v>
      </c>
      <c r="P80" s="54">
        <f t="shared" si="5"/>
        <v>8672</v>
      </c>
      <c r="Q80" s="53">
        <f t="shared" si="6"/>
        <v>4336</v>
      </c>
      <c r="R80" s="53">
        <v>200</v>
      </c>
      <c r="S80" s="11"/>
    </row>
    <row r="81" spans="1:22" s="14" customFormat="1" ht="24.75" x14ac:dyDescent="0.25">
      <c r="A81" s="44">
        <v>78</v>
      </c>
      <c r="B81" s="49" t="s">
        <v>257</v>
      </c>
      <c r="C81" s="48" t="s">
        <v>14</v>
      </c>
      <c r="D81" s="46" t="s">
        <v>176</v>
      </c>
      <c r="E81" s="46" t="s">
        <v>91</v>
      </c>
      <c r="F81" s="46" t="s">
        <v>169</v>
      </c>
      <c r="G81" s="47" t="s">
        <v>74</v>
      </c>
      <c r="H81" s="51">
        <v>6297</v>
      </c>
      <c r="I81" s="50">
        <v>250</v>
      </c>
      <c r="J81" s="50">
        <v>375</v>
      </c>
      <c r="K81" s="50">
        <v>0</v>
      </c>
      <c r="L81" s="50">
        <v>0</v>
      </c>
      <c r="M81" s="50">
        <v>0</v>
      </c>
      <c r="N81" s="125">
        <v>2000</v>
      </c>
      <c r="O81" s="36">
        <f t="shared" si="4"/>
        <v>8922</v>
      </c>
      <c r="P81" s="54">
        <f t="shared" si="5"/>
        <v>8672</v>
      </c>
      <c r="Q81" s="53">
        <f t="shared" si="6"/>
        <v>4336</v>
      </c>
      <c r="R81" s="53">
        <v>200</v>
      </c>
      <c r="S81" s="11"/>
    </row>
    <row r="82" spans="1:22" s="19" customFormat="1" x14ac:dyDescent="0.2">
      <c r="A82" s="15">
        <v>79</v>
      </c>
      <c r="B82" s="2" t="s">
        <v>258</v>
      </c>
      <c r="C82" s="22" t="s">
        <v>41</v>
      </c>
      <c r="D82" s="22" t="s">
        <v>119</v>
      </c>
      <c r="E82" s="20" t="s">
        <v>79</v>
      </c>
      <c r="F82" s="20" t="s">
        <v>68</v>
      </c>
      <c r="G82" s="13" t="s">
        <v>74</v>
      </c>
      <c r="H82" s="50">
        <v>7000</v>
      </c>
      <c r="I82" s="37">
        <v>250</v>
      </c>
      <c r="J82" s="37">
        <v>0</v>
      </c>
      <c r="K82" s="37">
        <v>0</v>
      </c>
      <c r="L82" s="37">
        <v>0</v>
      </c>
      <c r="M82" s="37">
        <v>0</v>
      </c>
      <c r="N82" s="43">
        <v>3000</v>
      </c>
      <c r="O82" s="77">
        <f t="shared" si="4"/>
        <v>10250</v>
      </c>
      <c r="P82" s="53">
        <f t="shared" si="5"/>
        <v>10000</v>
      </c>
      <c r="Q82" s="53">
        <f t="shared" si="6"/>
        <v>5000</v>
      </c>
      <c r="R82" s="53">
        <v>200</v>
      </c>
      <c r="S82" s="20"/>
    </row>
    <row r="83" spans="1:22" s="19" customFormat="1" ht="36" x14ac:dyDescent="0.25">
      <c r="A83" s="58">
        <v>80</v>
      </c>
      <c r="B83" s="6" t="s">
        <v>115</v>
      </c>
      <c r="C83" s="22" t="s">
        <v>14</v>
      </c>
      <c r="D83" s="22" t="s">
        <v>120</v>
      </c>
      <c r="E83" s="18" t="s">
        <v>92</v>
      </c>
      <c r="F83" s="20" t="s">
        <v>68</v>
      </c>
      <c r="G83" s="13" t="s">
        <v>74</v>
      </c>
      <c r="H83" s="50">
        <v>6297</v>
      </c>
      <c r="I83" s="37">
        <v>250</v>
      </c>
      <c r="J83" s="37">
        <v>375</v>
      </c>
      <c r="K83" s="37">
        <v>0</v>
      </c>
      <c r="L83" s="37">
        <v>0</v>
      </c>
      <c r="M83" s="37">
        <v>0</v>
      </c>
      <c r="N83" s="125">
        <v>1800</v>
      </c>
      <c r="O83" s="70">
        <f t="shared" si="4"/>
        <v>8722</v>
      </c>
      <c r="P83" s="53">
        <f t="shared" si="5"/>
        <v>8472</v>
      </c>
      <c r="Q83" s="53">
        <f t="shared" si="6"/>
        <v>4236</v>
      </c>
      <c r="R83" s="53">
        <v>200</v>
      </c>
      <c r="S83" s="20"/>
    </row>
    <row r="84" spans="1:22" s="14" customFormat="1" ht="24.75" x14ac:dyDescent="0.25">
      <c r="A84" s="59">
        <v>81</v>
      </c>
      <c r="B84" s="49" t="s">
        <v>259</v>
      </c>
      <c r="C84" s="48" t="s">
        <v>14</v>
      </c>
      <c r="D84" s="46" t="s">
        <v>176</v>
      </c>
      <c r="E84" s="46" t="s">
        <v>116</v>
      </c>
      <c r="F84" s="46" t="s">
        <v>171</v>
      </c>
      <c r="G84" s="47" t="s">
        <v>74</v>
      </c>
      <c r="H84" s="51">
        <v>6297</v>
      </c>
      <c r="I84" s="50">
        <v>250</v>
      </c>
      <c r="J84" s="50">
        <v>375</v>
      </c>
      <c r="K84" s="50">
        <v>0</v>
      </c>
      <c r="L84" s="50">
        <v>0</v>
      </c>
      <c r="M84" s="50">
        <v>0</v>
      </c>
      <c r="N84" s="125">
        <v>2000</v>
      </c>
      <c r="O84" s="33">
        <f t="shared" si="4"/>
        <v>8922</v>
      </c>
      <c r="P84" s="54">
        <f t="shared" si="5"/>
        <v>8672</v>
      </c>
      <c r="Q84" s="53">
        <f t="shared" si="6"/>
        <v>4336</v>
      </c>
      <c r="R84" s="53">
        <v>200</v>
      </c>
      <c r="S84" s="11"/>
    </row>
    <row r="85" spans="1:22" s="19" customFormat="1" x14ac:dyDescent="0.2">
      <c r="A85" s="15">
        <v>82</v>
      </c>
      <c r="B85" s="2" t="s">
        <v>69</v>
      </c>
      <c r="C85" s="29" t="s">
        <v>41</v>
      </c>
      <c r="D85" s="29" t="s">
        <v>119</v>
      </c>
      <c r="E85" s="20" t="s">
        <v>79</v>
      </c>
      <c r="F85" s="20" t="s">
        <v>71</v>
      </c>
      <c r="G85" s="13" t="s">
        <v>74</v>
      </c>
      <c r="H85" s="50">
        <v>7000</v>
      </c>
      <c r="I85" s="37">
        <v>250</v>
      </c>
      <c r="J85" s="37">
        <v>375</v>
      </c>
      <c r="K85" s="37">
        <v>0</v>
      </c>
      <c r="L85" s="37">
        <v>0</v>
      </c>
      <c r="M85" s="37">
        <v>0</v>
      </c>
      <c r="N85" s="37">
        <v>3000</v>
      </c>
      <c r="O85" s="77">
        <f t="shared" si="4"/>
        <v>10625</v>
      </c>
      <c r="P85" s="53">
        <f t="shared" si="5"/>
        <v>10375</v>
      </c>
      <c r="Q85" s="53">
        <f t="shared" si="6"/>
        <v>5187.5</v>
      </c>
      <c r="R85" s="53">
        <v>200</v>
      </c>
      <c r="S85" s="20"/>
    </row>
    <row r="86" spans="1:22" s="19" customFormat="1" ht="33" customHeight="1" x14ac:dyDescent="0.2">
      <c r="A86" s="15">
        <v>83</v>
      </c>
      <c r="B86" s="4" t="s">
        <v>70</v>
      </c>
      <c r="C86" s="22" t="s">
        <v>14</v>
      </c>
      <c r="D86" s="22" t="s">
        <v>120</v>
      </c>
      <c r="E86" s="18" t="s">
        <v>92</v>
      </c>
      <c r="F86" s="20" t="s">
        <v>71</v>
      </c>
      <c r="G86" s="13" t="s">
        <v>74</v>
      </c>
      <c r="H86" s="50">
        <v>6297</v>
      </c>
      <c r="I86" s="37">
        <v>250</v>
      </c>
      <c r="J86" s="37">
        <v>375</v>
      </c>
      <c r="K86" s="37">
        <v>0</v>
      </c>
      <c r="L86" s="37">
        <v>0</v>
      </c>
      <c r="M86" s="37">
        <v>0</v>
      </c>
      <c r="N86" s="125">
        <v>1800</v>
      </c>
      <c r="O86" s="70">
        <f t="shared" si="4"/>
        <v>8722</v>
      </c>
      <c r="P86" s="53">
        <f t="shared" si="5"/>
        <v>8472</v>
      </c>
      <c r="Q86" s="53">
        <f t="shared" si="6"/>
        <v>4236</v>
      </c>
      <c r="R86" s="53">
        <v>200</v>
      </c>
      <c r="S86" s="20"/>
    </row>
    <row r="87" spans="1:22" s="14" customFormat="1" ht="24.75" x14ac:dyDescent="0.25">
      <c r="A87" s="59">
        <v>84</v>
      </c>
      <c r="B87" s="49" t="s">
        <v>260</v>
      </c>
      <c r="C87" s="48" t="s">
        <v>14</v>
      </c>
      <c r="D87" s="46" t="s">
        <v>176</v>
      </c>
      <c r="E87" s="46" t="s">
        <v>116</v>
      </c>
      <c r="F87" s="46" t="s">
        <v>172</v>
      </c>
      <c r="G87" s="47" t="s">
        <v>74</v>
      </c>
      <c r="H87" s="51">
        <v>6297</v>
      </c>
      <c r="I87" s="50">
        <v>250</v>
      </c>
      <c r="J87" s="50">
        <v>375</v>
      </c>
      <c r="K87" s="50">
        <v>0</v>
      </c>
      <c r="L87" s="50">
        <v>0</v>
      </c>
      <c r="M87" s="50">
        <v>0</v>
      </c>
      <c r="N87" s="125">
        <v>2000</v>
      </c>
      <c r="O87" s="33">
        <f t="shared" si="4"/>
        <v>8922</v>
      </c>
      <c r="P87" s="54">
        <f t="shared" si="5"/>
        <v>8672</v>
      </c>
      <c r="Q87" s="53">
        <f t="shared" si="6"/>
        <v>4336</v>
      </c>
      <c r="R87" s="53">
        <v>200</v>
      </c>
      <c r="S87" s="11"/>
    </row>
    <row r="88" spans="1:22" s="19" customFormat="1" x14ac:dyDescent="0.25">
      <c r="A88" s="58">
        <v>85</v>
      </c>
      <c r="B88" s="10" t="s">
        <v>20</v>
      </c>
      <c r="C88" s="29" t="s">
        <v>41</v>
      </c>
      <c r="D88" s="29" t="s">
        <v>119</v>
      </c>
      <c r="E88" s="20" t="s">
        <v>79</v>
      </c>
      <c r="F88" s="20" t="s">
        <v>72</v>
      </c>
      <c r="G88" s="13" t="s">
        <v>74</v>
      </c>
      <c r="H88" s="50">
        <v>7000</v>
      </c>
      <c r="I88" s="37">
        <v>250</v>
      </c>
      <c r="J88" s="37">
        <v>0</v>
      </c>
      <c r="K88" s="37">
        <v>0</v>
      </c>
      <c r="L88" s="37">
        <v>0</v>
      </c>
      <c r="M88" s="37">
        <v>0</v>
      </c>
      <c r="N88" s="37">
        <v>3000</v>
      </c>
      <c r="O88" s="77">
        <f t="shared" si="4"/>
        <v>10250</v>
      </c>
      <c r="P88" s="53">
        <f t="shared" si="5"/>
        <v>10000</v>
      </c>
      <c r="Q88" s="53">
        <f t="shared" si="6"/>
        <v>5000</v>
      </c>
      <c r="R88" s="53">
        <v>200</v>
      </c>
      <c r="S88" s="20"/>
    </row>
    <row r="89" spans="1:22" s="14" customFormat="1" ht="24.75" x14ac:dyDescent="0.25">
      <c r="A89" s="44">
        <v>86</v>
      </c>
      <c r="B89" s="49" t="s">
        <v>261</v>
      </c>
      <c r="C89" s="48" t="s">
        <v>14</v>
      </c>
      <c r="D89" s="46" t="s">
        <v>176</v>
      </c>
      <c r="E89" s="46" t="s">
        <v>116</v>
      </c>
      <c r="F89" s="46" t="s">
        <v>162</v>
      </c>
      <c r="G89" s="47" t="s">
        <v>74</v>
      </c>
      <c r="H89" s="51">
        <v>6297</v>
      </c>
      <c r="I89" s="50">
        <v>250</v>
      </c>
      <c r="J89" s="50">
        <v>375</v>
      </c>
      <c r="K89" s="50">
        <v>0</v>
      </c>
      <c r="L89" s="50">
        <v>0</v>
      </c>
      <c r="M89" s="50">
        <v>0</v>
      </c>
      <c r="N89" s="125">
        <v>2000</v>
      </c>
      <c r="O89" s="33">
        <f t="shared" si="4"/>
        <v>8922</v>
      </c>
      <c r="P89" s="54">
        <f t="shared" si="5"/>
        <v>8672</v>
      </c>
      <c r="Q89" s="53">
        <f t="shared" si="6"/>
        <v>4336</v>
      </c>
      <c r="R89" s="53">
        <v>200</v>
      </c>
      <c r="S89" s="11"/>
    </row>
    <row r="90" spans="1:22" s="14" customFormat="1" ht="24.75" x14ac:dyDescent="0.25">
      <c r="A90" s="44">
        <v>87</v>
      </c>
      <c r="B90" s="49" t="s">
        <v>262</v>
      </c>
      <c r="C90" s="48" t="s">
        <v>14</v>
      </c>
      <c r="D90" s="46" t="s">
        <v>176</v>
      </c>
      <c r="E90" s="46" t="s">
        <v>91</v>
      </c>
      <c r="F90" s="46" t="s">
        <v>162</v>
      </c>
      <c r="G90" s="47" t="s">
        <v>74</v>
      </c>
      <c r="H90" s="51">
        <v>6297</v>
      </c>
      <c r="I90" s="50">
        <v>250</v>
      </c>
      <c r="J90" s="50">
        <v>375</v>
      </c>
      <c r="K90" s="50">
        <v>0</v>
      </c>
      <c r="L90" s="50">
        <v>0</v>
      </c>
      <c r="M90" s="50">
        <v>0</v>
      </c>
      <c r="N90" s="125">
        <v>2000</v>
      </c>
      <c r="O90" s="36">
        <f t="shared" si="4"/>
        <v>8922</v>
      </c>
      <c r="P90" s="54">
        <f t="shared" si="5"/>
        <v>8672</v>
      </c>
      <c r="Q90" s="53">
        <f t="shared" si="6"/>
        <v>4336</v>
      </c>
      <c r="R90" s="53">
        <v>200</v>
      </c>
      <c r="S90" s="11"/>
    </row>
    <row r="91" spans="1:22" s="19" customFormat="1" x14ac:dyDescent="0.25">
      <c r="A91" s="30"/>
      <c r="B91" s="31" t="s">
        <v>78</v>
      </c>
      <c r="C91" s="31"/>
      <c r="D91" s="31"/>
      <c r="E91" s="31"/>
      <c r="F91" s="31"/>
      <c r="G91" s="40"/>
      <c r="H91" s="33">
        <f>SUM(H4:H90)</f>
        <v>445274</v>
      </c>
      <c r="I91" s="33">
        <f>SUM(I4:I90)</f>
        <v>21750</v>
      </c>
      <c r="J91" s="33">
        <f t="shared" ref="J91:R91" si="7">SUM(J4:J90)</f>
        <v>18375</v>
      </c>
      <c r="K91" s="33">
        <f t="shared" si="7"/>
        <v>23500</v>
      </c>
      <c r="L91" s="33">
        <f t="shared" si="7"/>
        <v>70</v>
      </c>
      <c r="M91" s="33">
        <f t="shared" si="7"/>
        <v>6650</v>
      </c>
      <c r="N91" s="33">
        <f t="shared" si="7"/>
        <v>174300</v>
      </c>
      <c r="O91" s="33">
        <f t="shared" si="7"/>
        <v>689919</v>
      </c>
      <c r="P91" s="33">
        <f t="shared" si="7"/>
        <v>668169</v>
      </c>
      <c r="Q91" s="33">
        <f t="shared" si="7"/>
        <v>334084.5</v>
      </c>
      <c r="R91" s="33">
        <f t="shared" si="7"/>
        <v>17400</v>
      </c>
      <c r="S91" s="42"/>
    </row>
    <row r="92" spans="1:22" x14ac:dyDescent="0.25">
      <c r="H92" s="64">
        <f t="shared" ref="H92:N92" si="8">H91*12</f>
        <v>5343288</v>
      </c>
      <c r="I92" s="64">
        <f t="shared" si="8"/>
        <v>261000</v>
      </c>
      <c r="J92" s="64">
        <f t="shared" si="8"/>
        <v>220500</v>
      </c>
      <c r="K92" s="64">
        <f t="shared" si="8"/>
        <v>282000</v>
      </c>
      <c r="L92" s="64">
        <f t="shared" si="8"/>
        <v>840</v>
      </c>
      <c r="M92" s="64">
        <f t="shared" si="8"/>
        <v>79800</v>
      </c>
      <c r="N92" s="64">
        <f t="shared" si="8"/>
        <v>2091600</v>
      </c>
      <c r="O92" s="63">
        <f>O91*12</f>
        <v>8279028</v>
      </c>
      <c r="P92" s="64">
        <f>P91</f>
        <v>668169</v>
      </c>
      <c r="Q92" s="64">
        <f>Q91</f>
        <v>334084.5</v>
      </c>
      <c r="R92" s="64">
        <f>R91</f>
        <v>17400</v>
      </c>
      <c r="S92" s="65">
        <f>O92+P92+Q92+R92</f>
        <v>9298681.5</v>
      </c>
    </row>
    <row r="93" spans="1:22" x14ac:dyDescent="0.25">
      <c r="K93" s="79"/>
      <c r="L93" s="79"/>
      <c r="M93" s="79"/>
      <c r="N93" s="79"/>
      <c r="O93" s="63"/>
      <c r="P93" s="64"/>
      <c r="Q93" s="64"/>
      <c r="R93" s="64"/>
      <c r="S93" s="65">
        <v>7907664</v>
      </c>
      <c r="T93" s="65">
        <f>S92-S93</f>
        <v>1391017.5</v>
      </c>
      <c r="U93" s="128">
        <f>1484051+499634+13651</f>
        <v>1997336</v>
      </c>
      <c r="V93" s="129">
        <f>U93-T93</f>
        <v>606318.5</v>
      </c>
    </row>
    <row r="94" spans="1:22" x14ac:dyDescent="0.25">
      <c r="A94" s="85"/>
      <c r="B94" s="85"/>
      <c r="C94" s="85" t="s">
        <v>191</v>
      </c>
      <c r="D94" s="85" t="s">
        <v>208</v>
      </c>
      <c r="E94" s="85" t="s">
        <v>192</v>
      </c>
      <c r="F94" s="85" t="s">
        <v>193</v>
      </c>
      <c r="G94" s="85" t="s">
        <v>209</v>
      </c>
      <c r="H94" s="85" t="s">
        <v>174</v>
      </c>
      <c r="N94" s="64">
        <f>+N92+M92+L92+K92+J92+I92+H92</f>
        <v>8279028</v>
      </c>
      <c r="S94" s="65"/>
    </row>
    <row r="95" spans="1:22" x14ac:dyDescent="0.25">
      <c r="A95" s="80">
        <v>36</v>
      </c>
      <c r="B95" s="80" t="s">
        <v>204</v>
      </c>
      <c r="C95" s="81">
        <f>O4+O5+O7+O8+O9+O10+O11+O12+O13+O14+O15+O16+O21+O23+O24+O28+O30+O31+O32+O33+O34+O35+O36+O37+O38+O39+O40+O41+O42+O43+O44+O45+O46+O47+O48+O49</f>
        <v>248108</v>
      </c>
      <c r="D95" s="81">
        <f t="shared" ref="D95:D107" si="9">C95*12</f>
        <v>2977296</v>
      </c>
      <c r="E95" s="81">
        <f>P4+P5+P7+P8+P9+P10+P11+P12+P13+P14+P15+P16+P21+P23+P24+P28+P30+P31+P32+P33+P34+P35+P36+P37+P38+P39+P40+P41+P42+P43+P44+P45+P46+P47+P48+P49</f>
        <v>239108</v>
      </c>
      <c r="F95" s="81">
        <f t="shared" ref="F95:F107" si="10">E95</f>
        <v>239108</v>
      </c>
      <c r="G95" s="81">
        <f>200*36</f>
        <v>7200</v>
      </c>
      <c r="H95" s="81">
        <f t="shared" ref="H95:H107" si="11">SUM(D95:G95)</f>
        <v>3462712</v>
      </c>
      <c r="N95" s="64"/>
    </row>
    <row r="96" spans="1:22" x14ac:dyDescent="0.25">
      <c r="A96" s="80">
        <v>11</v>
      </c>
      <c r="B96" s="80" t="s">
        <v>205</v>
      </c>
      <c r="C96" s="81">
        <f>O50+O53+O59+O65+O69+O73+O76+O79+O82+O85+O88</f>
        <v>115000</v>
      </c>
      <c r="D96" s="81">
        <f t="shared" si="9"/>
        <v>1380000</v>
      </c>
      <c r="E96" s="81">
        <f>P50+P53+P59+P65+P69+P73+P76+P79+P82+P85+P88</f>
        <v>112250</v>
      </c>
      <c r="F96" s="81">
        <f t="shared" si="10"/>
        <v>112250</v>
      </c>
      <c r="G96" s="81">
        <f>200*11</f>
        <v>2200</v>
      </c>
      <c r="H96" s="81">
        <f t="shared" si="11"/>
        <v>1606700</v>
      </c>
    </row>
    <row r="97" spans="1:19" s="32" customFormat="1" x14ac:dyDescent="0.25">
      <c r="A97" s="80">
        <v>12</v>
      </c>
      <c r="B97" s="82" t="s">
        <v>206</v>
      </c>
      <c r="C97" s="81">
        <f>O17+O51+O54+O62+O66+O70+O74+O77+O80+O84+O87+O89</f>
        <v>108292</v>
      </c>
      <c r="D97" s="81">
        <f t="shared" si="9"/>
        <v>1299504</v>
      </c>
      <c r="E97" s="81">
        <f>P17+P51+P54+P62+P66+P70+P74+P77+P80+P84+P87+P89</f>
        <v>105292</v>
      </c>
      <c r="F97" s="81">
        <f t="shared" si="10"/>
        <v>105292</v>
      </c>
      <c r="G97" s="81">
        <f>R17+R51+R54+R62+R66+R70+R74+R77+R80+R84+R87+R89</f>
        <v>2400</v>
      </c>
      <c r="H97" s="81">
        <f t="shared" si="11"/>
        <v>1512488</v>
      </c>
      <c r="O97" s="55"/>
      <c r="S97" s="16"/>
    </row>
    <row r="98" spans="1:19" s="32" customFormat="1" x14ac:dyDescent="0.25">
      <c r="A98" s="80">
        <v>1</v>
      </c>
      <c r="B98" s="80" t="s">
        <v>194</v>
      </c>
      <c r="C98" s="81">
        <f>O19</f>
        <v>8722</v>
      </c>
      <c r="D98" s="81">
        <f t="shared" si="9"/>
        <v>104664</v>
      </c>
      <c r="E98" s="81">
        <f>P19</f>
        <v>8472</v>
      </c>
      <c r="F98" s="81">
        <f t="shared" si="10"/>
        <v>8472</v>
      </c>
      <c r="G98" s="81">
        <v>200</v>
      </c>
      <c r="H98" s="81">
        <f t="shared" si="11"/>
        <v>121808</v>
      </c>
      <c r="O98" s="55"/>
      <c r="S98" s="16"/>
    </row>
    <row r="99" spans="1:19" s="32" customFormat="1" x14ac:dyDescent="0.25">
      <c r="A99" s="80">
        <v>1</v>
      </c>
      <c r="B99" s="80" t="s">
        <v>195</v>
      </c>
      <c r="C99" s="81">
        <f>O6</f>
        <v>8922</v>
      </c>
      <c r="D99" s="81">
        <f t="shared" si="9"/>
        <v>107064</v>
      </c>
      <c r="E99" s="81">
        <f>P6</f>
        <v>8672</v>
      </c>
      <c r="F99" s="81">
        <f t="shared" si="10"/>
        <v>8672</v>
      </c>
      <c r="G99" s="81">
        <v>200</v>
      </c>
      <c r="H99" s="81">
        <f t="shared" si="11"/>
        <v>124608</v>
      </c>
      <c r="O99" s="55"/>
      <c r="S99" s="16"/>
    </row>
    <row r="100" spans="1:19" s="32" customFormat="1" x14ac:dyDescent="0.25">
      <c r="A100" s="80">
        <v>3</v>
      </c>
      <c r="B100" s="80" t="s">
        <v>196</v>
      </c>
      <c r="C100" s="81">
        <f>O18+O56+O61</f>
        <v>10753</v>
      </c>
      <c r="D100" s="81">
        <f t="shared" si="9"/>
        <v>129036</v>
      </c>
      <c r="E100" s="81">
        <f>P18+P56+P61</f>
        <v>10003</v>
      </c>
      <c r="F100" s="81">
        <f t="shared" si="10"/>
        <v>10003</v>
      </c>
      <c r="G100" s="81">
        <f>R18+R56+R61</f>
        <v>600</v>
      </c>
      <c r="H100" s="81">
        <f t="shared" si="11"/>
        <v>149642</v>
      </c>
      <c r="O100" s="55"/>
      <c r="S100" s="16"/>
    </row>
    <row r="101" spans="1:19" s="32" customFormat="1" x14ac:dyDescent="0.25">
      <c r="A101" s="80">
        <v>12</v>
      </c>
      <c r="B101" s="80" t="s">
        <v>197</v>
      </c>
      <c r="C101" s="81">
        <f>O20+O52+O55+O60+O67+O71+O75+O78+O81+O83+O86+O90</f>
        <v>107292</v>
      </c>
      <c r="D101" s="81">
        <f t="shared" si="9"/>
        <v>1287504</v>
      </c>
      <c r="E101" s="81">
        <f>P20+P52+P55+P60+P67+P71+P75+P78+P81+P83+P86+P90</f>
        <v>104292</v>
      </c>
      <c r="F101" s="81">
        <f t="shared" si="10"/>
        <v>104292</v>
      </c>
      <c r="G101" s="81">
        <f>R20+R52+R55+R60+R67+R71+R75+R78+R81+R83+R86+R90</f>
        <v>2400</v>
      </c>
      <c r="H101" s="81">
        <f t="shared" si="11"/>
        <v>1498488</v>
      </c>
      <c r="O101" s="55"/>
      <c r="S101" s="16"/>
    </row>
    <row r="102" spans="1:19" s="32" customFormat="1" x14ac:dyDescent="0.25">
      <c r="A102" s="80">
        <v>2</v>
      </c>
      <c r="B102" s="80" t="s">
        <v>198</v>
      </c>
      <c r="C102" s="81">
        <f>O57+O63</f>
        <v>7062</v>
      </c>
      <c r="D102" s="81">
        <f t="shared" si="9"/>
        <v>84744</v>
      </c>
      <c r="E102" s="81">
        <f>P57+P63</f>
        <v>6562</v>
      </c>
      <c r="F102" s="81">
        <f t="shared" si="10"/>
        <v>6562</v>
      </c>
      <c r="G102" s="81">
        <v>400</v>
      </c>
      <c r="H102" s="81">
        <f t="shared" si="11"/>
        <v>98268</v>
      </c>
      <c r="O102" s="55"/>
      <c r="S102" s="16"/>
    </row>
    <row r="103" spans="1:19" s="32" customFormat="1" x14ac:dyDescent="0.25">
      <c r="A103" s="80">
        <v>5</v>
      </c>
      <c r="B103" s="80" t="s">
        <v>199</v>
      </c>
      <c r="C103" s="81">
        <f>O22+O58+O64+O68+O72</f>
        <v>44610</v>
      </c>
      <c r="D103" s="81">
        <f t="shared" si="9"/>
        <v>535320</v>
      </c>
      <c r="E103" s="81">
        <f>P22+P58+P64+P68+P72</f>
        <v>43360</v>
      </c>
      <c r="F103" s="81">
        <f t="shared" si="10"/>
        <v>43360</v>
      </c>
      <c r="G103" s="81">
        <f>R22+R58+R64+R68+R72</f>
        <v>1000</v>
      </c>
      <c r="H103" s="81">
        <f t="shared" si="11"/>
        <v>623040</v>
      </c>
      <c r="O103" s="55"/>
      <c r="S103" s="16"/>
    </row>
    <row r="104" spans="1:19" s="32" customFormat="1" x14ac:dyDescent="0.25">
      <c r="A104" s="80">
        <v>1</v>
      </c>
      <c r="B104" s="80" t="s">
        <v>200</v>
      </c>
      <c r="C104" s="81">
        <f>O25</f>
        <v>8460</v>
      </c>
      <c r="D104" s="81">
        <f t="shared" si="9"/>
        <v>101520</v>
      </c>
      <c r="E104" s="81">
        <f>P25</f>
        <v>8210</v>
      </c>
      <c r="F104" s="81">
        <f t="shared" si="10"/>
        <v>8210</v>
      </c>
      <c r="G104" s="81">
        <v>200</v>
      </c>
      <c r="H104" s="81">
        <f t="shared" si="11"/>
        <v>118140</v>
      </c>
      <c r="O104" s="55"/>
      <c r="S104" s="16"/>
    </row>
    <row r="105" spans="1:19" s="32" customFormat="1" x14ac:dyDescent="0.25">
      <c r="A105" s="80">
        <v>1</v>
      </c>
      <c r="B105" s="80" t="s">
        <v>201</v>
      </c>
      <c r="C105" s="81">
        <f>O26</f>
        <v>5691</v>
      </c>
      <c r="D105" s="81">
        <f t="shared" si="9"/>
        <v>68292</v>
      </c>
      <c r="E105" s="81">
        <f>P26</f>
        <v>5441</v>
      </c>
      <c r="F105" s="81">
        <f t="shared" si="10"/>
        <v>5441</v>
      </c>
      <c r="G105" s="81">
        <v>200</v>
      </c>
      <c r="H105" s="81">
        <f t="shared" si="11"/>
        <v>79374</v>
      </c>
      <c r="O105" s="55"/>
      <c r="S105" s="16"/>
    </row>
    <row r="106" spans="1:19" s="32" customFormat="1" x14ac:dyDescent="0.25">
      <c r="A106" s="80">
        <v>1</v>
      </c>
      <c r="B106" s="80" t="s">
        <v>202</v>
      </c>
      <c r="C106" s="81">
        <f>O27</f>
        <v>8547</v>
      </c>
      <c r="D106" s="81">
        <f t="shared" si="9"/>
        <v>102564</v>
      </c>
      <c r="E106" s="81">
        <f>P27</f>
        <v>8297</v>
      </c>
      <c r="F106" s="81">
        <f t="shared" si="10"/>
        <v>8297</v>
      </c>
      <c r="G106" s="81">
        <v>200</v>
      </c>
      <c r="H106" s="81">
        <f t="shared" si="11"/>
        <v>119358</v>
      </c>
      <c r="O106" s="55"/>
      <c r="S106" s="16"/>
    </row>
    <row r="107" spans="1:19" s="32" customFormat="1" x14ac:dyDescent="0.25">
      <c r="A107" s="80">
        <v>1</v>
      </c>
      <c r="B107" s="80" t="s">
        <v>203</v>
      </c>
      <c r="C107" s="81">
        <f>O29</f>
        <v>8460</v>
      </c>
      <c r="D107" s="81">
        <f t="shared" si="9"/>
        <v>101520</v>
      </c>
      <c r="E107" s="81">
        <f>P29</f>
        <v>8210</v>
      </c>
      <c r="F107" s="81">
        <f t="shared" si="10"/>
        <v>8210</v>
      </c>
      <c r="G107" s="81">
        <v>200</v>
      </c>
      <c r="H107" s="81">
        <f t="shared" si="11"/>
        <v>118140</v>
      </c>
      <c r="O107" s="55"/>
      <c r="S107" s="16"/>
    </row>
    <row r="108" spans="1:19" s="32" customFormat="1" x14ac:dyDescent="0.25">
      <c r="A108" s="83">
        <f>SUM(A95:A107)</f>
        <v>87</v>
      </c>
      <c r="B108" s="83" t="s">
        <v>174</v>
      </c>
      <c r="C108" s="84">
        <f t="shared" ref="C108:H108" si="12">SUM(C95:C107)</f>
        <v>689919</v>
      </c>
      <c r="D108" s="84">
        <f t="shared" si="12"/>
        <v>8279028</v>
      </c>
      <c r="E108" s="84">
        <f t="shared" si="12"/>
        <v>668169</v>
      </c>
      <c r="F108" s="84">
        <f t="shared" si="12"/>
        <v>668169</v>
      </c>
      <c r="G108" s="84">
        <f t="shared" si="12"/>
        <v>17400</v>
      </c>
      <c r="H108" s="84">
        <f t="shared" si="12"/>
        <v>9632766</v>
      </c>
      <c r="O108" s="55"/>
      <c r="S108" s="16"/>
    </row>
    <row r="110" spans="1:19" x14ac:dyDescent="0.25">
      <c r="H110" s="64"/>
    </row>
    <row r="113" spans="6:18" x14ac:dyDescent="0.15">
      <c r="F113" s="69"/>
    </row>
    <row r="114" spans="6:18" x14ac:dyDescent="0.15">
      <c r="F114" s="69"/>
    </row>
    <row r="122" spans="6:18" s="19" customFormat="1" x14ac:dyDescent="0.25">
      <c r="G122" s="41"/>
      <c r="H122" s="35"/>
      <c r="I122" s="35"/>
      <c r="J122" s="35"/>
      <c r="K122" s="35"/>
      <c r="L122" s="35"/>
      <c r="M122" s="35"/>
      <c r="N122" s="35"/>
      <c r="O122" s="57"/>
      <c r="P122" s="35"/>
      <c r="Q122" s="35"/>
      <c r="R122" s="35"/>
    </row>
    <row r="123" spans="6:18" s="19" customFormat="1" x14ac:dyDescent="0.25">
      <c r="G123" s="41"/>
      <c r="H123" s="35"/>
      <c r="I123" s="35"/>
      <c r="J123" s="35"/>
      <c r="K123" s="35"/>
      <c r="L123" s="35"/>
      <c r="M123" s="35"/>
      <c r="N123" s="35"/>
      <c r="O123" s="57"/>
      <c r="P123" s="35"/>
      <c r="Q123" s="35"/>
      <c r="R123" s="35"/>
    </row>
    <row r="124" spans="6:18" s="19" customFormat="1" x14ac:dyDescent="0.25">
      <c r="G124" s="41"/>
      <c r="H124" s="35"/>
      <c r="I124" s="35"/>
      <c r="J124" s="35"/>
      <c r="K124" s="35"/>
      <c r="L124" s="35"/>
      <c r="M124" s="35"/>
      <c r="N124" s="35"/>
      <c r="O124" s="57"/>
      <c r="P124" s="35"/>
      <c r="Q124" s="35"/>
      <c r="R124" s="35"/>
    </row>
    <row r="125" spans="6:18" s="19" customFormat="1" x14ac:dyDescent="0.25">
      <c r="G125" s="41"/>
      <c r="H125" s="35"/>
      <c r="I125" s="35"/>
      <c r="J125" s="35"/>
      <c r="K125" s="35"/>
      <c r="L125" s="35"/>
      <c r="M125" s="35"/>
      <c r="N125" s="35"/>
      <c r="O125" s="57"/>
      <c r="P125" s="35"/>
      <c r="Q125" s="35"/>
      <c r="R125" s="35"/>
    </row>
    <row r="126" spans="6:18" s="19" customFormat="1" x14ac:dyDescent="0.25">
      <c r="G126" s="41"/>
      <c r="H126" s="35"/>
      <c r="I126" s="35"/>
      <c r="J126" s="35"/>
      <c r="K126" s="35"/>
      <c r="L126" s="35"/>
      <c r="M126" s="35"/>
      <c r="N126" s="35"/>
      <c r="O126" s="57"/>
      <c r="P126" s="35"/>
      <c r="Q126" s="35"/>
      <c r="R126" s="35"/>
    </row>
    <row r="127" spans="6:18" s="19" customFormat="1" x14ac:dyDescent="0.25">
      <c r="G127" s="41"/>
      <c r="H127" s="35"/>
      <c r="I127" s="35"/>
      <c r="J127" s="35"/>
      <c r="K127" s="35"/>
      <c r="L127" s="35"/>
      <c r="M127" s="35"/>
      <c r="N127" s="35"/>
      <c r="O127" s="57"/>
      <c r="P127" s="35"/>
      <c r="Q127" s="35"/>
      <c r="R127" s="35"/>
    </row>
    <row r="128" spans="6:18" s="19" customFormat="1" x14ac:dyDescent="0.25">
      <c r="G128" s="41"/>
      <c r="H128" s="35"/>
      <c r="I128" s="35"/>
      <c r="J128" s="35"/>
      <c r="K128" s="35"/>
      <c r="L128" s="35"/>
      <c r="M128" s="35"/>
      <c r="N128" s="35"/>
      <c r="O128" s="57"/>
      <c r="P128" s="35"/>
      <c r="Q128" s="35"/>
      <c r="R128" s="35"/>
    </row>
    <row r="129" spans="7:18" s="19" customFormat="1" x14ac:dyDescent="0.25">
      <c r="G129" s="41"/>
      <c r="H129" s="35"/>
      <c r="I129" s="35"/>
      <c r="J129" s="35"/>
      <c r="K129" s="35"/>
      <c r="L129" s="35"/>
      <c r="M129" s="35"/>
      <c r="N129" s="35"/>
      <c r="O129" s="57"/>
      <c r="P129" s="35"/>
      <c r="Q129" s="35"/>
      <c r="R129" s="35"/>
    </row>
    <row r="130" spans="7:18" s="19" customFormat="1" x14ac:dyDescent="0.25">
      <c r="G130" s="41"/>
      <c r="H130" s="35"/>
      <c r="I130" s="35"/>
      <c r="J130" s="35"/>
      <c r="K130" s="35"/>
      <c r="L130" s="35"/>
      <c r="M130" s="35"/>
      <c r="N130" s="35"/>
      <c r="O130" s="57"/>
      <c r="P130" s="35"/>
      <c r="Q130" s="35"/>
      <c r="R130" s="35"/>
    </row>
    <row r="131" spans="7:18" s="19" customFormat="1" x14ac:dyDescent="0.25">
      <c r="G131" s="41"/>
      <c r="H131" s="35"/>
      <c r="I131" s="35"/>
      <c r="J131" s="35"/>
      <c r="K131" s="35"/>
      <c r="L131" s="35"/>
      <c r="M131" s="35"/>
      <c r="N131" s="35"/>
      <c r="O131" s="57"/>
      <c r="P131" s="35"/>
      <c r="Q131" s="35"/>
      <c r="R131" s="35"/>
    </row>
    <row r="132" spans="7:18" s="19" customFormat="1" x14ac:dyDescent="0.25">
      <c r="G132" s="41"/>
      <c r="H132" s="35"/>
      <c r="I132" s="35"/>
      <c r="J132" s="35"/>
      <c r="K132" s="35"/>
      <c r="L132" s="35"/>
      <c r="M132" s="35"/>
      <c r="N132" s="35"/>
      <c r="O132" s="57"/>
      <c r="P132" s="35"/>
      <c r="Q132" s="35"/>
      <c r="R132" s="35"/>
    </row>
    <row r="133" spans="7:18" s="19" customFormat="1" x14ac:dyDescent="0.25">
      <c r="G133" s="41"/>
      <c r="H133" s="35"/>
      <c r="I133" s="35"/>
      <c r="J133" s="35"/>
      <c r="K133" s="35"/>
      <c r="L133" s="35"/>
      <c r="M133" s="35"/>
      <c r="N133" s="35"/>
      <c r="O133" s="57"/>
      <c r="P133" s="35"/>
      <c r="Q133" s="35"/>
      <c r="R133" s="35"/>
    </row>
    <row r="134" spans="7:18" s="19" customFormat="1" x14ac:dyDescent="0.25">
      <c r="G134" s="41"/>
      <c r="H134" s="35"/>
      <c r="I134" s="35"/>
      <c r="J134" s="35"/>
      <c r="K134" s="35"/>
      <c r="L134" s="35"/>
      <c r="M134" s="35"/>
      <c r="N134" s="35"/>
      <c r="O134" s="57"/>
      <c r="P134" s="35"/>
      <c r="Q134" s="35"/>
      <c r="R134" s="35"/>
    </row>
    <row r="135" spans="7:18" s="19" customFormat="1" x14ac:dyDescent="0.25">
      <c r="G135" s="41"/>
      <c r="H135" s="35"/>
      <c r="I135" s="35"/>
      <c r="J135" s="35"/>
      <c r="K135" s="35"/>
      <c r="L135" s="35"/>
      <c r="M135" s="35"/>
      <c r="N135" s="35"/>
      <c r="O135" s="57"/>
      <c r="P135" s="35"/>
      <c r="Q135" s="35"/>
      <c r="R135" s="35"/>
    </row>
    <row r="136" spans="7:18" s="19" customFormat="1" x14ac:dyDescent="0.25">
      <c r="G136" s="41"/>
      <c r="H136" s="35"/>
      <c r="I136" s="35"/>
      <c r="J136" s="35"/>
      <c r="K136" s="35"/>
      <c r="L136" s="35"/>
      <c r="M136" s="35"/>
      <c r="N136" s="35"/>
      <c r="O136" s="57"/>
      <c r="P136" s="35"/>
      <c r="Q136" s="35"/>
      <c r="R136" s="35"/>
    </row>
    <row r="137" spans="7:18" s="19" customFormat="1" x14ac:dyDescent="0.25">
      <c r="G137" s="41"/>
      <c r="H137" s="35"/>
      <c r="I137" s="35"/>
      <c r="J137" s="35"/>
      <c r="K137" s="35"/>
      <c r="L137" s="35"/>
      <c r="M137" s="35"/>
      <c r="N137" s="35"/>
      <c r="O137" s="57"/>
      <c r="P137" s="35"/>
      <c r="Q137" s="35"/>
      <c r="R137" s="35"/>
    </row>
    <row r="138" spans="7:18" s="19" customFormat="1" x14ac:dyDescent="0.25">
      <c r="G138" s="41"/>
      <c r="H138" s="35"/>
      <c r="I138" s="35"/>
      <c r="J138" s="35"/>
      <c r="K138" s="35"/>
      <c r="L138" s="35"/>
      <c r="M138" s="35"/>
      <c r="N138" s="35"/>
      <c r="O138" s="57"/>
      <c r="P138" s="35"/>
      <c r="Q138" s="35"/>
      <c r="R138" s="35"/>
    </row>
    <row r="139" spans="7:18" s="19" customFormat="1" x14ac:dyDescent="0.25">
      <c r="G139" s="41"/>
      <c r="H139" s="35"/>
      <c r="I139" s="35"/>
      <c r="J139" s="35"/>
      <c r="K139" s="35"/>
      <c r="L139" s="35"/>
      <c r="M139" s="35"/>
      <c r="N139" s="35"/>
      <c r="O139" s="57"/>
      <c r="P139" s="35"/>
      <c r="Q139" s="35"/>
      <c r="R139" s="35"/>
    </row>
    <row r="140" spans="7:18" s="19" customFormat="1" x14ac:dyDescent="0.25">
      <c r="G140" s="41"/>
      <c r="H140" s="35"/>
      <c r="I140" s="35"/>
      <c r="J140" s="35"/>
      <c r="K140" s="35"/>
      <c r="L140" s="35"/>
      <c r="M140" s="35"/>
      <c r="N140" s="35"/>
      <c r="O140" s="57"/>
      <c r="P140" s="35"/>
      <c r="Q140" s="35"/>
      <c r="R140" s="35"/>
    </row>
    <row r="141" spans="7:18" s="19" customFormat="1" x14ac:dyDescent="0.25">
      <c r="G141" s="41"/>
      <c r="H141" s="35"/>
      <c r="I141" s="35"/>
      <c r="J141" s="35"/>
      <c r="K141" s="35"/>
      <c r="L141" s="35"/>
      <c r="M141" s="35"/>
      <c r="N141" s="35"/>
      <c r="O141" s="57"/>
      <c r="P141" s="35"/>
      <c r="Q141" s="35"/>
      <c r="R141" s="35"/>
    </row>
    <row r="142" spans="7:18" s="19" customFormat="1" x14ac:dyDescent="0.25">
      <c r="G142" s="41"/>
      <c r="H142" s="35"/>
      <c r="I142" s="35"/>
      <c r="J142" s="35"/>
      <c r="K142" s="35"/>
      <c r="L142" s="35"/>
      <c r="M142" s="35"/>
      <c r="N142" s="35"/>
      <c r="O142" s="57"/>
      <c r="P142" s="35"/>
      <c r="Q142" s="35"/>
      <c r="R142" s="35"/>
    </row>
    <row r="143" spans="7:18" s="19" customFormat="1" x14ac:dyDescent="0.25">
      <c r="G143" s="41"/>
      <c r="H143" s="35"/>
      <c r="I143" s="35"/>
      <c r="J143" s="35"/>
      <c r="K143" s="35"/>
      <c r="L143" s="35"/>
      <c r="M143" s="35"/>
      <c r="N143" s="35"/>
      <c r="O143" s="57"/>
      <c r="P143" s="35"/>
      <c r="Q143" s="35"/>
      <c r="R143" s="35"/>
    </row>
    <row r="144" spans="7:18" s="19" customFormat="1" x14ac:dyDescent="0.25">
      <c r="G144" s="41"/>
      <c r="H144" s="35"/>
      <c r="I144" s="35"/>
      <c r="J144" s="35"/>
      <c r="K144" s="35"/>
      <c r="L144" s="35"/>
      <c r="M144" s="35"/>
      <c r="N144" s="35"/>
      <c r="O144" s="57"/>
      <c r="P144" s="35"/>
      <c r="Q144" s="35"/>
      <c r="R144" s="35"/>
    </row>
    <row r="145" spans="7:18" s="19" customFormat="1" x14ac:dyDescent="0.25">
      <c r="G145" s="41"/>
      <c r="H145" s="35"/>
      <c r="I145" s="35"/>
      <c r="J145" s="35"/>
      <c r="K145" s="35"/>
      <c r="L145" s="35"/>
      <c r="M145" s="35"/>
      <c r="N145" s="35"/>
      <c r="O145" s="57"/>
      <c r="P145" s="35"/>
      <c r="Q145" s="35"/>
      <c r="R145" s="35"/>
    </row>
    <row r="146" spans="7:18" s="19" customFormat="1" x14ac:dyDescent="0.25">
      <c r="G146" s="41"/>
      <c r="H146" s="35"/>
      <c r="I146" s="35"/>
      <c r="J146" s="35"/>
      <c r="K146" s="35"/>
      <c r="L146" s="35"/>
      <c r="M146" s="35"/>
      <c r="N146" s="35"/>
      <c r="O146" s="57"/>
      <c r="P146" s="35"/>
      <c r="Q146" s="35"/>
      <c r="R146" s="35"/>
    </row>
    <row r="147" spans="7:18" s="19" customFormat="1" x14ac:dyDescent="0.25">
      <c r="G147" s="41"/>
      <c r="H147" s="35"/>
      <c r="I147" s="35"/>
      <c r="J147" s="35"/>
      <c r="K147" s="35"/>
      <c r="L147" s="35"/>
      <c r="M147" s="35"/>
      <c r="N147" s="35"/>
      <c r="O147" s="57"/>
      <c r="P147" s="35"/>
      <c r="Q147" s="35"/>
      <c r="R147" s="35"/>
    </row>
    <row r="148" spans="7:18" s="19" customFormat="1" x14ac:dyDescent="0.25">
      <c r="G148" s="41"/>
      <c r="H148" s="35"/>
      <c r="I148" s="35"/>
      <c r="J148" s="35"/>
      <c r="K148" s="35"/>
      <c r="L148" s="35"/>
      <c r="M148" s="35"/>
      <c r="N148" s="35"/>
      <c r="O148" s="57"/>
      <c r="P148" s="35"/>
      <c r="Q148" s="35"/>
      <c r="R148" s="35"/>
    </row>
    <row r="149" spans="7:18" s="19" customFormat="1" x14ac:dyDescent="0.25">
      <c r="G149" s="41"/>
      <c r="H149" s="35"/>
      <c r="I149" s="35"/>
      <c r="J149" s="35"/>
      <c r="K149" s="35"/>
      <c r="L149" s="35"/>
      <c r="M149" s="35"/>
      <c r="N149" s="35"/>
      <c r="O149" s="57"/>
      <c r="P149" s="35"/>
      <c r="Q149" s="35"/>
      <c r="R149" s="35"/>
    </row>
    <row r="150" spans="7:18" s="19" customFormat="1" x14ac:dyDescent="0.25">
      <c r="G150" s="41"/>
      <c r="H150" s="35"/>
      <c r="I150" s="35"/>
      <c r="J150" s="35"/>
      <c r="K150" s="35"/>
      <c r="L150" s="35"/>
      <c r="M150" s="35"/>
      <c r="N150" s="35"/>
      <c r="O150" s="57"/>
      <c r="P150" s="35"/>
      <c r="Q150" s="35"/>
      <c r="R150" s="35"/>
    </row>
    <row r="151" spans="7:18" s="19" customFormat="1" x14ac:dyDescent="0.25">
      <c r="G151" s="41"/>
      <c r="H151" s="35"/>
      <c r="I151" s="35"/>
      <c r="J151" s="35"/>
      <c r="K151" s="35"/>
      <c r="L151" s="35"/>
      <c r="M151" s="35"/>
      <c r="N151" s="35"/>
      <c r="O151" s="57"/>
      <c r="P151" s="35"/>
      <c r="Q151" s="35"/>
      <c r="R151" s="35"/>
    </row>
    <row r="152" spans="7:18" s="19" customFormat="1" x14ac:dyDescent="0.25">
      <c r="G152" s="41"/>
      <c r="H152" s="35"/>
      <c r="I152" s="35"/>
      <c r="J152" s="35"/>
      <c r="K152" s="35"/>
      <c r="L152" s="35"/>
      <c r="M152" s="35"/>
      <c r="N152" s="35"/>
      <c r="O152" s="57"/>
      <c r="P152" s="35"/>
      <c r="Q152" s="35"/>
      <c r="R152" s="35"/>
    </row>
    <row r="153" spans="7:18" s="19" customFormat="1" x14ac:dyDescent="0.25">
      <c r="G153" s="41"/>
      <c r="H153" s="35"/>
      <c r="I153" s="35"/>
      <c r="J153" s="35"/>
      <c r="K153" s="35"/>
      <c r="L153" s="35"/>
      <c r="M153" s="35"/>
      <c r="N153" s="35"/>
      <c r="O153" s="57"/>
      <c r="P153" s="35"/>
      <c r="Q153" s="35"/>
      <c r="R153" s="35"/>
    </row>
    <row r="154" spans="7:18" s="19" customFormat="1" x14ac:dyDescent="0.25">
      <c r="G154" s="41"/>
      <c r="H154" s="35"/>
      <c r="I154" s="35"/>
      <c r="J154" s="35"/>
      <c r="K154" s="35"/>
      <c r="L154" s="35"/>
      <c r="M154" s="35"/>
      <c r="N154" s="35"/>
      <c r="O154" s="57"/>
      <c r="P154" s="35"/>
      <c r="Q154" s="35"/>
      <c r="R154" s="35"/>
    </row>
    <row r="155" spans="7:18" s="19" customFormat="1" x14ac:dyDescent="0.25">
      <c r="G155" s="41"/>
      <c r="H155" s="35"/>
      <c r="I155" s="35"/>
      <c r="J155" s="35"/>
      <c r="K155" s="35"/>
      <c r="L155" s="35"/>
      <c r="M155" s="35"/>
      <c r="N155" s="35"/>
      <c r="O155" s="57"/>
      <c r="P155" s="35"/>
      <c r="Q155" s="35"/>
      <c r="R155" s="35"/>
    </row>
    <row r="156" spans="7:18" s="19" customFormat="1" x14ac:dyDescent="0.25">
      <c r="G156" s="41"/>
      <c r="H156" s="35"/>
      <c r="I156" s="35"/>
      <c r="J156" s="35"/>
      <c r="K156" s="35"/>
      <c r="L156" s="35"/>
      <c r="M156" s="35"/>
      <c r="N156" s="35"/>
      <c r="O156" s="57"/>
      <c r="P156" s="35"/>
      <c r="Q156" s="35"/>
      <c r="R156" s="35"/>
    </row>
    <row r="157" spans="7:18" s="19" customFormat="1" x14ac:dyDescent="0.25">
      <c r="G157" s="41"/>
      <c r="H157" s="35"/>
      <c r="I157" s="35"/>
      <c r="J157" s="35"/>
      <c r="K157" s="35"/>
      <c r="L157" s="35"/>
      <c r="M157" s="35"/>
      <c r="N157" s="35"/>
      <c r="O157" s="57"/>
      <c r="P157" s="35"/>
      <c r="Q157" s="35"/>
      <c r="R157" s="35"/>
    </row>
    <row r="158" spans="7:18" s="19" customFormat="1" x14ac:dyDescent="0.25">
      <c r="G158" s="41"/>
      <c r="H158" s="35"/>
      <c r="I158" s="35"/>
      <c r="J158" s="35"/>
      <c r="K158" s="35"/>
      <c r="L158" s="35"/>
      <c r="M158" s="35"/>
      <c r="N158" s="35"/>
      <c r="O158" s="57"/>
      <c r="P158" s="35"/>
      <c r="Q158" s="35"/>
      <c r="R158" s="35"/>
    </row>
    <row r="159" spans="7:18" s="19" customFormat="1" x14ac:dyDescent="0.25">
      <c r="G159" s="41"/>
      <c r="H159" s="35"/>
      <c r="I159" s="35"/>
      <c r="J159" s="35"/>
      <c r="K159" s="35"/>
      <c r="L159" s="35"/>
      <c r="M159" s="35"/>
      <c r="N159" s="35"/>
      <c r="O159" s="57"/>
      <c r="P159" s="35"/>
      <c r="Q159" s="35"/>
      <c r="R159" s="35"/>
    </row>
    <row r="160" spans="7:18" s="19" customFormat="1" x14ac:dyDescent="0.25">
      <c r="G160" s="41"/>
      <c r="H160" s="35"/>
      <c r="I160" s="35"/>
      <c r="J160" s="35"/>
      <c r="K160" s="35"/>
      <c r="L160" s="35"/>
      <c r="M160" s="35"/>
      <c r="N160" s="35"/>
      <c r="O160" s="57"/>
      <c r="P160" s="35"/>
      <c r="Q160" s="35"/>
      <c r="R160" s="35"/>
    </row>
    <row r="161" spans="7:18" s="19" customFormat="1" x14ac:dyDescent="0.25">
      <c r="G161" s="41"/>
      <c r="H161" s="35"/>
      <c r="I161" s="35"/>
      <c r="J161" s="35"/>
      <c r="K161" s="35"/>
      <c r="L161" s="35"/>
      <c r="M161" s="35"/>
      <c r="N161" s="35"/>
      <c r="O161" s="57"/>
      <c r="P161" s="35"/>
      <c r="Q161" s="35"/>
      <c r="R161" s="35"/>
    </row>
    <row r="162" spans="7:18" s="19" customFormat="1" x14ac:dyDescent="0.25">
      <c r="G162" s="41"/>
      <c r="H162" s="35"/>
      <c r="I162" s="35"/>
      <c r="J162" s="35"/>
      <c r="K162" s="35"/>
      <c r="L162" s="35"/>
      <c r="M162" s="35"/>
      <c r="N162" s="35"/>
      <c r="O162" s="57"/>
      <c r="P162" s="35"/>
      <c r="Q162" s="35"/>
      <c r="R162" s="35"/>
    </row>
    <row r="163" spans="7:18" s="19" customFormat="1" x14ac:dyDescent="0.25">
      <c r="G163" s="41"/>
      <c r="H163" s="35"/>
      <c r="I163" s="35"/>
      <c r="J163" s="35"/>
      <c r="K163" s="35"/>
      <c r="L163" s="35"/>
      <c r="M163" s="35"/>
      <c r="N163" s="35"/>
      <c r="O163" s="57"/>
      <c r="P163" s="35"/>
      <c r="Q163" s="35"/>
      <c r="R163" s="35"/>
    </row>
    <row r="164" spans="7:18" s="19" customFormat="1" x14ac:dyDescent="0.25">
      <c r="G164" s="41"/>
      <c r="H164" s="35"/>
      <c r="I164" s="35"/>
      <c r="J164" s="35"/>
      <c r="K164" s="35"/>
      <c r="L164" s="35"/>
      <c r="M164" s="35"/>
      <c r="N164" s="35"/>
      <c r="O164" s="57"/>
      <c r="P164" s="35"/>
      <c r="Q164" s="35"/>
      <c r="R164" s="35"/>
    </row>
    <row r="165" spans="7:18" s="19" customFormat="1" x14ac:dyDescent="0.25">
      <c r="G165" s="41"/>
      <c r="H165" s="35"/>
      <c r="I165" s="35"/>
      <c r="J165" s="35"/>
      <c r="K165" s="35"/>
      <c r="L165" s="35"/>
      <c r="M165" s="35"/>
      <c r="N165" s="35"/>
      <c r="O165" s="57"/>
      <c r="P165" s="35"/>
      <c r="Q165" s="35"/>
      <c r="R165" s="35"/>
    </row>
    <row r="166" spans="7:18" s="19" customFormat="1" x14ac:dyDescent="0.25">
      <c r="G166" s="41"/>
      <c r="H166" s="35"/>
      <c r="I166" s="35"/>
      <c r="J166" s="35"/>
      <c r="K166" s="35"/>
      <c r="L166" s="35"/>
      <c r="M166" s="35"/>
      <c r="N166" s="35"/>
      <c r="O166" s="57"/>
      <c r="P166" s="35"/>
      <c r="Q166" s="35"/>
      <c r="R166" s="35"/>
    </row>
    <row r="167" spans="7:18" s="19" customFormat="1" x14ac:dyDescent="0.25">
      <c r="G167" s="41"/>
      <c r="H167" s="35"/>
      <c r="I167" s="35"/>
      <c r="J167" s="35"/>
      <c r="K167" s="35"/>
      <c r="L167" s="35"/>
      <c r="M167" s="35"/>
      <c r="N167" s="35"/>
      <c r="O167" s="57"/>
      <c r="P167" s="35"/>
      <c r="Q167" s="35"/>
      <c r="R167" s="35"/>
    </row>
    <row r="168" spans="7:18" s="19" customFormat="1" x14ac:dyDescent="0.25">
      <c r="G168" s="41"/>
      <c r="H168" s="35"/>
      <c r="I168" s="35"/>
      <c r="J168" s="35"/>
      <c r="K168" s="35"/>
      <c r="L168" s="35"/>
      <c r="M168" s="35"/>
      <c r="N168" s="35"/>
      <c r="O168" s="57"/>
      <c r="P168" s="35"/>
      <c r="Q168" s="35"/>
      <c r="R168" s="35"/>
    </row>
    <row r="169" spans="7:18" s="19" customFormat="1" x14ac:dyDescent="0.25">
      <c r="G169" s="41"/>
      <c r="H169" s="35"/>
      <c r="I169" s="35"/>
      <c r="J169" s="35"/>
      <c r="K169" s="35"/>
      <c r="L169" s="35"/>
      <c r="M169" s="35"/>
      <c r="N169" s="35"/>
      <c r="O169" s="57"/>
      <c r="P169" s="35"/>
      <c r="Q169" s="35"/>
      <c r="R169" s="35"/>
    </row>
    <row r="170" spans="7:18" s="19" customFormat="1" x14ac:dyDescent="0.25">
      <c r="G170" s="41"/>
      <c r="H170" s="35"/>
      <c r="I170" s="35"/>
      <c r="J170" s="35"/>
      <c r="K170" s="35"/>
      <c r="L170" s="35"/>
      <c r="M170" s="35"/>
      <c r="N170" s="35"/>
      <c r="O170" s="57"/>
      <c r="P170" s="35"/>
      <c r="Q170" s="35"/>
      <c r="R170" s="35"/>
    </row>
    <row r="171" spans="7:18" s="19" customFormat="1" x14ac:dyDescent="0.25">
      <c r="G171" s="41"/>
      <c r="H171" s="35"/>
      <c r="I171" s="35"/>
      <c r="J171" s="35"/>
      <c r="K171" s="35"/>
      <c r="L171" s="35"/>
      <c r="M171" s="35"/>
      <c r="N171" s="35"/>
      <c r="O171" s="57"/>
      <c r="P171" s="35"/>
      <c r="Q171" s="35"/>
      <c r="R171" s="35"/>
    </row>
    <row r="172" spans="7:18" s="19" customFormat="1" x14ac:dyDescent="0.25">
      <c r="G172" s="41"/>
      <c r="H172" s="35"/>
      <c r="I172" s="35"/>
      <c r="J172" s="35"/>
      <c r="K172" s="35"/>
      <c r="L172" s="35"/>
      <c r="M172" s="35"/>
      <c r="N172" s="35"/>
      <c r="O172" s="57"/>
      <c r="P172" s="35"/>
      <c r="Q172" s="35"/>
      <c r="R172" s="35"/>
    </row>
    <row r="173" spans="7:18" s="19" customFormat="1" x14ac:dyDescent="0.25">
      <c r="G173" s="41"/>
      <c r="H173" s="35"/>
      <c r="I173" s="35"/>
      <c r="J173" s="35"/>
      <c r="K173" s="35"/>
      <c r="L173" s="35"/>
      <c r="M173" s="35"/>
      <c r="N173" s="35"/>
      <c r="O173" s="57"/>
      <c r="P173" s="35"/>
      <c r="Q173" s="35"/>
      <c r="R173" s="35"/>
    </row>
    <row r="174" spans="7:18" s="19" customFormat="1" x14ac:dyDescent="0.25">
      <c r="G174" s="41"/>
      <c r="H174" s="35"/>
      <c r="I174" s="35"/>
      <c r="J174" s="35"/>
      <c r="K174" s="35"/>
      <c r="L174" s="35"/>
      <c r="M174" s="35"/>
      <c r="N174" s="35"/>
      <c r="O174" s="57"/>
      <c r="P174" s="35"/>
      <c r="Q174" s="35"/>
      <c r="R174" s="35"/>
    </row>
    <row r="175" spans="7:18" s="19" customFormat="1" x14ac:dyDescent="0.25">
      <c r="G175" s="41"/>
      <c r="H175" s="35"/>
      <c r="I175" s="35"/>
      <c r="J175" s="35"/>
      <c r="K175" s="35"/>
      <c r="L175" s="35"/>
      <c r="M175" s="35"/>
      <c r="N175" s="35"/>
      <c r="O175" s="57"/>
      <c r="P175" s="35"/>
      <c r="Q175" s="35"/>
      <c r="R175" s="35"/>
    </row>
    <row r="176" spans="7:18" s="19" customFormat="1" x14ac:dyDescent="0.25">
      <c r="G176" s="41"/>
      <c r="H176" s="35"/>
      <c r="I176" s="35"/>
      <c r="J176" s="35"/>
      <c r="K176" s="35"/>
      <c r="L176" s="35"/>
      <c r="M176" s="35"/>
      <c r="N176" s="35"/>
      <c r="O176" s="57"/>
      <c r="P176" s="35"/>
      <c r="Q176" s="35"/>
      <c r="R176" s="35"/>
    </row>
    <row r="177" spans="7:18" s="19" customFormat="1" x14ac:dyDescent="0.25">
      <c r="G177" s="41"/>
      <c r="H177" s="35"/>
      <c r="I177" s="35"/>
      <c r="J177" s="35"/>
      <c r="K177" s="35"/>
      <c r="L177" s="35"/>
      <c r="M177" s="35"/>
      <c r="N177" s="35"/>
      <c r="O177" s="57"/>
      <c r="P177" s="35"/>
      <c r="Q177" s="35"/>
      <c r="R177" s="35"/>
    </row>
    <row r="178" spans="7:18" s="19" customFormat="1" x14ac:dyDescent="0.25">
      <c r="G178" s="41"/>
      <c r="H178" s="35"/>
      <c r="I178" s="35"/>
      <c r="J178" s="35"/>
      <c r="K178" s="35"/>
      <c r="L178" s="35"/>
      <c r="M178" s="35"/>
      <c r="N178" s="35"/>
      <c r="O178" s="57"/>
      <c r="P178" s="35"/>
      <c r="Q178" s="35"/>
      <c r="R178" s="35"/>
    </row>
    <row r="179" spans="7:18" s="19" customFormat="1" x14ac:dyDescent="0.25">
      <c r="G179" s="41"/>
      <c r="H179" s="35"/>
      <c r="I179" s="35"/>
      <c r="J179" s="35"/>
      <c r="K179" s="35"/>
      <c r="L179" s="35"/>
      <c r="M179" s="35"/>
      <c r="N179" s="35"/>
      <c r="O179" s="57"/>
      <c r="P179" s="35"/>
      <c r="Q179" s="35"/>
      <c r="R179" s="35"/>
    </row>
    <row r="180" spans="7:18" s="19" customFormat="1" x14ac:dyDescent="0.25">
      <c r="G180" s="41"/>
      <c r="H180" s="35"/>
      <c r="I180" s="35"/>
      <c r="J180" s="35"/>
      <c r="K180" s="35"/>
      <c r="L180" s="35"/>
      <c r="M180" s="35"/>
      <c r="N180" s="35"/>
      <c r="O180" s="57"/>
      <c r="P180" s="35"/>
      <c r="Q180" s="35"/>
      <c r="R180" s="35"/>
    </row>
    <row r="181" spans="7:18" s="19" customFormat="1" x14ac:dyDescent="0.25">
      <c r="G181" s="41"/>
      <c r="H181" s="35"/>
      <c r="I181" s="35"/>
      <c r="J181" s="35"/>
      <c r="K181" s="35"/>
      <c r="L181" s="35"/>
      <c r="M181" s="35"/>
      <c r="N181" s="35"/>
      <c r="O181" s="57"/>
      <c r="P181" s="35"/>
      <c r="Q181" s="35"/>
      <c r="R181" s="35"/>
    </row>
    <row r="182" spans="7:18" s="19" customFormat="1" x14ac:dyDescent="0.25">
      <c r="G182" s="41"/>
      <c r="H182" s="35"/>
      <c r="I182" s="35"/>
      <c r="J182" s="35"/>
      <c r="K182" s="35"/>
      <c r="L182" s="35"/>
      <c r="M182" s="35"/>
      <c r="N182" s="35"/>
      <c r="O182" s="57"/>
      <c r="P182" s="35"/>
      <c r="Q182" s="35"/>
      <c r="R182" s="35"/>
    </row>
    <row r="183" spans="7:18" s="19" customFormat="1" x14ac:dyDescent="0.25">
      <c r="G183" s="41"/>
      <c r="H183" s="35"/>
      <c r="I183" s="35"/>
      <c r="J183" s="35"/>
      <c r="K183" s="35"/>
      <c r="L183" s="35"/>
      <c r="M183" s="35"/>
      <c r="N183" s="35"/>
      <c r="O183" s="57"/>
      <c r="P183" s="35"/>
      <c r="Q183" s="35"/>
      <c r="R183" s="35"/>
    </row>
    <row r="184" spans="7:18" s="19" customFormat="1" x14ac:dyDescent="0.25">
      <c r="G184" s="41"/>
      <c r="H184" s="35"/>
      <c r="I184" s="35"/>
      <c r="J184" s="35"/>
      <c r="K184" s="35"/>
      <c r="L184" s="35"/>
      <c r="M184" s="35"/>
      <c r="N184" s="35"/>
      <c r="O184" s="57"/>
      <c r="P184" s="35"/>
      <c r="Q184" s="35"/>
      <c r="R184" s="35"/>
    </row>
    <row r="185" spans="7:18" s="19" customFormat="1" x14ac:dyDescent="0.25">
      <c r="G185" s="41"/>
      <c r="H185" s="35"/>
      <c r="I185" s="35"/>
      <c r="J185" s="35"/>
      <c r="K185" s="35"/>
      <c r="L185" s="35"/>
      <c r="M185" s="35"/>
      <c r="N185" s="35"/>
      <c r="O185" s="57"/>
      <c r="P185" s="35"/>
      <c r="Q185" s="35"/>
      <c r="R185" s="35"/>
    </row>
    <row r="186" spans="7:18" s="19" customFormat="1" x14ac:dyDescent="0.25">
      <c r="G186" s="41"/>
      <c r="H186" s="35"/>
      <c r="I186" s="35"/>
      <c r="J186" s="35"/>
      <c r="K186" s="35"/>
      <c r="L186" s="35"/>
      <c r="M186" s="35"/>
      <c r="N186" s="35"/>
      <c r="O186" s="57"/>
      <c r="P186" s="35"/>
      <c r="Q186" s="35"/>
      <c r="R186" s="35"/>
    </row>
    <row r="187" spans="7:18" s="19" customFormat="1" x14ac:dyDescent="0.25">
      <c r="G187" s="41"/>
      <c r="H187" s="35"/>
      <c r="I187" s="35"/>
      <c r="J187" s="35"/>
      <c r="K187" s="35"/>
      <c r="L187" s="35"/>
      <c r="M187" s="35"/>
      <c r="N187" s="35"/>
      <c r="O187" s="57"/>
      <c r="P187" s="35"/>
      <c r="Q187" s="35"/>
      <c r="R187" s="35"/>
    </row>
    <row r="188" spans="7:18" s="19" customFormat="1" x14ac:dyDescent="0.25">
      <c r="G188" s="41"/>
      <c r="H188" s="35"/>
      <c r="I188" s="35"/>
      <c r="J188" s="35"/>
      <c r="K188" s="35"/>
      <c r="L188" s="35"/>
      <c r="M188" s="35"/>
      <c r="N188" s="35"/>
      <c r="O188" s="57"/>
      <c r="P188" s="35"/>
      <c r="Q188" s="35"/>
      <c r="R188" s="35"/>
    </row>
    <row r="189" spans="7:18" s="19" customFormat="1" x14ac:dyDescent="0.25">
      <c r="G189" s="41"/>
      <c r="H189" s="35"/>
      <c r="I189" s="35"/>
      <c r="J189" s="35"/>
      <c r="K189" s="35"/>
      <c r="L189" s="35"/>
      <c r="M189" s="35"/>
      <c r="N189" s="35"/>
      <c r="O189" s="57"/>
      <c r="P189" s="35"/>
      <c r="Q189" s="35"/>
      <c r="R189" s="35"/>
    </row>
    <row r="190" spans="7:18" s="19" customFormat="1" x14ac:dyDescent="0.25">
      <c r="G190" s="41"/>
      <c r="H190" s="35"/>
      <c r="I190" s="35"/>
      <c r="J190" s="35"/>
      <c r="K190" s="35"/>
      <c r="L190" s="35"/>
      <c r="M190" s="35"/>
      <c r="N190" s="35"/>
      <c r="O190" s="57"/>
      <c r="P190" s="35"/>
      <c r="Q190" s="35"/>
      <c r="R190" s="35"/>
    </row>
    <row r="191" spans="7:18" s="19" customFormat="1" x14ac:dyDescent="0.25">
      <c r="G191" s="41"/>
      <c r="H191" s="35"/>
      <c r="I191" s="35"/>
      <c r="J191" s="35"/>
      <c r="K191" s="35"/>
      <c r="L191" s="35"/>
      <c r="M191" s="35"/>
      <c r="N191" s="35"/>
      <c r="O191" s="57"/>
      <c r="P191" s="35"/>
      <c r="Q191" s="35"/>
      <c r="R191" s="35"/>
    </row>
    <row r="192" spans="7:18" s="19" customFormat="1" x14ac:dyDescent="0.25">
      <c r="G192" s="41"/>
      <c r="H192" s="35"/>
      <c r="I192" s="35"/>
      <c r="J192" s="35"/>
      <c r="K192" s="35"/>
      <c r="L192" s="35"/>
      <c r="M192" s="35"/>
      <c r="N192" s="35"/>
      <c r="O192" s="57"/>
      <c r="P192" s="35"/>
      <c r="Q192" s="35"/>
      <c r="R192" s="35"/>
    </row>
    <row r="193" spans="7:18" s="19" customFormat="1" x14ac:dyDescent="0.25">
      <c r="G193" s="41"/>
      <c r="H193" s="35"/>
      <c r="I193" s="35"/>
      <c r="J193" s="35"/>
      <c r="K193" s="35"/>
      <c r="L193" s="35"/>
      <c r="M193" s="35"/>
      <c r="N193" s="35"/>
      <c r="O193" s="57"/>
      <c r="P193" s="35"/>
      <c r="Q193" s="35"/>
      <c r="R193" s="35"/>
    </row>
    <row r="194" spans="7:18" s="19" customFormat="1" x14ac:dyDescent="0.25">
      <c r="G194" s="41"/>
      <c r="H194" s="35"/>
      <c r="I194" s="35"/>
      <c r="J194" s="35"/>
      <c r="K194" s="35"/>
      <c r="L194" s="35"/>
      <c r="M194" s="35"/>
      <c r="N194" s="35"/>
      <c r="O194" s="57"/>
      <c r="P194" s="35"/>
      <c r="Q194" s="35"/>
      <c r="R194" s="35"/>
    </row>
    <row r="195" spans="7:18" s="19" customFormat="1" x14ac:dyDescent="0.25">
      <c r="G195" s="41"/>
      <c r="H195" s="35"/>
      <c r="I195" s="35"/>
      <c r="J195" s="35"/>
      <c r="K195" s="35"/>
      <c r="L195" s="35"/>
      <c r="M195" s="35"/>
      <c r="N195" s="35"/>
      <c r="O195" s="57"/>
      <c r="P195" s="35"/>
      <c r="Q195" s="35"/>
      <c r="R195" s="35"/>
    </row>
    <row r="196" spans="7:18" s="19" customFormat="1" x14ac:dyDescent="0.25">
      <c r="G196" s="41"/>
      <c r="H196" s="35"/>
      <c r="I196" s="35"/>
      <c r="J196" s="35"/>
      <c r="K196" s="35"/>
      <c r="L196" s="35"/>
      <c r="M196" s="35"/>
      <c r="N196" s="35"/>
      <c r="O196" s="57"/>
      <c r="P196" s="35"/>
      <c r="Q196" s="35"/>
      <c r="R196" s="35"/>
    </row>
    <row r="197" spans="7:18" s="19" customFormat="1" x14ac:dyDescent="0.25">
      <c r="G197" s="41"/>
      <c r="H197" s="35"/>
      <c r="I197" s="35"/>
      <c r="J197" s="35"/>
      <c r="K197" s="35"/>
      <c r="L197" s="35"/>
      <c r="M197" s="35"/>
      <c r="N197" s="35"/>
      <c r="O197" s="57"/>
      <c r="P197" s="35"/>
      <c r="Q197" s="35"/>
      <c r="R197" s="35"/>
    </row>
    <row r="198" spans="7:18" s="19" customFormat="1" x14ac:dyDescent="0.25">
      <c r="G198" s="41"/>
      <c r="H198" s="35"/>
      <c r="I198" s="35"/>
      <c r="J198" s="35"/>
      <c r="K198" s="35"/>
      <c r="L198" s="35"/>
      <c r="M198" s="35"/>
      <c r="N198" s="35"/>
      <c r="O198" s="57"/>
      <c r="P198" s="35"/>
      <c r="Q198" s="35"/>
      <c r="R198" s="35"/>
    </row>
    <row r="199" spans="7:18" s="19" customFormat="1" x14ac:dyDescent="0.25">
      <c r="G199" s="41"/>
      <c r="H199" s="35"/>
      <c r="I199" s="35"/>
      <c r="J199" s="35"/>
      <c r="K199" s="35"/>
      <c r="L199" s="35"/>
      <c r="M199" s="35"/>
      <c r="N199" s="35"/>
      <c r="O199" s="57"/>
      <c r="P199" s="35"/>
      <c r="Q199" s="35"/>
      <c r="R199" s="35"/>
    </row>
    <row r="200" spans="7:18" s="19" customFormat="1" x14ac:dyDescent="0.25">
      <c r="G200" s="41"/>
      <c r="H200" s="35"/>
      <c r="I200" s="35"/>
      <c r="J200" s="35"/>
      <c r="K200" s="35"/>
      <c r="L200" s="35"/>
      <c r="M200" s="35"/>
      <c r="N200" s="35"/>
      <c r="O200" s="57"/>
      <c r="P200" s="35"/>
      <c r="Q200" s="35"/>
      <c r="R200" s="35"/>
    </row>
    <row r="201" spans="7:18" s="19" customFormat="1" x14ac:dyDescent="0.25">
      <c r="G201" s="41"/>
      <c r="H201" s="35"/>
      <c r="I201" s="35"/>
      <c r="J201" s="35"/>
      <c r="K201" s="35"/>
      <c r="L201" s="35"/>
      <c r="M201" s="35"/>
      <c r="N201" s="35"/>
      <c r="O201" s="57"/>
      <c r="P201" s="35"/>
      <c r="Q201" s="35"/>
      <c r="R201" s="35"/>
    </row>
    <row r="202" spans="7:18" s="19" customFormat="1" x14ac:dyDescent="0.25">
      <c r="G202" s="41"/>
      <c r="H202" s="35"/>
      <c r="I202" s="35"/>
      <c r="J202" s="35"/>
      <c r="K202" s="35"/>
      <c r="L202" s="35"/>
      <c r="M202" s="35"/>
      <c r="N202" s="35"/>
      <c r="O202" s="57"/>
      <c r="P202" s="35"/>
      <c r="Q202" s="35"/>
      <c r="R202" s="35"/>
    </row>
    <row r="203" spans="7:18" s="19" customFormat="1" x14ac:dyDescent="0.25">
      <c r="G203" s="41"/>
      <c r="H203" s="35"/>
      <c r="I203" s="35"/>
      <c r="J203" s="35"/>
      <c r="K203" s="35"/>
      <c r="L203" s="35"/>
      <c r="M203" s="35"/>
      <c r="N203" s="35"/>
      <c r="O203" s="57"/>
      <c r="P203" s="35"/>
      <c r="Q203" s="35"/>
      <c r="R203" s="35"/>
    </row>
    <row r="204" spans="7:18" s="19" customFormat="1" x14ac:dyDescent="0.25">
      <c r="G204" s="41"/>
      <c r="H204" s="35"/>
      <c r="I204" s="35"/>
      <c r="J204" s="35"/>
      <c r="K204" s="35"/>
      <c r="L204" s="35"/>
      <c r="M204" s="35"/>
      <c r="N204" s="35"/>
      <c r="O204" s="57"/>
      <c r="P204" s="35"/>
      <c r="Q204" s="35"/>
      <c r="R204" s="35"/>
    </row>
    <row r="205" spans="7:18" s="19" customFormat="1" x14ac:dyDescent="0.25">
      <c r="G205" s="41"/>
      <c r="H205" s="35"/>
      <c r="I205" s="35"/>
      <c r="J205" s="35"/>
      <c r="K205" s="35"/>
      <c r="L205" s="35"/>
      <c r="M205" s="35"/>
      <c r="N205" s="35"/>
      <c r="O205" s="57"/>
      <c r="P205" s="35"/>
      <c r="Q205" s="35"/>
      <c r="R205" s="35"/>
    </row>
    <row r="206" spans="7:18" s="19" customFormat="1" x14ac:dyDescent="0.25">
      <c r="G206" s="41"/>
      <c r="H206" s="35"/>
      <c r="I206" s="35"/>
      <c r="J206" s="35"/>
      <c r="K206" s="35"/>
      <c r="L206" s="35"/>
      <c r="M206" s="35"/>
      <c r="N206" s="35"/>
      <c r="O206" s="57"/>
      <c r="P206" s="35"/>
      <c r="Q206" s="35"/>
      <c r="R206" s="35"/>
    </row>
    <row r="207" spans="7:18" s="19" customFormat="1" x14ac:dyDescent="0.25">
      <c r="G207" s="41"/>
      <c r="H207" s="35"/>
      <c r="I207" s="35"/>
      <c r="J207" s="35"/>
      <c r="K207" s="35"/>
      <c r="L207" s="35"/>
      <c r="M207" s="35"/>
      <c r="N207" s="35"/>
      <c r="O207" s="57"/>
      <c r="P207" s="35"/>
      <c r="Q207" s="35"/>
      <c r="R207" s="35"/>
    </row>
    <row r="208" spans="7:18" s="19" customFormat="1" x14ac:dyDescent="0.25">
      <c r="G208" s="41"/>
      <c r="H208" s="35"/>
      <c r="I208" s="35"/>
      <c r="J208" s="35"/>
      <c r="K208" s="35"/>
      <c r="L208" s="35"/>
      <c r="M208" s="35"/>
      <c r="N208" s="35"/>
      <c r="O208" s="57"/>
      <c r="P208" s="35"/>
      <c r="Q208" s="35"/>
      <c r="R208" s="35"/>
    </row>
    <row r="209" spans="7:18" s="19" customFormat="1" x14ac:dyDescent="0.25">
      <c r="G209" s="41"/>
      <c r="H209" s="35"/>
      <c r="I209" s="35"/>
      <c r="J209" s="35"/>
      <c r="K209" s="35"/>
      <c r="L209" s="35"/>
      <c r="M209" s="35"/>
      <c r="N209" s="35"/>
      <c r="O209" s="57"/>
      <c r="P209" s="35"/>
      <c r="Q209" s="35"/>
      <c r="R209" s="35"/>
    </row>
    <row r="210" spans="7:18" s="19" customFormat="1" x14ac:dyDescent="0.25">
      <c r="G210" s="41"/>
      <c r="H210" s="35"/>
      <c r="I210" s="35"/>
      <c r="J210" s="35"/>
      <c r="K210" s="35"/>
      <c r="L210" s="35"/>
      <c r="M210" s="35"/>
      <c r="N210" s="35"/>
      <c r="O210" s="57"/>
      <c r="P210" s="35"/>
      <c r="Q210" s="35"/>
      <c r="R210" s="35"/>
    </row>
    <row r="211" spans="7:18" s="19" customFormat="1" x14ac:dyDescent="0.25">
      <c r="G211" s="41"/>
      <c r="H211" s="35"/>
      <c r="I211" s="35"/>
      <c r="J211" s="35"/>
      <c r="K211" s="35"/>
      <c r="L211" s="35"/>
      <c r="M211" s="35"/>
      <c r="N211" s="35"/>
      <c r="O211" s="57"/>
      <c r="P211" s="35"/>
      <c r="Q211" s="35"/>
      <c r="R211" s="35"/>
    </row>
    <row r="212" spans="7:18" s="19" customFormat="1" x14ac:dyDescent="0.25">
      <c r="G212" s="41"/>
      <c r="H212" s="35"/>
      <c r="I212" s="35"/>
      <c r="J212" s="35"/>
      <c r="K212" s="35"/>
      <c r="L212" s="35"/>
      <c r="M212" s="35"/>
      <c r="N212" s="35"/>
      <c r="O212" s="57"/>
      <c r="P212" s="35"/>
      <c r="Q212" s="35"/>
      <c r="R212" s="35"/>
    </row>
    <row r="213" spans="7:18" s="19" customFormat="1" x14ac:dyDescent="0.25">
      <c r="G213" s="41"/>
      <c r="H213" s="35"/>
      <c r="I213" s="35"/>
      <c r="J213" s="35"/>
      <c r="K213" s="35"/>
      <c r="L213" s="35"/>
      <c r="M213" s="35"/>
      <c r="N213" s="35"/>
      <c r="O213" s="57"/>
      <c r="P213" s="35"/>
      <c r="Q213" s="35"/>
      <c r="R213" s="35"/>
    </row>
    <row r="214" spans="7:18" s="19" customFormat="1" x14ac:dyDescent="0.25">
      <c r="G214" s="41"/>
      <c r="H214" s="35"/>
      <c r="I214" s="35"/>
      <c r="J214" s="35"/>
      <c r="K214" s="35"/>
      <c r="L214" s="35"/>
      <c r="M214" s="35"/>
      <c r="N214" s="35"/>
      <c r="O214" s="57"/>
      <c r="P214" s="35"/>
      <c r="Q214" s="35"/>
      <c r="R214" s="35"/>
    </row>
    <row r="215" spans="7:18" s="19" customFormat="1" x14ac:dyDescent="0.25">
      <c r="G215" s="41"/>
      <c r="H215" s="35"/>
      <c r="I215" s="35"/>
      <c r="J215" s="35"/>
      <c r="K215" s="35"/>
      <c r="L215" s="35"/>
      <c r="M215" s="35"/>
      <c r="N215" s="35"/>
      <c r="O215" s="57"/>
      <c r="P215" s="35"/>
      <c r="Q215" s="35"/>
      <c r="R215" s="35"/>
    </row>
    <row r="216" spans="7:18" s="19" customFormat="1" x14ac:dyDescent="0.25">
      <c r="G216" s="41"/>
      <c r="H216" s="35"/>
      <c r="I216" s="35"/>
      <c r="J216" s="35"/>
      <c r="K216" s="35"/>
      <c r="L216" s="35"/>
      <c r="M216" s="35"/>
      <c r="N216" s="35"/>
      <c r="O216" s="57"/>
      <c r="P216" s="35"/>
      <c r="Q216" s="35"/>
      <c r="R216" s="35"/>
    </row>
    <row r="217" spans="7:18" s="19" customFormat="1" x14ac:dyDescent="0.25">
      <c r="G217" s="41"/>
      <c r="H217" s="35"/>
      <c r="I217" s="35"/>
      <c r="J217" s="35"/>
      <c r="K217" s="35"/>
      <c r="L217" s="35"/>
      <c r="M217" s="35"/>
      <c r="N217" s="35"/>
      <c r="O217" s="57"/>
      <c r="P217" s="35"/>
      <c r="Q217" s="35"/>
      <c r="R217" s="35"/>
    </row>
    <row r="218" spans="7:18" s="19" customFormat="1" x14ac:dyDescent="0.25">
      <c r="G218" s="41"/>
      <c r="H218" s="35"/>
      <c r="I218" s="35"/>
      <c r="J218" s="35"/>
      <c r="K218" s="35"/>
      <c r="L218" s="35"/>
      <c r="M218" s="35"/>
      <c r="N218" s="35"/>
      <c r="O218" s="57"/>
      <c r="P218" s="35"/>
      <c r="Q218" s="35"/>
      <c r="R218" s="35"/>
    </row>
    <row r="219" spans="7:18" s="19" customFormat="1" x14ac:dyDescent="0.25">
      <c r="G219" s="41"/>
      <c r="H219" s="35"/>
      <c r="I219" s="35"/>
      <c r="J219" s="35"/>
      <c r="K219" s="35"/>
      <c r="L219" s="35"/>
      <c r="M219" s="35"/>
      <c r="N219" s="35"/>
      <c r="O219" s="57"/>
      <c r="P219" s="35"/>
      <c r="Q219" s="35"/>
      <c r="R219" s="35"/>
    </row>
    <row r="220" spans="7:18" s="19" customFormat="1" x14ac:dyDescent="0.25">
      <c r="G220" s="41"/>
      <c r="H220" s="35"/>
      <c r="I220" s="35"/>
      <c r="J220" s="35"/>
      <c r="K220" s="35"/>
      <c r="L220" s="35"/>
      <c r="M220" s="35"/>
      <c r="N220" s="35"/>
      <c r="O220" s="57"/>
      <c r="P220" s="35"/>
      <c r="Q220" s="35"/>
      <c r="R220" s="35"/>
    </row>
    <row r="221" spans="7:18" s="19" customFormat="1" x14ac:dyDescent="0.25">
      <c r="G221" s="41"/>
      <c r="H221" s="35"/>
      <c r="I221" s="35"/>
      <c r="J221" s="35"/>
      <c r="K221" s="35"/>
      <c r="L221" s="35"/>
      <c r="M221" s="35"/>
      <c r="N221" s="35"/>
      <c r="O221" s="57"/>
      <c r="P221" s="35"/>
      <c r="Q221" s="35"/>
      <c r="R221" s="35"/>
    </row>
    <row r="222" spans="7:18" s="19" customFormat="1" x14ac:dyDescent="0.25">
      <c r="G222" s="41"/>
      <c r="H222" s="35"/>
      <c r="I222" s="35"/>
      <c r="J222" s="35"/>
      <c r="K222" s="35"/>
      <c r="L222" s="35"/>
      <c r="M222" s="35"/>
      <c r="N222" s="35"/>
      <c r="O222" s="57"/>
      <c r="P222" s="35"/>
      <c r="Q222" s="35"/>
      <c r="R222" s="35"/>
    </row>
    <row r="223" spans="7:18" s="19" customFormat="1" x14ac:dyDescent="0.25">
      <c r="G223" s="41"/>
      <c r="H223" s="35"/>
      <c r="I223" s="35"/>
      <c r="J223" s="35"/>
      <c r="K223" s="35"/>
      <c r="L223" s="35"/>
      <c r="M223" s="35"/>
      <c r="N223" s="35"/>
      <c r="O223" s="57"/>
      <c r="P223" s="35"/>
      <c r="Q223" s="35"/>
      <c r="R223" s="35"/>
    </row>
    <row r="224" spans="7:18" s="19" customFormat="1" x14ac:dyDescent="0.25">
      <c r="G224" s="41"/>
      <c r="H224" s="35"/>
      <c r="I224" s="35"/>
      <c r="J224" s="35"/>
      <c r="K224" s="35"/>
      <c r="L224" s="35"/>
      <c r="M224" s="35"/>
      <c r="N224" s="35"/>
      <c r="O224" s="57"/>
      <c r="P224" s="35"/>
      <c r="Q224" s="35"/>
      <c r="R224" s="35"/>
    </row>
    <row r="225" spans="7:18" s="19" customFormat="1" x14ac:dyDescent="0.25">
      <c r="G225" s="41"/>
      <c r="H225" s="35"/>
      <c r="I225" s="35"/>
      <c r="J225" s="35"/>
      <c r="K225" s="35"/>
      <c r="L225" s="35"/>
      <c r="M225" s="35"/>
      <c r="N225" s="35"/>
      <c r="O225" s="57"/>
      <c r="P225" s="35"/>
      <c r="Q225" s="35"/>
      <c r="R225" s="35"/>
    </row>
    <row r="226" spans="7:18" s="19" customFormat="1" x14ac:dyDescent="0.25">
      <c r="G226" s="41"/>
      <c r="H226" s="35"/>
      <c r="I226" s="35"/>
      <c r="J226" s="35"/>
      <c r="K226" s="35"/>
      <c r="L226" s="35"/>
      <c r="M226" s="35"/>
      <c r="N226" s="35"/>
      <c r="O226" s="57"/>
      <c r="P226" s="35"/>
      <c r="Q226" s="35"/>
      <c r="R226" s="35"/>
    </row>
    <row r="227" spans="7:18" s="19" customFormat="1" x14ac:dyDescent="0.25">
      <c r="G227" s="41"/>
      <c r="H227" s="35"/>
      <c r="I227" s="35"/>
      <c r="J227" s="35"/>
      <c r="K227" s="35"/>
      <c r="L227" s="35"/>
      <c r="M227" s="35"/>
      <c r="N227" s="35"/>
      <c r="O227" s="57"/>
      <c r="P227" s="35"/>
      <c r="Q227" s="35"/>
      <c r="R227" s="35"/>
    </row>
    <row r="228" spans="7:18" s="19" customFormat="1" x14ac:dyDescent="0.25">
      <c r="G228" s="41"/>
      <c r="H228" s="35"/>
      <c r="I228" s="35"/>
      <c r="J228" s="35"/>
      <c r="K228" s="35"/>
      <c r="L228" s="35"/>
      <c r="M228" s="35"/>
      <c r="N228" s="35"/>
      <c r="O228" s="57"/>
      <c r="P228" s="35"/>
      <c r="Q228" s="35"/>
      <c r="R228" s="35"/>
    </row>
    <row r="229" spans="7:18" s="19" customFormat="1" x14ac:dyDescent="0.25">
      <c r="G229" s="41"/>
      <c r="H229" s="35"/>
      <c r="I229" s="35"/>
      <c r="J229" s="35"/>
      <c r="K229" s="35"/>
      <c r="L229" s="35"/>
      <c r="M229" s="35"/>
      <c r="N229" s="35"/>
      <c r="O229" s="57"/>
      <c r="P229" s="35"/>
      <c r="Q229" s="35"/>
      <c r="R229" s="35"/>
    </row>
    <row r="230" spans="7:18" s="19" customFormat="1" x14ac:dyDescent="0.25">
      <c r="G230" s="41"/>
      <c r="H230" s="35"/>
      <c r="I230" s="35"/>
      <c r="J230" s="35"/>
      <c r="K230" s="35"/>
      <c r="L230" s="35"/>
      <c r="M230" s="35"/>
      <c r="N230" s="35"/>
      <c r="O230" s="57"/>
      <c r="P230" s="35"/>
      <c r="Q230" s="35"/>
      <c r="R230" s="35"/>
    </row>
    <row r="231" spans="7:18" s="19" customFormat="1" x14ac:dyDescent="0.25">
      <c r="G231" s="41"/>
      <c r="H231" s="35"/>
      <c r="I231" s="35"/>
      <c r="J231" s="35"/>
      <c r="K231" s="35"/>
      <c r="L231" s="35"/>
      <c r="M231" s="35"/>
      <c r="N231" s="35"/>
      <c r="O231" s="57"/>
      <c r="P231" s="35"/>
      <c r="Q231" s="35"/>
      <c r="R231" s="35"/>
    </row>
    <row r="232" spans="7:18" s="19" customFormat="1" x14ac:dyDescent="0.25">
      <c r="G232" s="41"/>
      <c r="H232" s="35"/>
      <c r="I232" s="35"/>
      <c r="J232" s="35"/>
      <c r="K232" s="35"/>
      <c r="L232" s="35"/>
      <c r="M232" s="35"/>
      <c r="N232" s="35"/>
      <c r="O232" s="57"/>
      <c r="P232" s="35"/>
      <c r="Q232" s="35"/>
      <c r="R232" s="35"/>
    </row>
    <row r="233" spans="7:18" s="19" customFormat="1" x14ac:dyDescent="0.25">
      <c r="G233" s="41"/>
      <c r="H233" s="35"/>
      <c r="I233" s="35"/>
      <c r="J233" s="35"/>
      <c r="K233" s="35"/>
      <c r="L233" s="35"/>
      <c r="M233" s="35"/>
      <c r="N233" s="35"/>
      <c r="O233" s="57"/>
      <c r="P233" s="35"/>
      <c r="Q233" s="35"/>
      <c r="R233" s="35"/>
    </row>
    <row r="234" spans="7:18" s="19" customFormat="1" x14ac:dyDescent="0.25">
      <c r="G234" s="41"/>
      <c r="H234" s="35"/>
      <c r="I234" s="35"/>
      <c r="J234" s="35"/>
      <c r="K234" s="35"/>
      <c r="L234" s="35"/>
      <c r="M234" s="35"/>
      <c r="N234" s="35"/>
      <c r="O234" s="57"/>
      <c r="P234" s="35"/>
      <c r="Q234" s="35"/>
      <c r="R234" s="35"/>
    </row>
    <row r="235" spans="7:18" s="19" customFormat="1" x14ac:dyDescent="0.25">
      <c r="G235" s="41"/>
      <c r="H235" s="35"/>
      <c r="I235" s="35"/>
      <c r="J235" s="35"/>
      <c r="K235" s="35"/>
      <c r="L235" s="35"/>
      <c r="M235" s="35"/>
      <c r="N235" s="35"/>
      <c r="O235" s="57"/>
      <c r="P235" s="35"/>
      <c r="Q235" s="35"/>
      <c r="R235" s="35"/>
    </row>
    <row r="236" spans="7:18" s="19" customFormat="1" x14ac:dyDescent="0.25">
      <c r="G236" s="41"/>
      <c r="H236" s="35"/>
      <c r="I236" s="35"/>
      <c r="J236" s="35"/>
      <c r="K236" s="35"/>
      <c r="L236" s="35"/>
      <c r="M236" s="35"/>
      <c r="N236" s="35"/>
      <c r="O236" s="57"/>
      <c r="P236" s="35"/>
      <c r="Q236" s="35"/>
      <c r="R236" s="35"/>
    </row>
    <row r="237" spans="7:18" s="19" customFormat="1" x14ac:dyDescent="0.25">
      <c r="G237" s="41"/>
      <c r="H237" s="35"/>
      <c r="I237" s="35"/>
      <c r="J237" s="35"/>
      <c r="K237" s="35"/>
      <c r="L237" s="35"/>
      <c r="M237" s="35"/>
      <c r="N237" s="35"/>
      <c r="O237" s="57"/>
      <c r="P237" s="35"/>
      <c r="Q237" s="35"/>
      <c r="R237" s="35"/>
    </row>
    <row r="238" spans="7:18" s="19" customFormat="1" x14ac:dyDescent="0.25">
      <c r="G238" s="41"/>
      <c r="H238" s="35"/>
      <c r="I238" s="35"/>
      <c r="J238" s="35"/>
      <c r="K238" s="35"/>
      <c r="L238" s="35"/>
      <c r="M238" s="35"/>
      <c r="N238" s="35"/>
      <c r="O238" s="57"/>
      <c r="P238" s="35"/>
      <c r="Q238" s="35"/>
      <c r="R238" s="35"/>
    </row>
    <row r="239" spans="7:18" s="19" customFormat="1" x14ac:dyDescent="0.25">
      <c r="G239" s="41"/>
      <c r="H239" s="35"/>
      <c r="I239" s="35"/>
      <c r="J239" s="35"/>
      <c r="K239" s="35"/>
      <c r="L239" s="35"/>
      <c r="M239" s="35"/>
      <c r="N239" s="35"/>
      <c r="O239" s="57"/>
      <c r="P239" s="35"/>
      <c r="Q239" s="35"/>
      <c r="R239" s="35"/>
    </row>
    <row r="240" spans="7:18" s="19" customFormat="1" x14ac:dyDescent="0.25">
      <c r="G240" s="41"/>
      <c r="H240" s="35"/>
      <c r="I240" s="35"/>
      <c r="J240" s="35"/>
      <c r="K240" s="35"/>
      <c r="L240" s="35"/>
      <c r="M240" s="35"/>
      <c r="N240" s="35"/>
      <c r="O240" s="57"/>
      <c r="P240" s="35"/>
      <c r="Q240" s="35"/>
      <c r="R240" s="35"/>
    </row>
    <row r="241" spans="7:18" s="19" customFormat="1" x14ac:dyDescent="0.25">
      <c r="G241" s="41"/>
      <c r="H241" s="35"/>
      <c r="I241" s="35"/>
      <c r="J241" s="35"/>
      <c r="K241" s="35"/>
      <c r="L241" s="35"/>
      <c r="M241" s="35"/>
      <c r="N241" s="35"/>
      <c r="O241" s="57"/>
      <c r="P241" s="35"/>
      <c r="Q241" s="35"/>
      <c r="R241" s="35"/>
    </row>
    <row r="242" spans="7:18" s="19" customFormat="1" x14ac:dyDescent="0.25">
      <c r="G242" s="41"/>
      <c r="H242" s="35"/>
      <c r="I242" s="35"/>
      <c r="J242" s="35"/>
      <c r="K242" s="35"/>
      <c r="L242" s="35"/>
      <c r="M242" s="35"/>
      <c r="N242" s="35"/>
      <c r="O242" s="57"/>
      <c r="P242" s="35"/>
      <c r="Q242" s="35"/>
      <c r="R242" s="35"/>
    </row>
    <row r="243" spans="7:18" s="19" customFormat="1" x14ac:dyDescent="0.25">
      <c r="G243" s="41"/>
      <c r="H243" s="35"/>
      <c r="I243" s="35"/>
      <c r="J243" s="35"/>
      <c r="K243" s="35"/>
      <c r="L243" s="35"/>
      <c r="M243" s="35"/>
      <c r="N243" s="35"/>
      <c r="O243" s="57"/>
      <c r="P243" s="35"/>
      <c r="Q243" s="35"/>
      <c r="R243" s="35"/>
    </row>
    <row r="244" spans="7:18" s="19" customFormat="1" x14ac:dyDescent="0.25">
      <c r="G244" s="41"/>
      <c r="H244" s="35"/>
      <c r="I244" s="35"/>
      <c r="J244" s="35"/>
      <c r="K244" s="35"/>
      <c r="L244" s="35"/>
      <c r="M244" s="35"/>
      <c r="N244" s="35"/>
      <c r="O244" s="57"/>
      <c r="P244" s="35"/>
      <c r="Q244" s="35"/>
      <c r="R244" s="35"/>
    </row>
    <row r="245" spans="7:18" s="19" customFormat="1" x14ac:dyDescent="0.25">
      <c r="G245" s="41"/>
      <c r="H245" s="35"/>
      <c r="I245" s="35"/>
      <c r="J245" s="35"/>
      <c r="K245" s="35"/>
      <c r="L245" s="35"/>
      <c r="M245" s="35"/>
      <c r="N245" s="35"/>
      <c r="O245" s="57"/>
      <c r="P245" s="35"/>
      <c r="Q245" s="35"/>
      <c r="R245" s="35"/>
    </row>
    <row r="246" spans="7:18" s="19" customFormat="1" x14ac:dyDescent="0.25">
      <c r="G246" s="41"/>
      <c r="H246" s="35"/>
      <c r="I246" s="35"/>
      <c r="J246" s="35"/>
      <c r="K246" s="35"/>
      <c r="L246" s="35"/>
      <c r="M246" s="35"/>
      <c r="N246" s="35"/>
      <c r="O246" s="57"/>
      <c r="P246" s="35"/>
      <c r="Q246" s="35"/>
      <c r="R246" s="35"/>
    </row>
    <row r="247" spans="7:18" s="19" customFormat="1" x14ac:dyDescent="0.25">
      <c r="G247" s="41"/>
      <c r="H247" s="35"/>
      <c r="I247" s="35"/>
      <c r="J247" s="35"/>
      <c r="K247" s="35"/>
      <c r="L247" s="35"/>
      <c r="M247" s="35"/>
      <c r="N247" s="35"/>
      <c r="O247" s="57"/>
      <c r="P247" s="35"/>
      <c r="Q247" s="35"/>
      <c r="R247" s="35"/>
    </row>
    <row r="248" spans="7:18" s="19" customFormat="1" x14ac:dyDescent="0.25">
      <c r="G248" s="41"/>
      <c r="H248" s="35"/>
      <c r="I248" s="35"/>
      <c r="J248" s="35"/>
      <c r="K248" s="35"/>
      <c r="L248" s="35"/>
      <c r="M248" s="35"/>
      <c r="N248" s="35"/>
      <c r="O248" s="57"/>
      <c r="P248" s="35"/>
      <c r="Q248" s="35"/>
      <c r="R248" s="35"/>
    </row>
    <row r="249" spans="7:18" s="19" customFormat="1" x14ac:dyDescent="0.25">
      <c r="G249" s="41"/>
      <c r="H249" s="35"/>
      <c r="I249" s="35"/>
      <c r="J249" s="35"/>
      <c r="K249" s="35"/>
      <c r="L249" s="35"/>
      <c r="M249" s="35"/>
      <c r="N249" s="35"/>
      <c r="O249" s="57"/>
      <c r="P249" s="35"/>
      <c r="Q249" s="35"/>
      <c r="R249" s="35"/>
    </row>
    <row r="250" spans="7:18" s="19" customFormat="1" x14ac:dyDescent="0.25">
      <c r="G250" s="41"/>
      <c r="H250" s="35"/>
      <c r="I250" s="35"/>
      <c r="J250" s="35"/>
      <c r="K250" s="35"/>
      <c r="L250" s="35"/>
      <c r="M250" s="35"/>
      <c r="N250" s="35"/>
      <c r="O250" s="57"/>
      <c r="P250" s="35"/>
      <c r="Q250" s="35"/>
      <c r="R250" s="35"/>
    </row>
    <row r="251" spans="7:18" s="19" customFormat="1" x14ac:dyDescent="0.25">
      <c r="G251" s="41"/>
      <c r="H251" s="35"/>
      <c r="I251" s="35"/>
      <c r="J251" s="35"/>
      <c r="K251" s="35"/>
      <c r="L251" s="35"/>
      <c r="M251" s="35"/>
      <c r="N251" s="35"/>
      <c r="O251" s="57"/>
      <c r="P251" s="35"/>
      <c r="Q251" s="35"/>
      <c r="R251" s="35"/>
    </row>
    <row r="252" spans="7:18" s="19" customFormat="1" x14ac:dyDescent="0.25">
      <c r="G252" s="41"/>
      <c r="H252" s="35"/>
      <c r="I252" s="35"/>
      <c r="J252" s="35"/>
      <c r="K252" s="35"/>
      <c r="L252" s="35"/>
      <c r="M252" s="35"/>
      <c r="N252" s="35"/>
      <c r="O252" s="57"/>
      <c r="P252" s="35"/>
      <c r="Q252" s="35"/>
      <c r="R252" s="35"/>
    </row>
    <row r="253" spans="7:18" s="19" customFormat="1" x14ac:dyDescent="0.25">
      <c r="G253" s="41"/>
      <c r="H253" s="35"/>
      <c r="I253" s="35"/>
      <c r="J253" s="35"/>
      <c r="K253" s="35"/>
      <c r="L253" s="35"/>
      <c r="M253" s="35"/>
      <c r="N253" s="35"/>
      <c r="O253" s="57"/>
      <c r="P253" s="35"/>
      <c r="Q253" s="35"/>
      <c r="R253" s="35"/>
    </row>
    <row r="254" spans="7:18" s="19" customFormat="1" x14ac:dyDescent="0.25">
      <c r="G254" s="41"/>
      <c r="H254" s="35"/>
      <c r="I254" s="35"/>
      <c r="J254" s="35"/>
      <c r="K254" s="35"/>
      <c r="L254" s="35"/>
      <c r="M254" s="35"/>
      <c r="N254" s="35"/>
      <c r="O254" s="57"/>
      <c r="P254" s="35"/>
      <c r="Q254" s="35"/>
      <c r="R254" s="35"/>
    </row>
    <row r="255" spans="7:18" s="19" customFormat="1" x14ac:dyDescent="0.25">
      <c r="G255" s="41"/>
      <c r="H255" s="35"/>
      <c r="I255" s="35"/>
      <c r="J255" s="35"/>
      <c r="K255" s="35"/>
      <c r="L255" s="35"/>
      <c r="M255" s="35"/>
      <c r="N255" s="35"/>
      <c r="O255" s="57"/>
      <c r="P255" s="35"/>
      <c r="Q255" s="35"/>
      <c r="R255" s="35"/>
    </row>
    <row r="256" spans="7:18" s="19" customFormat="1" x14ac:dyDescent="0.25">
      <c r="G256" s="41"/>
      <c r="H256" s="35"/>
      <c r="I256" s="35"/>
      <c r="J256" s="35"/>
      <c r="K256" s="35"/>
      <c r="L256" s="35"/>
      <c r="M256" s="35"/>
      <c r="N256" s="35"/>
      <c r="O256" s="57"/>
      <c r="P256" s="35"/>
      <c r="Q256" s="35"/>
      <c r="R256" s="35"/>
    </row>
    <row r="257" spans="7:18" s="19" customFormat="1" x14ac:dyDescent="0.25">
      <c r="G257" s="41"/>
      <c r="H257" s="35"/>
      <c r="I257" s="35"/>
      <c r="J257" s="35"/>
      <c r="K257" s="35"/>
      <c r="L257" s="35"/>
      <c r="M257" s="35"/>
      <c r="N257" s="35"/>
      <c r="O257" s="57"/>
      <c r="P257" s="35"/>
      <c r="Q257" s="35"/>
      <c r="R257" s="35"/>
    </row>
    <row r="258" spans="7:18" s="19" customFormat="1" x14ac:dyDescent="0.25">
      <c r="G258" s="41"/>
      <c r="H258" s="35"/>
      <c r="I258" s="35"/>
      <c r="J258" s="35"/>
      <c r="K258" s="35"/>
      <c r="L258" s="35"/>
      <c r="M258" s="35"/>
      <c r="N258" s="35"/>
      <c r="O258" s="57"/>
      <c r="P258" s="35"/>
      <c r="Q258" s="35"/>
      <c r="R258" s="35"/>
    </row>
    <row r="259" spans="7:18" s="19" customFormat="1" x14ac:dyDescent="0.25">
      <c r="G259" s="41"/>
      <c r="H259" s="35"/>
      <c r="I259" s="35"/>
      <c r="J259" s="35"/>
      <c r="K259" s="35"/>
      <c r="L259" s="35"/>
      <c r="M259" s="35"/>
      <c r="N259" s="35"/>
      <c r="O259" s="57"/>
      <c r="P259" s="35"/>
      <c r="Q259" s="35"/>
      <c r="R259" s="35"/>
    </row>
    <row r="260" spans="7:18" s="19" customFormat="1" x14ac:dyDescent="0.25">
      <c r="G260" s="41"/>
      <c r="H260" s="35"/>
      <c r="I260" s="35"/>
      <c r="J260" s="35"/>
      <c r="K260" s="35"/>
      <c r="L260" s="35"/>
      <c r="M260" s="35"/>
      <c r="N260" s="35"/>
      <c r="O260" s="57"/>
      <c r="P260" s="35"/>
      <c r="Q260" s="35"/>
      <c r="R260" s="35"/>
    </row>
    <row r="261" spans="7:18" s="19" customFormat="1" x14ac:dyDescent="0.25">
      <c r="G261" s="41"/>
      <c r="H261" s="35"/>
      <c r="I261" s="35"/>
      <c r="J261" s="35"/>
      <c r="K261" s="35"/>
      <c r="L261" s="35"/>
      <c r="M261" s="35"/>
      <c r="N261" s="35"/>
      <c r="O261" s="57"/>
      <c r="P261" s="35"/>
      <c r="Q261" s="35"/>
      <c r="R261" s="35"/>
    </row>
    <row r="262" spans="7:18" s="19" customFormat="1" x14ac:dyDescent="0.25">
      <c r="G262" s="41"/>
      <c r="H262" s="35"/>
      <c r="I262" s="35"/>
      <c r="J262" s="35"/>
      <c r="K262" s="35"/>
      <c r="L262" s="35"/>
      <c r="M262" s="35"/>
      <c r="N262" s="35"/>
      <c r="O262" s="57"/>
      <c r="P262" s="35"/>
      <c r="Q262" s="35"/>
      <c r="R262" s="35"/>
    </row>
    <row r="263" spans="7:18" s="19" customFormat="1" x14ac:dyDescent="0.25">
      <c r="G263" s="41"/>
      <c r="H263" s="35"/>
      <c r="I263" s="35"/>
      <c r="J263" s="35"/>
      <c r="K263" s="35"/>
      <c r="L263" s="35"/>
      <c r="M263" s="35"/>
      <c r="N263" s="35"/>
      <c r="O263" s="57"/>
      <c r="P263" s="35"/>
      <c r="Q263" s="35"/>
      <c r="R263" s="35"/>
    </row>
    <row r="264" spans="7:18" s="19" customFormat="1" x14ac:dyDescent="0.25">
      <c r="G264" s="41"/>
      <c r="H264" s="35"/>
      <c r="I264" s="35"/>
      <c r="J264" s="35"/>
      <c r="K264" s="35"/>
      <c r="L264" s="35"/>
      <c r="M264" s="35"/>
      <c r="N264" s="35"/>
      <c r="O264" s="57"/>
      <c r="P264" s="35"/>
      <c r="Q264" s="35"/>
      <c r="R264" s="35"/>
    </row>
    <row r="265" spans="7:18" s="19" customFormat="1" x14ac:dyDescent="0.25">
      <c r="G265" s="41"/>
      <c r="H265" s="35"/>
      <c r="I265" s="35"/>
      <c r="J265" s="35"/>
      <c r="K265" s="35"/>
      <c r="L265" s="35"/>
      <c r="M265" s="35"/>
      <c r="N265" s="35"/>
      <c r="O265" s="57"/>
      <c r="P265" s="35"/>
      <c r="Q265" s="35"/>
      <c r="R265" s="35"/>
    </row>
    <row r="266" spans="7:18" s="19" customFormat="1" x14ac:dyDescent="0.25">
      <c r="G266" s="41"/>
      <c r="H266" s="35"/>
      <c r="I266" s="35"/>
      <c r="J266" s="35"/>
      <c r="K266" s="35"/>
      <c r="L266" s="35"/>
      <c r="M266" s="35"/>
      <c r="N266" s="35"/>
      <c r="O266" s="57"/>
      <c r="P266" s="35"/>
      <c r="Q266" s="35"/>
      <c r="R266" s="35"/>
    </row>
    <row r="267" spans="7:18" s="19" customFormat="1" x14ac:dyDescent="0.25">
      <c r="G267" s="41"/>
      <c r="H267" s="35"/>
      <c r="I267" s="35"/>
      <c r="J267" s="35"/>
      <c r="K267" s="35"/>
      <c r="L267" s="35"/>
      <c r="M267" s="35"/>
      <c r="N267" s="35"/>
      <c r="O267" s="57"/>
      <c r="P267" s="35"/>
      <c r="Q267" s="35"/>
      <c r="R267" s="35"/>
    </row>
    <row r="268" spans="7:18" s="19" customFormat="1" x14ac:dyDescent="0.25">
      <c r="G268" s="41"/>
      <c r="H268" s="35"/>
      <c r="I268" s="35"/>
      <c r="J268" s="35"/>
      <c r="K268" s="35"/>
      <c r="L268" s="35"/>
      <c r="M268" s="35"/>
      <c r="N268" s="35"/>
      <c r="O268" s="57"/>
      <c r="P268" s="35"/>
      <c r="Q268" s="35"/>
      <c r="R268" s="35"/>
    </row>
    <row r="269" spans="7:18" s="19" customFormat="1" x14ac:dyDescent="0.25">
      <c r="G269" s="41"/>
      <c r="H269" s="35"/>
      <c r="I269" s="35"/>
      <c r="J269" s="35"/>
      <c r="K269" s="35"/>
      <c r="L269" s="35"/>
      <c r="M269" s="35"/>
      <c r="N269" s="35"/>
      <c r="O269" s="57"/>
      <c r="P269" s="35"/>
      <c r="Q269" s="35"/>
      <c r="R269" s="35"/>
    </row>
    <row r="270" spans="7:18" s="19" customFormat="1" x14ac:dyDescent="0.25">
      <c r="G270" s="41"/>
      <c r="H270" s="35"/>
      <c r="I270" s="35"/>
      <c r="J270" s="35"/>
      <c r="K270" s="35"/>
      <c r="L270" s="35"/>
      <c r="M270" s="35"/>
      <c r="N270" s="35"/>
      <c r="O270" s="57"/>
      <c r="P270" s="35"/>
      <c r="Q270" s="35"/>
      <c r="R270" s="35"/>
    </row>
    <row r="271" spans="7:18" s="19" customFormat="1" x14ac:dyDescent="0.25">
      <c r="G271" s="41"/>
      <c r="H271" s="35"/>
      <c r="I271" s="35"/>
      <c r="J271" s="35"/>
      <c r="K271" s="35"/>
      <c r="L271" s="35"/>
      <c r="M271" s="35"/>
      <c r="N271" s="35"/>
      <c r="O271" s="57"/>
      <c r="P271" s="35"/>
      <c r="Q271" s="35"/>
      <c r="R271" s="35"/>
    </row>
    <row r="272" spans="7:18" s="19" customFormat="1" x14ac:dyDescent="0.25">
      <c r="G272" s="41"/>
      <c r="H272" s="35"/>
      <c r="I272" s="35"/>
      <c r="J272" s="35"/>
      <c r="K272" s="35"/>
      <c r="L272" s="35"/>
      <c r="M272" s="35"/>
      <c r="N272" s="35"/>
      <c r="O272" s="57"/>
      <c r="P272" s="35"/>
      <c r="Q272" s="35"/>
      <c r="R272" s="35"/>
    </row>
    <row r="273" spans="7:18" s="19" customFormat="1" x14ac:dyDescent="0.25">
      <c r="G273" s="41"/>
      <c r="H273" s="35"/>
      <c r="I273" s="35"/>
      <c r="J273" s="35"/>
      <c r="K273" s="35"/>
      <c r="L273" s="35"/>
      <c r="M273" s="35"/>
      <c r="N273" s="35"/>
      <c r="O273" s="57"/>
      <c r="P273" s="35"/>
      <c r="Q273" s="35"/>
      <c r="R273" s="35"/>
    </row>
    <row r="274" spans="7:18" s="19" customFormat="1" x14ac:dyDescent="0.25">
      <c r="G274" s="41"/>
      <c r="H274" s="35"/>
      <c r="I274" s="35"/>
      <c r="J274" s="35"/>
      <c r="K274" s="35"/>
      <c r="L274" s="35"/>
      <c r="M274" s="35"/>
      <c r="N274" s="35"/>
      <c r="O274" s="57"/>
      <c r="P274" s="35"/>
      <c r="Q274" s="35"/>
      <c r="R274" s="35"/>
    </row>
    <row r="275" spans="7:18" s="19" customFormat="1" x14ac:dyDescent="0.25">
      <c r="G275" s="41"/>
      <c r="H275" s="35"/>
      <c r="I275" s="35"/>
      <c r="J275" s="35"/>
      <c r="K275" s="35"/>
      <c r="L275" s="35"/>
      <c r="M275" s="35"/>
      <c r="N275" s="35"/>
      <c r="O275" s="57"/>
      <c r="P275" s="35"/>
      <c r="Q275" s="35"/>
      <c r="R275" s="35"/>
    </row>
    <row r="276" spans="7:18" s="19" customFormat="1" x14ac:dyDescent="0.25">
      <c r="G276" s="41"/>
      <c r="H276" s="35"/>
      <c r="I276" s="35"/>
      <c r="J276" s="35"/>
      <c r="K276" s="35"/>
      <c r="L276" s="35"/>
      <c r="M276" s="35"/>
      <c r="N276" s="35"/>
      <c r="O276" s="57"/>
      <c r="P276" s="35"/>
      <c r="Q276" s="35"/>
      <c r="R276" s="35"/>
    </row>
    <row r="277" spans="7:18" s="19" customFormat="1" x14ac:dyDescent="0.25">
      <c r="G277" s="41"/>
      <c r="H277" s="35"/>
      <c r="I277" s="35"/>
      <c r="J277" s="35"/>
      <c r="K277" s="35"/>
      <c r="L277" s="35"/>
      <c r="M277" s="35"/>
      <c r="N277" s="35"/>
      <c r="O277" s="57"/>
      <c r="P277" s="35"/>
      <c r="Q277" s="35"/>
      <c r="R277" s="35"/>
    </row>
    <row r="278" spans="7:18" s="19" customFormat="1" x14ac:dyDescent="0.25">
      <c r="G278" s="41"/>
      <c r="H278" s="35"/>
      <c r="I278" s="35"/>
      <c r="J278" s="35"/>
      <c r="K278" s="35"/>
      <c r="L278" s="35"/>
      <c r="M278" s="35"/>
      <c r="N278" s="35"/>
      <c r="O278" s="57"/>
      <c r="P278" s="35"/>
      <c r="Q278" s="35"/>
      <c r="R278" s="35"/>
    </row>
    <row r="279" spans="7:18" s="19" customFormat="1" x14ac:dyDescent="0.25">
      <c r="G279" s="41"/>
      <c r="H279" s="35"/>
      <c r="I279" s="35"/>
      <c r="J279" s="35"/>
      <c r="K279" s="35"/>
      <c r="L279" s="35"/>
      <c r="M279" s="35"/>
      <c r="N279" s="35"/>
      <c r="O279" s="57"/>
      <c r="P279" s="35"/>
      <c r="Q279" s="35"/>
      <c r="R279" s="35"/>
    </row>
    <row r="280" spans="7:18" s="19" customFormat="1" x14ac:dyDescent="0.25">
      <c r="G280" s="41"/>
      <c r="H280" s="35"/>
      <c r="I280" s="35"/>
      <c r="J280" s="35"/>
      <c r="K280" s="35"/>
      <c r="L280" s="35"/>
      <c r="M280" s="35"/>
      <c r="N280" s="35"/>
      <c r="O280" s="57"/>
      <c r="P280" s="35"/>
      <c r="Q280" s="35"/>
      <c r="R280" s="35"/>
    </row>
    <row r="281" spans="7:18" s="19" customFormat="1" x14ac:dyDescent="0.25">
      <c r="G281" s="41"/>
      <c r="H281" s="35"/>
      <c r="I281" s="35"/>
      <c r="J281" s="35"/>
      <c r="K281" s="35"/>
      <c r="L281" s="35"/>
      <c r="M281" s="35"/>
      <c r="N281" s="35"/>
      <c r="O281" s="57"/>
      <c r="P281" s="35"/>
      <c r="Q281" s="35"/>
      <c r="R281" s="35"/>
    </row>
    <row r="282" spans="7:18" s="19" customFormat="1" x14ac:dyDescent="0.25">
      <c r="G282" s="41"/>
      <c r="H282" s="35"/>
      <c r="I282" s="35"/>
      <c r="J282" s="35"/>
      <c r="K282" s="35"/>
      <c r="L282" s="35"/>
      <c r="M282" s="35"/>
      <c r="N282" s="35"/>
      <c r="O282" s="57"/>
      <c r="P282" s="35"/>
      <c r="Q282" s="35"/>
      <c r="R282" s="35"/>
    </row>
    <row r="283" spans="7:18" s="19" customFormat="1" x14ac:dyDescent="0.25">
      <c r="G283" s="41"/>
      <c r="H283" s="35"/>
      <c r="I283" s="35"/>
      <c r="J283" s="35"/>
      <c r="K283" s="35"/>
      <c r="L283" s="35"/>
      <c r="M283" s="35"/>
      <c r="N283" s="35"/>
      <c r="O283" s="57"/>
      <c r="P283" s="35"/>
      <c r="Q283" s="35"/>
      <c r="R283" s="35"/>
    </row>
    <row r="284" spans="7:18" s="19" customFormat="1" x14ac:dyDescent="0.25">
      <c r="G284" s="41"/>
      <c r="H284" s="35"/>
      <c r="I284" s="35"/>
      <c r="J284" s="35"/>
      <c r="K284" s="35"/>
      <c r="L284" s="35"/>
      <c r="M284" s="35"/>
      <c r="N284" s="35"/>
      <c r="O284" s="57"/>
      <c r="P284" s="35"/>
      <c r="Q284" s="35"/>
      <c r="R284" s="35"/>
    </row>
    <row r="285" spans="7:18" s="19" customFormat="1" x14ac:dyDescent="0.25">
      <c r="G285" s="41"/>
      <c r="H285" s="35"/>
      <c r="I285" s="35"/>
      <c r="J285" s="35"/>
      <c r="K285" s="35"/>
      <c r="L285" s="35"/>
      <c r="M285" s="35"/>
      <c r="N285" s="35"/>
      <c r="O285" s="57"/>
      <c r="P285" s="35"/>
      <c r="Q285" s="35"/>
      <c r="R285" s="35"/>
    </row>
    <row r="286" spans="7:18" s="19" customFormat="1" x14ac:dyDescent="0.25">
      <c r="G286" s="41"/>
      <c r="H286" s="35"/>
      <c r="I286" s="35"/>
      <c r="J286" s="35"/>
      <c r="K286" s="35"/>
      <c r="L286" s="35"/>
      <c r="M286" s="35"/>
      <c r="N286" s="35"/>
      <c r="O286" s="57"/>
      <c r="P286" s="35"/>
      <c r="Q286" s="35"/>
      <c r="R286" s="35"/>
    </row>
    <row r="287" spans="7:18" s="19" customFormat="1" x14ac:dyDescent="0.25">
      <c r="G287" s="41"/>
      <c r="H287" s="35"/>
      <c r="I287" s="35"/>
      <c r="J287" s="35"/>
      <c r="K287" s="35"/>
      <c r="L287" s="35"/>
      <c r="M287" s="35"/>
      <c r="N287" s="35"/>
      <c r="O287" s="57"/>
      <c r="P287" s="35"/>
      <c r="Q287" s="35"/>
      <c r="R287" s="35"/>
    </row>
    <row r="288" spans="7:18" s="19" customFormat="1" x14ac:dyDescent="0.25">
      <c r="G288" s="41"/>
      <c r="H288" s="35"/>
      <c r="I288" s="35"/>
      <c r="J288" s="35"/>
      <c r="K288" s="35"/>
      <c r="L288" s="35"/>
      <c r="M288" s="35"/>
      <c r="N288" s="35"/>
      <c r="O288" s="57"/>
      <c r="P288" s="35"/>
      <c r="Q288" s="35"/>
      <c r="R288" s="35"/>
    </row>
    <row r="289" spans="7:18" s="19" customFormat="1" x14ac:dyDescent="0.25">
      <c r="G289" s="41"/>
      <c r="H289" s="35"/>
      <c r="I289" s="35"/>
      <c r="J289" s="35"/>
      <c r="K289" s="35"/>
      <c r="L289" s="35"/>
      <c r="M289" s="35"/>
      <c r="N289" s="35"/>
      <c r="O289" s="57"/>
      <c r="P289" s="35"/>
      <c r="Q289" s="35"/>
      <c r="R289" s="35"/>
    </row>
    <row r="290" spans="7:18" s="19" customFormat="1" x14ac:dyDescent="0.25">
      <c r="G290" s="41"/>
      <c r="H290" s="35"/>
      <c r="I290" s="35"/>
      <c r="J290" s="35"/>
      <c r="K290" s="35"/>
      <c r="L290" s="35"/>
      <c r="M290" s="35"/>
      <c r="N290" s="35"/>
      <c r="O290" s="57"/>
      <c r="P290" s="35"/>
      <c r="Q290" s="35"/>
      <c r="R290" s="35"/>
    </row>
    <row r="291" spans="7:18" s="19" customFormat="1" x14ac:dyDescent="0.25">
      <c r="G291" s="41"/>
      <c r="H291" s="35"/>
      <c r="I291" s="35"/>
      <c r="J291" s="35"/>
      <c r="K291" s="35"/>
      <c r="L291" s="35"/>
      <c r="M291" s="35"/>
      <c r="N291" s="35"/>
      <c r="O291" s="57"/>
      <c r="P291" s="35"/>
      <c r="Q291" s="35"/>
      <c r="R291" s="35"/>
    </row>
    <row r="292" spans="7:18" s="19" customFormat="1" x14ac:dyDescent="0.25">
      <c r="G292" s="41"/>
      <c r="H292" s="35"/>
      <c r="I292" s="35"/>
      <c r="J292" s="35"/>
      <c r="K292" s="35"/>
      <c r="L292" s="35"/>
      <c r="M292" s="35"/>
      <c r="N292" s="35"/>
      <c r="O292" s="57"/>
      <c r="P292" s="35"/>
      <c r="Q292" s="35"/>
      <c r="R292" s="35"/>
    </row>
    <row r="293" spans="7:18" s="19" customFormat="1" x14ac:dyDescent="0.25">
      <c r="G293" s="41"/>
      <c r="H293" s="35"/>
      <c r="I293" s="35"/>
      <c r="J293" s="35"/>
      <c r="K293" s="35"/>
      <c r="L293" s="35"/>
      <c r="M293" s="35"/>
      <c r="N293" s="35"/>
      <c r="O293" s="57"/>
      <c r="P293" s="35"/>
      <c r="Q293" s="35"/>
      <c r="R293" s="35"/>
    </row>
    <row r="294" spans="7:18" s="19" customFormat="1" x14ac:dyDescent="0.25">
      <c r="G294" s="41"/>
      <c r="H294" s="35"/>
      <c r="I294" s="35"/>
      <c r="J294" s="35"/>
      <c r="K294" s="35"/>
      <c r="L294" s="35"/>
      <c r="M294" s="35"/>
      <c r="N294" s="35"/>
      <c r="O294" s="57"/>
      <c r="P294" s="35"/>
      <c r="Q294" s="35"/>
      <c r="R294" s="35"/>
    </row>
    <row r="295" spans="7:18" s="19" customFormat="1" x14ac:dyDescent="0.25">
      <c r="G295" s="41"/>
      <c r="H295" s="35"/>
      <c r="I295" s="35"/>
      <c r="J295" s="35"/>
      <c r="K295" s="35"/>
      <c r="L295" s="35"/>
      <c r="M295" s="35"/>
      <c r="N295" s="35"/>
      <c r="O295" s="57"/>
      <c r="P295" s="35"/>
      <c r="Q295" s="35"/>
      <c r="R295" s="35"/>
    </row>
    <row r="296" spans="7:18" s="19" customFormat="1" x14ac:dyDescent="0.25">
      <c r="G296" s="41"/>
      <c r="H296" s="35"/>
      <c r="I296" s="35"/>
      <c r="J296" s="35"/>
      <c r="K296" s="35"/>
      <c r="L296" s="35"/>
      <c r="M296" s="35"/>
      <c r="N296" s="35"/>
      <c r="O296" s="57"/>
      <c r="P296" s="35"/>
      <c r="Q296" s="35"/>
      <c r="R296" s="35"/>
    </row>
    <row r="297" spans="7:18" s="19" customFormat="1" x14ac:dyDescent="0.25">
      <c r="G297" s="41"/>
      <c r="H297" s="35"/>
      <c r="I297" s="35"/>
      <c r="J297" s="35"/>
      <c r="K297" s="35"/>
      <c r="L297" s="35"/>
      <c r="M297" s="35"/>
      <c r="N297" s="35"/>
      <c r="O297" s="57"/>
      <c r="P297" s="35"/>
      <c r="Q297" s="35"/>
      <c r="R297" s="35"/>
    </row>
    <row r="298" spans="7:18" s="19" customFormat="1" x14ac:dyDescent="0.25">
      <c r="G298" s="41"/>
      <c r="H298" s="35"/>
      <c r="I298" s="35"/>
      <c r="J298" s="35"/>
      <c r="K298" s="35"/>
      <c r="L298" s="35"/>
      <c r="M298" s="35"/>
      <c r="N298" s="35"/>
      <c r="O298" s="57"/>
      <c r="P298" s="35"/>
      <c r="Q298" s="35"/>
      <c r="R298" s="35"/>
    </row>
    <row r="299" spans="7:18" s="19" customFormat="1" x14ac:dyDescent="0.25">
      <c r="G299" s="41"/>
      <c r="H299" s="35"/>
      <c r="I299" s="35"/>
      <c r="J299" s="35"/>
      <c r="K299" s="35"/>
      <c r="L299" s="35"/>
      <c r="M299" s="35"/>
      <c r="N299" s="35"/>
      <c r="O299" s="57"/>
      <c r="P299" s="35"/>
      <c r="Q299" s="35"/>
      <c r="R299" s="35"/>
    </row>
    <row r="300" spans="7:18" s="19" customFormat="1" x14ac:dyDescent="0.25">
      <c r="G300" s="41"/>
      <c r="H300" s="35"/>
      <c r="I300" s="35"/>
      <c r="J300" s="35"/>
      <c r="K300" s="35"/>
      <c r="L300" s="35"/>
      <c r="M300" s="35"/>
      <c r="N300" s="35"/>
      <c r="O300" s="57"/>
      <c r="P300" s="35"/>
      <c r="Q300" s="35"/>
      <c r="R300" s="35"/>
    </row>
    <row r="301" spans="7:18" s="19" customFormat="1" x14ac:dyDescent="0.25">
      <c r="G301" s="41"/>
      <c r="H301" s="35"/>
      <c r="I301" s="35"/>
      <c r="J301" s="35"/>
      <c r="K301" s="35"/>
      <c r="L301" s="35"/>
      <c r="M301" s="35"/>
      <c r="N301" s="35"/>
      <c r="O301" s="57"/>
      <c r="P301" s="35"/>
      <c r="Q301" s="35"/>
      <c r="R301" s="35"/>
    </row>
    <row r="302" spans="7:18" s="19" customFormat="1" x14ac:dyDescent="0.25">
      <c r="G302" s="41"/>
      <c r="H302" s="35"/>
      <c r="I302" s="35"/>
      <c r="J302" s="35"/>
      <c r="K302" s="35"/>
      <c r="L302" s="35"/>
      <c r="M302" s="35"/>
      <c r="N302" s="35"/>
      <c r="O302" s="57"/>
      <c r="P302" s="35"/>
      <c r="Q302" s="35"/>
      <c r="R302" s="35"/>
    </row>
    <row r="303" spans="7:18" s="19" customFormat="1" x14ac:dyDescent="0.25">
      <c r="G303" s="41"/>
      <c r="H303" s="35"/>
      <c r="I303" s="35"/>
      <c r="J303" s="35"/>
      <c r="K303" s="35"/>
      <c r="L303" s="35"/>
      <c r="M303" s="35"/>
      <c r="N303" s="35"/>
      <c r="O303" s="57"/>
      <c r="P303" s="35"/>
      <c r="Q303" s="35"/>
      <c r="R303" s="35"/>
    </row>
    <row r="304" spans="7:18" s="19" customFormat="1" x14ac:dyDescent="0.25">
      <c r="G304" s="41"/>
      <c r="H304" s="35"/>
      <c r="I304" s="35"/>
      <c r="J304" s="35"/>
      <c r="K304" s="35"/>
      <c r="L304" s="35"/>
      <c r="M304" s="35"/>
      <c r="N304" s="35"/>
      <c r="O304" s="57"/>
      <c r="P304" s="35"/>
      <c r="Q304" s="35"/>
      <c r="R304" s="35"/>
    </row>
    <row r="305" spans="7:18" s="19" customFormat="1" x14ac:dyDescent="0.25">
      <c r="G305" s="41"/>
      <c r="H305" s="35"/>
      <c r="I305" s="35"/>
      <c r="J305" s="35"/>
      <c r="K305" s="35"/>
      <c r="L305" s="35"/>
      <c r="M305" s="35"/>
      <c r="N305" s="35"/>
      <c r="O305" s="57"/>
      <c r="P305" s="35"/>
      <c r="Q305" s="35"/>
      <c r="R305" s="35"/>
    </row>
    <row r="306" spans="7:18" s="19" customFormat="1" x14ac:dyDescent="0.25">
      <c r="G306" s="41"/>
      <c r="H306" s="35"/>
      <c r="I306" s="35"/>
      <c r="J306" s="35"/>
      <c r="K306" s="35"/>
      <c r="L306" s="35"/>
      <c r="M306" s="35"/>
      <c r="N306" s="35"/>
      <c r="O306" s="57"/>
      <c r="P306" s="35"/>
      <c r="Q306" s="35"/>
      <c r="R306" s="35"/>
    </row>
    <row r="307" spans="7:18" s="19" customFormat="1" x14ac:dyDescent="0.25">
      <c r="G307" s="41"/>
      <c r="H307" s="35"/>
      <c r="I307" s="35"/>
      <c r="J307" s="35"/>
      <c r="K307" s="35"/>
      <c r="L307" s="35"/>
      <c r="M307" s="35"/>
      <c r="N307" s="35"/>
      <c r="O307" s="57"/>
      <c r="P307" s="35"/>
      <c r="Q307" s="35"/>
      <c r="R307" s="35"/>
    </row>
    <row r="308" spans="7:18" s="19" customFormat="1" x14ac:dyDescent="0.25">
      <c r="G308" s="41"/>
      <c r="H308" s="35"/>
      <c r="I308" s="35"/>
      <c r="J308" s="35"/>
      <c r="K308" s="35"/>
      <c r="L308" s="35"/>
      <c r="M308" s="35"/>
      <c r="N308" s="35"/>
      <c r="O308" s="57"/>
      <c r="P308" s="35"/>
      <c r="Q308" s="35"/>
      <c r="R308" s="35"/>
    </row>
    <row r="309" spans="7:18" s="19" customFormat="1" x14ac:dyDescent="0.25">
      <c r="G309" s="41"/>
      <c r="H309" s="35"/>
      <c r="I309" s="35"/>
      <c r="J309" s="35"/>
      <c r="K309" s="35"/>
      <c r="L309" s="35"/>
      <c r="M309" s="35"/>
      <c r="N309" s="35"/>
      <c r="O309" s="57"/>
      <c r="P309" s="35"/>
      <c r="Q309" s="35"/>
      <c r="R309" s="35"/>
    </row>
    <row r="310" spans="7:18" s="19" customFormat="1" x14ac:dyDescent="0.25">
      <c r="G310" s="41"/>
      <c r="H310" s="35"/>
      <c r="I310" s="35"/>
      <c r="J310" s="35"/>
      <c r="K310" s="35"/>
      <c r="L310" s="35"/>
      <c r="M310" s="35"/>
      <c r="N310" s="35"/>
      <c r="O310" s="57"/>
      <c r="P310" s="35"/>
      <c r="Q310" s="35"/>
      <c r="R310" s="35"/>
    </row>
    <row r="311" spans="7:18" s="19" customFormat="1" x14ac:dyDescent="0.25">
      <c r="G311" s="41"/>
      <c r="H311" s="35"/>
      <c r="I311" s="35"/>
      <c r="J311" s="35"/>
      <c r="K311" s="35"/>
      <c r="L311" s="35"/>
      <c r="M311" s="35"/>
      <c r="N311" s="35"/>
      <c r="O311" s="57"/>
      <c r="P311" s="35"/>
      <c r="Q311" s="35"/>
      <c r="R311" s="35"/>
    </row>
    <row r="312" spans="7:18" s="19" customFormat="1" x14ac:dyDescent="0.25">
      <c r="G312" s="41"/>
      <c r="H312" s="35"/>
      <c r="I312" s="35"/>
      <c r="J312" s="35"/>
      <c r="K312" s="35"/>
      <c r="L312" s="35"/>
      <c r="M312" s="35"/>
      <c r="N312" s="35"/>
      <c r="O312" s="57"/>
      <c r="P312" s="35"/>
      <c r="Q312" s="35"/>
      <c r="R312" s="35"/>
    </row>
    <row r="313" spans="7:18" s="19" customFormat="1" x14ac:dyDescent="0.25">
      <c r="G313" s="41"/>
      <c r="H313" s="35"/>
      <c r="I313" s="35"/>
      <c r="J313" s="35"/>
      <c r="K313" s="35"/>
      <c r="L313" s="35"/>
      <c r="M313" s="35"/>
      <c r="N313" s="35"/>
      <c r="O313" s="57"/>
      <c r="P313" s="35"/>
      <c r="Q313" s="35"/>
      <c r="R313" s="35"/>
    </row>
    <row r="314" spans="7:18" s="19" customFormat="1" x14ac:dyDescent="0.25">
      <c r="G314" s="41"/>
      <c r="H314" s="35"/>
      <c r="I314" s="35"/>
      <c r="J314" s="35"/>
      <c r="K314" s="35"/>
      <c r="L314" s="35"/>
      <c r="M314" s="35"/>
      <c r="N314" s="35"/>
      <c r="O314" s="57"/>
      <c r="P314" s="35"/>
      <c r="Q314" s="35"/>
      <c r="R314" s="35"/>
    </row>
    <row r="315" spans="7:18" s="19" customFormat="1" x14ac:dyDescent="0.25">
      <c r="G315" s="41"/>
      <c r="H315" s="35"/>
      <c r="I315" s="35"/>
      <c r="J315" s="35"/>
      <c r="K315" s="35"/>
      <c r="L315" s="35"/>
      <c r="M315" s="35"/>
      <c r="N315" s="35"/>
      <c r="O315" s="57"/>
      <c r="P315" s="35"/>
      <c r="Q315" s="35"/>
      <c r="R315" s="35"/>
    </row>
    <row r="316" spans="7:18" s="19" customFormat="1" x14ac:dyDescent="0.25">
      <c r="G316" s="41"/>
      <c r="H316" s="35"/>
      <c r="I316" s="35"/>
      <c r="J316" s="35"/>
      <c r="K316" s="35"/>
      <c r="L316" s="35"/>
      <c r="M316" s="35"/>
      <c r="N316" s="35"/>
      <c r="O316" s="57"/>
      <c r="P316" s="35"/>
      <c r="Q316" s="35"/>
      <c r="R316" s="35"/>
    </row>
  </sheetData>
  <mergeCells count="20">
    <mergeCell ref="P2:P3"/>
    <mergeCell ref="Q2:Q3"/>
    <mergeCell ref="R2:R3"/>
    <mergeCell ref="S2:S3"/>
    <mergeCell ref="J2:J3"/>
    <mergeCell ref="K2:K3"/>
    <mergeCell ref="L2:L3"/>
    <mergeCell ref="M2:M3"/>
    <mergeCell ref="N2:N3"/>
    <mergeCell ref="O2:O3"/>
    <mergeCell ref="A1:N1"/>
    <mergeCell ref="A2:A3"/>
    <mergeCell ref="B2:B3"/>
    <mergeCell ref="C2:C3"/>
    <mergeCell ref="D2:D3"/>
    <mergeCell ref="E2:E3"/>
    <mergeCell ref="F2:F3"/>
    <mergeCell ref="G2:G3"/>
    <mergeCell ref="H2:H3"/>
    <mergeCell ref="I2:I3"/>
  </mergeCells>
  <printOptions horizontalCentered="1"/>
  <pageMargins left="1.07" right="0.11811023622047245" top="0.74803149606299213" bottom="0.74803149606299213" header="0.31496062992125984" footer="0.31496062992125984"/>
  <pageSetup paperSize="5" scale="65" orientation="landscape" horizontalDpi="0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258"/>
  <sheetViews>
    <sheetView zoomScale="98" zoomScaleNormal="98" workbookViewId="0">
      <pane xSplit="6" ySplit="5" topLeftCell="G39" activePane="bottomRight" state="frozen"/>
      <selection pane="topRight" activeCell="G1" sqref="G1"/>
      <selection pane="bottomLeft" activeCell="A6" sqref="A6"/>
      <selection pane="bottomRight" activeCell="Y16" sqref="Y16"/>
    </sheetView>
  </sheetViews>
  <sheetFormatPr baseColWidth="10" defaultColWidth="10.85546875" defaultRowHeight="15" x14ac:dyDescent="0.25"/>
  <cols>
    <col min="1" max="1" width="6.7109375" style="16" customWidth="1"/>
    <col min="2" max="2" width="11" style="16" hidden="1" customWidth="1"/>
    <col min="3" max="4" width="17.140625" style="16" hidden="1" customWidth="1"/>
    <col min="5" max="5" width="16" style="16" hidden="1" customWidth="1"/>
    <col min="6" max="6" width="15.42578125" style="16" customWidth="1"/>
    <col min="7" max="7" width="13" style="38" customWidth="1"/>
    <col min="8" max="8" width="8.140625" style="38" customWidth="1"/>
    <col min="9" max="9" width="18.28515625" style="32" hidden="1" customWidth="1"/>
    <col min="10" max="10" width="16" style="32" customWidth="1"/>
    <col min="11" max="13" width="9.7109375" style="32" hidden="1" customWidth="1"/>
    <col min="14" max="14" width="9.7109375" style="32" customWidth="1"/>
    <col min="15" max="15" width="9.140625" style="32" hidden="1" customWidth="1"/>
    <col min="16" max="16" width="11" style="32" customWidth="1"/>
    <col min="17" max="17" width="8" style="32" hidden="1" customWidth="1"/>
    <col min="18" max="18" width="8" style="32" customWidth="1"/>
    <col min="19" max="19" width="11.42578125" style="32" hidden="1" customWidth="1"/>
    <col min="20" max="20" width="11.140625" style="32" customWidth="1"/>
    <col min="21" max="21" width="14.140625" style="55" hidden="1" customWidth="1"/>
    <col min="22" max="22" width="11.85546875" style="32" customWidth="1"/>
    <col min="23" max="23" width="12.85546875" style="32" customWidth="1"/>
    <col min="24" max="24" width="10.5703125" style="32" customWidth="1"/>
    <col min="25" max="25" width="17" style="16" customWidth="1"/>
    <col min="26" max="16384" width="10.85546875" style="16"/>
  </cols>
  <sheetData>
    <row r="1" spans="1:25" ht="21" x14ac:dyDescent="0.25">
      <c r="A1" s="201" t="s">
        <v>186</v>
      </c>
      <c r="B1" s="201"/>
      <c r="C1" s="201"/>
      <c r="D1" s="201"/>
      <c r="E1" s="201"/>
      <c r="F1" s="201"/>
      <c r="G1" s="201"/>
      <c r="H1" s="201"/>
      <c r="I1" s="201"/>
      <c r="J1" s="201"/>
      <c r="K1" s="201"/>
      <c r="L1" s="201"/>
      <c r="M1" s="201"/>
      <c r="N1" s="201"/>
      <c r="O1" s="201"/>
      <c r="P1" s="201"/>
      <c r="Q1" s="201"/>
      <c r="R1" s="201"/>
      <c r="S1" s="201"/>
      <c r="T1" s="86"/>
    </row>
    <row r="2" spans="1:25" s="38" customFormat="1" ht="15" customHeight="1" x14ac:dyDescent="0.25">
      <c r="A2" s="202" t="s">
        <v>0</v>
      </c>
      <c r="B2" s="204" t="s">
        <v>1</v>
      </c>
      <c r="C2" s="204" t="s">
        <v>10</v>
      </c>
      <c r="D2" s="204" t="s">
        <v>117</v>
      </c>
      <c r="E2" s="202" t="s">
        <v>2</v>
      </c>
      <c r="F2" s="202" t="s">
        <v>3</v>
      </c>
      <c r="G2" s="206" t="s">
        <v>73</v>
      </c>
      <c r="H2" s="206" t="s">
        <v>215</v>
      </c>
      <c r="I2" s="199" t="s">
        <v>125</v>
      </c>
      <c r="J2" s="210" t="s">
        <v>210</v>
      </c>
      <c r="K2" s="208" t="s">
        <v>126</v>
      </c>
      <c r="L2" s="209" t="s">
        <v>128</v>
      </c>
      <c r="M2" s="199" t="s">
        <v>130</v>
      </c>
      <c r="N2" s="210" t="s">
        <v>211</v>
      </c>
      <c r="O2" s="209" t="s">
        <v>127</v>
      </c>
      <c r="P2" s="210" t="s">
        <v>212</v>
      </c>
      <c r="Q2" s="209" t="s">
        <v>129</v>
      </c>
      <c r="R2" s="216" t="s">
        <v>213</v>
      </c>
      <c r="S2" s="199" t="s">
        <v>131</v>
      </c>
      <c r="T2" s="210" t="s">
        <v>214</v>
      </c>
      <c r="U2" s="200" t="s">
        <v>190</v>
      </c>
      <c r="V2" s="195" t="s">
        <v>132</v>
      </c>
      <c r="W2" s="195" t="s">
        <v>134</v>
      </c>
      <c r="X2" s="195" t="s">
        <v>133</v>
      </c>
      <c r="Y2" s="197" t="s">
        <v>4</v>
      </c>
    </row>
    <row r="3" spans="1:25" s="38" customFormat="1" ht="58.5" customHeight="1" x14ac:dyDescent="0.25">
      <c r="A3" s="203"/>
      <c r="B3" s="205"/>
      <c r="C3" s="205"/>
      <c r="D3" s="205"/>
      <c r="E3" s="203"/>
      <c r="F3" s="203"/>
      <c r="G3" s="207"/>
      <c r="H3" s="212"/>
      <c r="I3" s="199"/>
      <c r="J3" s="210"/>
      <c r="K3" s="208"/>
      <c r="L3" s="209"/>
      <c r="M3" s="199"/>
      <c r="N3" s="210"/>
      <c r="O3" s="209"/>
      <c r="P3" s="210"/>
      <c r="Q3" s="209"/>
      <c r="R3" s="216"/>
      <c r="S3" s="199"/>
      <c r="T3" s="210"/>
      <c r="U3" s="200"/>
      <c r="V3" s="196"/>
      <c r="W3" s="196"/>
      <c r="X3" s="196"/>
      <c r="Y3" s="198"/>
    </row>
    <row r="4" spans="1:25" s="14" customFormat="1" ht="24.75" x14ac:dyDescent="0.25">
      <c r="A4" s="15">
        <v>1</v>
      </c>
      <c r="B4" s="97" t="s">
        <v>20</v>
      </c>
      <c r="C4" s="98" t="s">
        <v>26</v>
      </c>
      <c r="D4" s="99" t="s">
        <v>177</v>
      </c>
      <c r="E4" s="99" t="s">
        <v>23</v>
      </c>
      <c r="F4" s="99" t="s">
        <v>148</v>
      </c>
      <c r="G4" s="100" t="s">
        <v>74</v>
      </c>
      <c r="H4" s="100" t="s">
        <v>216</v>
      </c>
      <c r="I4" s="51">
        <v>2441</v>
      </c>
      <c r="J4" s="37">
        <f t="shared" ref="J4:J29" si="0">I4*12</f>
        <v>29292</v>
      </c>
      <c r="K4" s="50">
        <v>250</v>
      </c>
      <c r="L4" s="50">
        <v>1500</v>
      </c>
      <c r="M4" s="50">
        <v>0</v>
      </c>
      <c r="N4" s="37">
        <f t="shared" ref="N4:N29" si="1">SUM(K4:M4)*12</f>
        <v>21000</v>
      </c>
      <c r="O4" s="50">
        <v>0</v>
      </c>
      <c r="P4" s="37">
        <f t="shared" ref="P4:P29" si="2">O4*12</f>
        <v>0</v>
      </c>
      <c r="Q4" s="50">
        <v>0</v>
      </c>
      <c r="R4" s="37">
        <f t="shared" ref="R4:R29" si="3">Q4*12</f>
        <v>0</v>
      </c>
      <c r="S4" s="62">
        <v>1500</v>
      </c>
      <c r="T4" s="56">
        <f t="shared" ref="T4:T29" si="4">S4*12</f>
        <v>18000</v>
      </c>
      <c r="U4" s="56">
        <f>I4+K4+L4+M4+O4+Q4+S4</f>
        <v>5691</v>
      </c>
      <c r="V4" s="54">
        <f>U4-250</f>
        <v>5441</v>
      </c>
      <c r="W4" s="54">
        <f t="shared" ref="W4:W13" si="5">U4-250</f>
        <v>5441</v>
      </c>
      <c r="X4" s="53">
        <v>200</v>
      </c>
      <c r="Y4" s="11"/>
    </row>
    <row r="5" spans="1:25" s="14" customFormat="1" ht="24.75" x14ac:dyDescent="0.25">
      <c r="A5" s="102">
        <v>3</v>
      </c>
      <c r="B5" s="97" t="s">
        <v>20</v>
      </c>
      <c r="C5" s="98" t="s">
        <v>147</v>
      </c>
      <c r="D5" s="99" t="s">
        <v>177</v>
      </c>
      <c r="E5" s="99" t="s">
        <v>23</v>
      </c>
      <c r="F5" s="99" t="s">
        <v>148</v>
      </c>
      <c r="G5" s="100" t="s">
        <v>74</v>
      </c>
      <c r="H5" s="100" t="s">
        <v>216</v>
      </c>
      <c r="I5" s="51">
        <v>2441</v>
      </c>
      <c r="J5" s="37">
        <f t="shared" si="0"/>
        <v>29292</v>
      </c>
      <c r="K5" s="50">
        <v>250</v>
      </c>
      <c r="L5" s="50">
        <v>1500</v>
      </c>
      <c r="M5" s="50">
        <v>0</v>
      </c>
      <c r="N5" s="37">
        <f t="shared" si="1"/>
        <v>21000</v>
      </c>
      <c r="O5" s="50">
        <v>0</v>
      </c>
      <c r="P5" s="37">
        <f t="shared" si="2"/>
        <v>0</v>
      </c>
      <c r="Q5" s="50">
        <v>0</v>
      </c>
      <c r="R5" s="37">
        <f t="shared" si="3"/>
        <v>0</v>
      </c>
      <c r="S5" s="62">
        <v>1500</v>
      </c>
      <c r="T5" s="56">
        <f t="shared" si="4"/>
        <v>18000</v>
      </c>
      <c r="U5" s="56">
        <f t="shared" ref="U5:U29" si="6">I5+K5+L5+M5+O5+Q5+S5</f>
        <v>5691</v>
      </c>
      <c r="V5" s="54">
        <f t="shared" ref="V5:V29" si="7">U5-250</f>
        <v>5441</v>
      </c>
      <c r="W5" s="54">
        <f t="shared" si="5"/>
        <v>5441</v>
      </c>
      <c r="X5" s="53">
        <v>200</v>
      </c>
      <c r="Y5" s="11"/>
    </row>
    <row r="6" spans="1:25" s="14" customFormat="1" ht="24" x14ac:dyDescent="0.25">
      <c r="A6" s="15">
        <v>5</v>
      </c>
      <c r="B6" s="97" t="s">
        <v>20</v>
      </c>
      <c r="C6" s="101" t="s">
        <v>152</v>
      </c>
      <c r="D6" s="99" t="s">
        <v>178</v>
      </c>
      <c r="E6" s="99"/>
      <c r="F6" s="99" t="s">
        <v>153</v>
      </c>
      <c r="G6" s="100" t="s">
        <v>74</v>
      </c>
      <c r="H6" s="100" t="s">
        <v>216</v>
      </c>
      <c r="I6" s="51">
        <v>2490</v>
      </c>
      <c r="J6" s="37">
        <f t="shared" si="0"/>
        <v>29880</v>
      </c>
      <c r="K6" s="50">
        <v>250</v>
      </c>
      <c r="L6" s="50">
        <v>1500</v>
      </c>
      <c r="M6" s="50">
        <v>0</v>
      </c>
      <c r="N6" s="37">
        <f t="shared" si="1"/>
        <v>21000</v>
      </c>
      <c r="O6" s="50">
        <v>0</v>
      </c>
      <c r="P6" s="37">
        <f t="shared" si="2"/>
        <v>0</v>
      </c>
      <c r="Q6" s="50">
        <v>0</v>
      </c>
      <c r="R6" s="37">
        <f t="shared" si="3"/>
        <v>0</v>
      </c>
      <c r="S6" s="62">
        <v>1500</v>
      </c>
      <c r="T6" s="56">
        <f t="shared" si="4"/>
        <v>18000</v>
      </c>
      <c r="U6" s="56">
        <f t="shared" si="6"/>
        <v>5740</v>
      </c>
      <c r="V6" s="54">
        <f t="shared" si="7"/>
        <v>5490</v>
      </c>
      <c r="W6" s="54">
        <f t="shared" si="5"/>
        <v>5490</v>
      </c>
      <c r="X6" s="53">
        <v>200</v>
      </c>
      <c r="Y6" s="11"/>
    </row>
    <row r="7" spans="1:25" s="14" customFormat="1" ht="24.75" x14ac:dyDescent="0.25">
      <c r="A7" s="102">
        <v>6</v>
      </c>
      <c r="B7" s="97" t="s">
        <v>20</v>
      </c>
      <c r="C7" s="98" t="s">
        <v>26</v>
      </c>
      <c r="D7" s="99" t="s">
        <v>177</v>
      </c>
      <c r="E7" s="99" t="s">
        <v>23</v>
      </c>
      <c r="F7" s="99" t="s">
        <v>150</v>
      </c>
      <c r="G7" s="100" t="s">
        <v>74</v>
      </c>
      <c r="H7" s="100" t="s">
        <v>216</v>
      </c>
      <c r="I7" s="51">
        <v>2441</v>
      </c>
      <c r="J7" s="37">
        <f t="shared" si="0"/>
        <v>29292</v>
      </c>
      <c r="K7" s="50">
        <v>250</v>
      </c>
      <c r="L7" s="50">
        <v>1500</v>
      </c>
      <c r="M7" s="50">
        <v>0</v>
      </c>
      <c r="N7" s="37">
        <f t="shared" si="1"/>
        <v>21000</v>
      </c>
      <c r="O7" s="50">
        <v>0</v>
      </c>
      <c r="P7" s="37">
        <f t="shared" si="2"/>
        <v>0</v>
      </c>
      <c r="Q7" s="50">
        <v>0</v>
      </c>
      <c r="R7" s="37">
        <f t="shared" si="3"/>
        <v>0</v>
      </c>
      <c r="S7" s="62">
        <v>1500</v>
      </c>
      <c r="T7" s="56">
        <f t="shared" si="4"/>
        <v>18000</v>
      </c>
      <c r="U7" s="56">
        <f t="shared" si="6"/>
        <v>5691</v>
      </c>
      <c r="V7" s="54">
        <f t="shared" si="7"/>
        <v>5441</v>
      </c>
      <c r="W7" s="54">
        <f t="shared" si="5"/>
        <v>5441</v>
      </c>
      <c r="X7" s="53">
        <v>200</v>
      </c>
      <c r="Y7" s="11"/>
    </row>
    <row r="8" spans="1:25" s="14" customFormat="1" ht="24.75" x14ac:dyDescent="0.25">
      <c r="A8" s="15">
        <v>7</v>
      </c>
      <c r="B8" s="97" t="s">
        <v>20</v>
      </c>
      <c r="C8" s="98" t="s">
        <v>26</v>
      </c>
      <c r="D8" s="99" t="s">
        <v>177</v>
      </c>
      <c r="E8" s="99" t="s">
        <v>23</v>
      </c>
      <c r="F8" s="99" t="s">
        <v>151</v>
      </c>
      <c r="G8" s="100" t="s">
        <v>74</v>
      </c>
      <c r="H8" s="100" t="s">
        <v>216</v>
      </c>
      <c r="I8" s="51">
        <v>2441</v>
      </c>
      <c r="J8" s="37">
        <f t="shared" si="0"/>
        <v>29292</v>
      </c>
      <c r="K8" s="50">
        <v>250</v>
      </c>
      <c r="L8" s="50">
        <v>1500</v>
      </c>
      <c r="M8" s="50">
        <v>0</v>
      </c>
      <c r="N8" s="37">
        <f t="shared" si="1"/>
        <v>21000</v>
      </c>
      <c r="O8" s="50">
        <v>0</v>
      </c>
      <c r="P8" s="37">
        <f t="shared" si="2"/>
        <v>0</v>
      </c>
      <c r="Q8" s="50">
        <v>0</v>
      </c>
      <c r="R8" s="37">
        <f t="shared" si="3"/>
        <v>0</v>
      </c>
      <c r="S8" s="62">
        <v>1500</v>
      </c>
      <c r="T8" s="56">
        <f t="shared" si="4"/>
        <v>18000</v>
      </c>
      <c r="U8" s="56">
        <f t="shared" si="6"/>
        <v>5691</v>
      </c>
      <c r="V8" s="54">
        <f t="shared" si="7"/>
        <v>5441</v>
      </c>
      <c r="W8" s="54">
        <f t="shared" si="5"/>
        <v>5441</v>
      </c>
      <c r="X8" s="53">
        <v>200</v>
      </c>
      <c r="Y8" s="11"/>
    </row>
    <row r="9" spans="1:25" s="14" customFormat="1" ht="24.75" x14ac:dyDescent="0.25">
      <c r="A9" s="15">
        <v>8</v>
      </c>
      <c r="B9" s="97" t="s">
        <v>20</v>
      </c>
      <c r="C9" s="98" t="s">
        <v>26</v>
      </c>
      <c r="D9" s="99" t="s">
        <v>177</v>
      </c>
      <c r="E9" s="99" t="s">
        <v>23</v>
      </c>
      <c r="F9" s="99" t="s">
        <v>149</v>
      </c>
      <c r="G9" s="100" t="s">
        <v>74</v>
      </c>
      <c r="H9" s="100" t="s">
        <v>216</v>
      </c>
      <c r="I9" s="51">
        <v>2441</v>
      </c>
      <c r="J9" s="37">
        <f t="shared" si="0"/>
        <v>29292</v>
      </c>
      <c r="K9" s="50">
        <v>250</v>
      </c>
      <c r="L9" s="50">
        <v>1500</v>
      </c>
      <c r="M9" s="50">
        <v>0</v>
      </c>
      <c r="N9" s="37">
        <f t="shared" si="1"/>
        <v>21000</v>
      </c>
      <c r="O9" s="50">
        <v>0</v>
      </c>
      <c r="P9" s="37">
        <f t="shared" si="2"/>
        <v>0</v>
      </c>
      <c r="Q9" s="50">
        <v>0</v>
      </c>
      <c r="R9" s="37">
        <f t="shared" si="3"/>
        <v>0</v>
      </c>
      <c r="S9" s="62">
        <v>1500</v>
      </c>
      <c r="T9" s="56">
        <f t="shared" si="4"/>
        <v>18000</v>
      </c>
      <c r="U9" s="56">
        <f t="shared" si="6"/>
        <v>5691</v>
      </c>
      <c r="V9" s="54">
        <f t="shared" si="7"/>
        <v>5441</v>
      </c>
      <c r="W9" s="54">
        <f t="shared" si="5"/>
        <v>5441</v>
      </c>
      <c r="X9" s="53">
        <v>200</v>
      </c>
      <c r="Y9" s="11"/>
    </row>
    <row r="10" spans="1:25" s="14" customFormat="1" ht="24.75" x14ac:dyDescent="0.25">
      <c r="A10" s="102">
        <v>9</v>
      </c>
      <c r="B10" s="97" t="s">
        <v>20</v>
      </c>
      <c r="C10" s="101" t="s">
        <v>158</v>
      </c>
      <c r="D10" s="99" t="s">
        <v>155</v>
      </c>
      <c r="E10" s="99" t="s">
        <v>155</v>
      </c>
      <c r="F10" s="99" t="s">
        <v>39</v>
      </c>
      <c r="G10" s="100" t="s">
        <v>74</v>
      </c>
      <c r="H10" s="100" t="s">
        <v>216</v>
      </c>
      <c r="I10" s="51">
        <v>1105</v>
      </c>
      <c r="J10" s="37">
        <f t="shared" si="0"/>
        <v>13260</v>
      </c>
      <c r="K10" s="50">
        <v>250</v>
      </c>
      <c r="L10" s="50">
        <v>1000</v>
      </c>
      <c r="M10" s="50">
        <v>0</v>
      </c>
      <c r="N10" s="37">
        <f t="shared" si="1"/>
        <v>15000</v>
      </c>
      <c r="O10" s="50">
        <v>0</v>
      </c>
      <c r="P10" s="37">
        <f t="shared" si="2"/>
        <v>0</v>
      </c>
      <c r="Q10" s="50">
        <v>0</v>
      </c>
      <c r="R10" s="37">
        <f t="shared" si="3"/>
        <v>0</v>
      </c>
      <c r="S10" s="62">
        <v>1000</v>
      </c>
      <c r="T10" s="56">
        <f t="shared" si="4"/>
        <v>12000</v>
      </c>
      <c r="U10" s="56">
        <f t="shared" si="6"/>
        <v>3355</v>
      </c>
      <c r="V10" s="54">
        <f t="shared" si="7"/>
        <v>3105</v>
      </c>
      <c r="W10" s="54">
        <f t="shared" si="5"/>
        <v>3105</v>
      </c>
      <c r="X10" s="53">
        <v>200</v>
      </c>
      <c r="Y10" s="11"/>
    </row>
    <row r="11" spans="1:25" s="14" customFormat="1" ht="24.75" x14ac:dyDescent="0.25">
      <c r="A11" s="15">
        <v>10</v>
      </c>
      <c r="B11" s="97" t="s">
        <v>20</v>
      </c>
      <c r="C11" s="101" t="s">
        <v>156</v>
      </c>
      <c r="D11" s="99" t="s">
        <v>157</v>
      </c>
      <c r="E11" s="99" t="s">
        <v>157</v>
      </c>
      <c r="F11" s="99" t="s">
        <v>39</v>
      </c>
      <c r="G11" s="100" t="s">
        <v>74</v>
      </c>
      <c r="H11" s="100" t="s">
        <v>216</v>
      </c>
      <c r="I11" s="51">
        <v>1168</v>
      </c>
      <c r="J11" s="37">
        <f t="shared" si="0"/>
        <v>14016</v>
      </c>
      <c r="K11" s="50">
        <v>250</v>
      </c>
      <c r="L11" s="50">
        <v>1000</v>
      </c>
      <c r="M11" s="50">
        <v>0</v>
      </c>
      <c r="N11" s="37">
        <f t="shared" si="1"/>
        <v>15000</v>
      </c>
      <c r="O11" s="50">
        <v>0</v>
      </c>
      <c r="P11" s="37">
        <f t="shared" si="2"/>
        <v>0</v>
      </c>
      <c r="Q11" s="50">
        <v>0</v>
      </c>
      <c r="R11" s="37">
        <f t="shared" si="3"/>
        <v>0</v>
      </c>
      <c r="S11" s="62">
        <v>1000</v>
      </c>
      <c r="T11" s="56">
        <f t="shared" si="4"/>
        <v>12000</v>
      </c>
      <c r="U11" s="56">
        <f t="shared" si="6"/>
        <v>3418</v>
      </c>
      <c r="V11" s="54">
        <f t="shared" si="7"/>
        <v>3168</v>
      </c>
      <c r="W11" s="54">
        <f t="shared" si="5"/>
        <v>3168</v>
      </c>
      <c r="X11" s="53">
        <v>200</v>
      </c>
      <c r="Y11" s="11"/>
    </row>
    <row r="12" spans="1:25" s="14" customFormat="1" ht="24.75" x14ac:dyDescent="0.25">
      <c r="A12" s="15">
        <v>11</v>
      </c>
      <c r="B12" s="97" t="s">
        <v>20</v>
      </c>
      <c r="C12" s="101" t="s">
        <v>156</v>
      </c>
      <c r="D12" s="99" t="s">
        <v>157</v>
      </c>
      <c r="E12" s="99" t="s">
        <v>157</v>
      </c>
      <c r="F12" s="99" t="s">
        <v>39</v>
      </c>
      <c r="G12" s="100" t="s">
        <v>74</v>
      </c>
      <c r="H12" s="100" t="s">
        <v>216</v>
      </c>
      <c r="I12" s="51">
        <v>1168</v>
      </c>
      <c r="J12" s="37">
        <f t="shared" si="0"/>
        <v>14016</v>
      </c>
      <c r="K12" s="50">
        <v>250</v>
      </c>
      <c r="L12" s="50">
        <v>1000</v>
      </c>
      <c r="M12" s="50">
        <v>0</v>
      </c>
      <c r="N12" s="37">
        <f t="shared" si="1"/>
        <v>15000</v>
      </c>
      <c r="O12" s="50">
        <v>0</v>
      </c>
      <c r="P12" s="37">
        <f t="shared" si="2"/>
        <v>0</v>
      </c>
      <c r="Q12" s="50">
        <v>0</v>
      </c>
      <c r="R12" s="37">
        <f t="shared" si="3"/>
        <v>0</v>
      </c>
      <c r="S12" s="62">
        <v>1000</v>
      </c>
      <c r="T12" s="56">
        <f t="shared" si="4"/>
        <v>12000</v>
      </c>
      <c r="U12" s="56">
        <f t="shared" si="6"/>
        <v>3418</v>
      </c>
      <c r="V12" s="54">
        <f t="shared" si="7"/>
        <v>3168</v>
      </c>
      <c r="W12" s="54">
        <f t="shared" si="5"/>
        <v>3168</v>
      </c>
      <c r="X12" s="53">
        <v>200</v>
      </c>
      <c r="Y12" s="11"/>
    </row>
    <row r="13" spans="1:25" s="14" customFormat="1" ht="24" x14ac:dyDescent="0.25">
      <c r="A13" s="102">
        <v>12</v>
      </c>
      <c r="B13" s="97" t="s">
        <v>20</v>
      </c>
      <c r="C13" s="101" t="s">
        <v>158</v>
      </c>
      <c r="D13" s="99" t="s">
        <v>159</v>
      </c>
      <c r="E13" s="99" t="s">
        <v>159</v>
      </c>
      <c r="F13" s="99" t="s">
        <v>39</v>
      </c>
      <c r="G13" s="100" t="s">
        <v>74</v>
      </c>
      <c r="H13" s="100" t="s">
        <v>216</v>
      </c>
      <c r="I13" s="51">
        <v>1105</v>
      </c>
      <c r="J13" s="37">
        <f t="shared" si="0"/>
        <v>13260</v>
      </c>
      <c r="K13" s="50">
        <v>250</v>
      </c>
      <c r="L13" s="50">
        <v>1000</v>
      </c>
      <c r="M13" s="50">
        <v>0</v>
      </c>
      <c r="N13" s="37">
        <f>SUM(K13:M13)*12</f>
        <v>15000</v>
      </c>
      <c r="O13" s="50">
        <v>0</v>
      </c>
      <c r="P13" s="37">
        <f t="shared" si="2"/>
        <v>0</v>
      </c>
      <c r="Q13" s="50">
        <v>0</v>
      </c>
      <c r="R13" s="37">
        <f t="shared" si="3"/>
        <v>0</v>
      </c>
      <c r="S13" s="62">
        <v>1000</v>
      </c>
      <c r="T13" s="56">
        <f t="shared" si="4"/>
        <v>12000</v>
      </c>
      <c r="U13" s="56">
        <f t="shared" si="6"/>
        <v>3355</v>
      </c>
      <c r="V13" s="54">
        <f t="shared" si="7"/>
        <v>3105</v>
      </c>
      <c r="W13" s="54">
        <f t="shared" si="5"/>
        <v>3105</v>
      </c>
      <c r="X13" s="53">
        <v>200</v>
      </c>
      <c r="Y13" s="11"/>
    </row>
    <row r="14" spans="1:25" s="14" customFormat="1" x14ac:dyDescent="0.25">
      <c r="A14" s="102"/>
      <c r="B14" s="213" t="s">
        <v>218</v>
      </c>
      <c r="C14" s="214"/>
      <c r="D14" s="214"/>
      <c r="E14" s="214"/>
      <c r="F14" s="214"/>
      <c r="G14" s="215"/>
      <c r="H14" s="105"/>
      <c r="I14" s="106"/>
      <c r="J14" s="107"/>
      <c r="K14" s="108"/>
      <c r="L14" s="108"/>
      <c r="M14" s="108"/>
      <c r="N14" s="107"/>
      <c r="O14" s="108"/>
      <c r="P14" s="107"/>
      <c r="Q14" s="108"/>
      <c r="R14" s="107"/>
      <c r="S14" s="109">
        <v>37400</v>
      </c>
      <c r="T14" s="110">
        <f t="shared" si="4"/>
        <v>448800</v>
      </c>
      <c r="U14" s="110"/>
      <c r="V14" s="106">
        <v>75000</v>
      </c>
      <c r="W14" s="106">
        <v>294540</v>
      </c>
      <c r="X14" s="108"/>
      <c r="Y14" s="11"/>
    </row>
    <row r="15" spans="1:25" s="14" customFormat="1" x14ac:dyDescent="0.25">
      <c r="A15" s="102"/>
      <c r="B15" s="97"/>
      <c r="C15" s="101"/>
      <c r="D15" s="99"/>
      <c r="E15" s="99"/>
      <c r="F15" s="99"/>
      <c r="G15" s="100"/>
      <c r="H15" s="100"/>
      <c r="I15" s="103">
        <f>SUM(I4:I14)</f>
        <v>19241</v>
      </c>
      <c r="J15" s="103">
        <f t="shared" ref="J15:T15" si="8">SUM(J4:J14)</f>
        <v>230892</v>
      </c>
      <c r="K15" s="103">
        <f t="shared" si="8"/>
        <v>2500</v>
      </c>
      <c r="L15" s="103">
        <f t="shared" si="8"/>
        <v>13000</v>
      </c>
      <c r="M15" s="103">
        <f t="shared" si="8"/>
        <v>0</v>
      </c>
      <c r="N15" s="103">
        <f t="shared" si="8"/>
        <v>186000</v>
      </c>
      <c r="O15" s="103">
        <f t="shared" si="8"/>
        <v>0</v>
      </c>
      <c r="P15" s="103">
        <f t="shared" si="8"/>
        <v>0</v>
      </c>
      <c r="Q15" s="103">
        <f t="shared" si="8"/>
        <v>0</v>
      </c>
      <c r="R15" s="103">
        <f t="shared" si="8"/>
        <v>0</v>
      </c>
      <c r="S15" s="103">
        <f t="shared" si="8"/>
        <v>50400</v>
      </c>
      <c r="T15" s="103">
        <f t="shared" si="8"/>
        <v>604800</v>
      </c>
      <c r="U15" s="103">
        <f>SUM(U4:U14)</f>
        <v>47741</v>
      </c>
      <c r="V15" s="103">
        <f>SUM(V4:V14)</f>
        <v>120241</v>
      </c>
      <c r="W15" s="103">
        <f>SUM(W4:W14)</f>
        <v>339781</v>
      </c>
      <c r="X15" s="103">
        <f>SUM(X4:X14)</f>
        <v>2000</v>
      </c>
      <c r="Y15" s="11"/>
    </row>
    <row r="16" spans="1:25" s="14" customFormat="1" ht="24.75" x14ac:dyDescent="0.25">
      <c r="A16" s="15">
        <v>2</v>
      </c>
      <c r="B16" s="97" t="s">
        <v>20</v>
      </c>
      <c r="C16" s="101" t="s">
        <v>14</v>
      </c>
      <c r="D16" s="99" t="s">
        <v>176</v>
      </c>
      <c r="E16" s="99" t="s">
        <v>189</v>
      </c>
      <c r="F16" s="99" t="s">
        <v>154</v>
      </c>
      <c r="G16" s="100" t="s">
        <v>74</v>
      </c>
      <c r="H16" s="100" t="s">
        <v>217</v>
      </c>
      <c r="I16" s="51">
        <v>6297</v>
      </c>
      <c r="J16" s="37">
        <f>I16*12</f>
        <v>75564</v>
      </c>
      <c r="K16" s="50">
        <v>250</v>
      </c>
      <c r="L16" s="50">
        <v>0</v>
      </c>
      <c r="M16" s="50">
        <v>0</v>
      </c>
      <c r="N16" s="37">
        <f>SUM(K16:M16)*12</f>
        <v>3000</v>
      </c>
      <c r="O16" s="50">
        <v>375</v>
      </c>
      <c r="P16" s="37">
        <f>O16*12</f>
        <v>4500</v>
      </c>
      <c r="Q16" s="50">
        <v>0</v>
      </c>
      <c r="R16" s="37">
        <f>Q16*12</f>
        <v>0</v>
      </c>
      <c r="S16" s="62">
        <v>1800</v>
      </c>
      <c r="T16" s="56">
        <f>S16*12</f>
        <v>21600</v>
      </c>
      <c r="U16" s="56">
        <f>I16+K16+L16+M16+O16+Q16+S16</f>
        <v>8722</v>
      </c>
      <c r="V16" s="54">
        <f>U16-250</f>
        <v>8472</v>
      </c>
      <c r="W16" s="54">
        <f>U16-250</f>
        <v>8472</v>
      </c>
      <c r="X16" s="53">
        <v>200</v>
      </c>
      <c r="Y16" s="11"/>
    </row>
    <row r="17" spans="1:25" s="14" customFormat="1" ht="24" x14ac:dyDescent="0.25">
      <c r="A17" s="15">
        <v>4</v>
      </c>
      <c r="B17" s="97" t="s">
        <v>20</v>
      </c>
      <c r="C17" s="101" t="s">
        <v>26</v>
      </c>
      <c r="D17" s="99" t="s">
        <v>160</v>
      </c>
      <c r="E17" s="99"/>
      <c r="F17" s="99" t="s">
        <v>161</v>
      </c>
      <c r="G17" s="100" t="s">
        <v>74</v>
      </c>
      <c r="H17" s="100" t="s">
        <v>217</v>
      </c>
      <c r="I17" s="51">
        <v>2441</v>
      </c>
      <c r="J17" s="37">
        <f>I17*12</f>
        <v>29292</v>
      </c>
      <c r="K17" s="50">
        <v>250</v>
      </c>
      <c r="L17" s="50">
        <v>1500</v>
      </c>
      <c r="M17" s="50">
        <v>0</v>
      </c>
      <c r="N17" s="37">
        <f>SUM(K17:M17)*12</f>
        <v>21000</v>
      </c>
      <c r="O17" s="50">
        <v>0</v>
      </c>
      <c r="P17" s="37">
        <f>O17*12</f>
        <v>0</v>
      </c>
      <c r="Q17" s="50">
        <v>0</v>
      </c>
      <c r="R17" s="37">
        <f>Q17*12</f>
        <v>0</v>
      </c>
      <c r="S17" s="62">
        <v>1500</v>
      </c>
      <c r="T17" s="56">
        <f>S17*12</f>
        <v>18000</v>
      </c>
      <c r="U17" s="56">
        <f>I17+K17+L17+M17+O17+Q17+S17</f>
        <v>5691</v>
      </c>
      <c r="V17" s="54">
        <f>U17-250</f>
        <v>5441</v>
      </c>
      <c r="W17" s="54">
        <f>U17-250</f>
        <v>5441</v>
      </c>
      <c r="X17" s="53">
        <v>200</v>
      </c>
      <c r="Y17" s="11"/>
    </row>
    <row r="18" spans="1:25" s="14" customFormat="1" x14ac:dyDescent="0.25">
      <c r="A18" s="15"/>
      <c r="B18" s="213" t="s">
        <v>220</v>
      </c>
      <c r="C18" s="214"/>
      <c r="D18" s="214"/>
      <c r="E18" s="214"/>
      <c r="F18" s="214"/>
      <c r="G18" s="215"/>
      <c r="H18" s="105"/>
      <c r="I18" s="106"/>
      <c r="J18" s="107"/>
      <c r="K18" s="108"/>
      <c r="L18" s="108"/>
      <c r="M18" s="108"/>
      <c r="N18" s="107"/>
      <c r="O18" s="108"/>
      <c r="P18" s="107"/>
      <c r="Q18" s="108"/>
      <c r="R18" s="107"/>
      <c r="S18" s="109">
        <v>1800</v>
      </c>
      <c r="T18" s="110">
        <f>S18*12</f>
        <v>21600</v>
      </c>
      <c r="U18" s="110"/>
      <c r="V18" s="106"/>
      <c r="W18" s="106"/>
      <c r="X18" s="108"/>
      <c r="Y18" s="11"/>
    </row>
    <row r="19" spans="1:25" s="14" customFormat="1" x14ac:dyDescent="0.25">
      <c r="A19" s="15"/>
      <c r="B19" s="97"/>
      <c r="C19" s="101"/>
      <c r="D19" s="99"/>
      <c r="E19" s="99"/>
      <c r="F19" s="99"/>
      <c r="G19" s="100"/>
      <c r="H19" s="100"/>
      <c r="I19" s="103">
        <f>SUM(I16:I18)</f>
        <v>8738</v>
      </c>
      <c r="J19" s="104">
        <f>SUM(J16:J18)</f>
        <v>104856</v>
      </c>
      <c r="K19" s="104">
        <f t="shared" ref="K19:X19" si="9">SUM(K16:K18)</f>
        <v>500</v>
      </c>
      <c r="L19" s="104">
        <f t="shared" si="9"/>
        <v>1500</v>
      </c>
      <c r="M19" s="104">
        <f t="shared" si="9"/>
        <v>0</v>
      </c>
      <c r="N19" s="104">
        <f>SUM(N16:N18)</f>
        <v>24000</v>
      </c>
      <c r="O19" s="104">
        <f t="shared" si="9"/>
        <v>375</v>
      </c>
      <c r="P19" s="104">
        <f t="shared" si="9"/>
        <v>4500</v>
      </c>
      <c r="Q19" s="104">
        <f t="shared" si="9"/>
        <v>0</v>
      </c>
      <c r="R19" s="104">
        <f t="shared" si="9"/>
        <v>0</v>
      </c>
      <c r="S19" s="104">
        <f t="shared" si="9"/>
        <v>5100</v>
      </c>
      <c r="T19" s="104">
        <f>SUM(T16:T18)</f>
        <v>61200</v>
      </c>
      <c r="U19" s="104">
        <f t="shared" si="9"/>
        <v>14413</v>
      </c>
      <c r="V19" s="104">
        <f>SUM(V16:V18)</f>
        <v>13913</v>
      </c>
      <c r="W19" s="104">
        <f t="shared" si="9"/>
        <v>13913</v>
      </c>
      <c r="X19" s="104">
        <f t="shared" si="9"/>
        <v>400</v>
      </c>
      <c r="Y19" s="11"/>
    </row>
    <row r="20" spans="1:25" s="14" customFormat="1" ht="24.75" x14ac:dyDescent="0.25">
      <c r="A20" s="15">
        <v>13</v>
      </c>
      <c r="B20" s="97" t="s">
        <v>20</v>
      </c>
      <c r="C20" s="101" t="s">
        <v>14</v>
      </c>
      <c r="D20" s="99" t="s">
        <v>176</v>
      </c>
      <c r="E20" s="99" t="s">
        <v>116</v>
      </c>
      <c r="F20" s="99" t="s">
        <v>163</v>
      </c>
      <c r="G20" s="100" t="s">
        <v>74</v>
      </c>
      <c r="H20" s="100" t="s">
        <v>217</v>
      </c>
      <c r="I20" s="51">
        <v>6297</v>
      </c>
      <c r="J20" s="37">
        <f t="shared" si="0"/>
        <v>75564</v>
      </c>
      <c r="K20" s="50">
        <v>250</v>
      </c>
      <c r="L20" s="50">
        <v>0</v>
      </c>
      <c r="M20" s="50">
        <v>0</v>
      </c>
      <c r="N20" s="37">
        <f t="shared" si="1"/>
        <v>3000</v>
      </c>
      <c r="O20" s="50">
        <v>375</v>
      </c>
      <c r="P20" s="37">
        <f t="shared" si="2"/>
        <v>4500</v>
      </c>
      <c r="Q20" s="50">
        <v>0</v>
      </c>
      <c r="R20" s="37">
        <f t="shared" si="3"/>
        <v>0</v>
      </c>
      <c r="S20" s="62">
        <v>1800</v>
      </c>
      <c r="T20" s="56">
        <f t="shared" si="4"/>
        <v>21600</v>
      </c>
      <c r="U20" s="56">
        <f t="shared" si="6"/>
        <v>8722</v>
      </c>
      <c r="V20" s="54">
        <f t="shared" si="7"/>
        <v>8472</v>
      </c>
      <c r="W20" s="54">
        <f>U20-250</f>
        <v>8472</v>
      </c>
      <c r="X20" s="53">
        <v>200</v>
      </c>
      <c r="Y20" s="11"/>
    </row>
    <row r="21" spans="1:25" s="14" customFormat="1" ht="24.75" x14ac:dyDescent="0.25">
      <c r="A21" s="15">
        <v>14</v>
      </c>
      <c r="B21" s="97" t="s">
        <v>20</v>
      </c>
      <c r="C21" s="101" t="s">
        <v>14</v>
      </c>
      <c r="D21" s="99" t="s">
        <v>176</v>
      </c>
      <c r="E21" s="99" t="s">
        <v>91</v>
      </c>
      <c r="F21" s="99" t="s">
        <v>163</v>
      </c>
      <c r="G21" s="100" t="s">
        <v>74</v>
      </c>
      <c r="H21" s="100" t="s">
        <v>217</v>
      </c>
      <c r="I21" s="51">
        <v>6297</v>
      </c>
      <c r="J21" s="37">
        <f t="shared" si="0"/>
        <v>75564</v>
      </c>
      <c r="K21" s="50">
        <v>250</v>
      </c>
      <c r="L21" s="50">
        <v>0</v>
      </c>
      <c r="M21" s="50">
        <v>0</v>
      </c>
      <c r="N21" s="37">
        <f t="shared" si="1"/>
        <v>3000</v>
      </c>
      <c r="O21" s="50">
        <v>375</v>
      </c>
      <c r="P21" s="37">
        <f t="shared" si="2"/>
        <v>4500</v>
      </c>
      <c r="Q21" s="50">
        <v>0</v>
      </c>
      <c r="R21" s="37">
        <f t="shared" si="3"/>
        <v>0</v>
      </c>
      <c r="S21" s="62">
        <v>1800</v>
      </c>
      <c r="T21" s="56">
        <f t="shared" si="4"/>
        <v>21600</v>
      </c>
      <c r="U21" s="56">
        <f t="shared" si="6"/>
        <v>8722</v>
      </c>
      <c r="V21" s="54">
        <f t="shared" si="7"/>
        <v>8472</v>
      </c>
      <c r="W21" s="54">
        <f>U21-250</f>
        <v>8472</v>
      </c>
      <c r="X21" s="53">
        <v>200</v>
      </c>
      <c r="Y21" s="11"/>
    </row>
    <row r="22" spans="1:25" s="14" customFormat="1" ht="15" customHeight="1" x14ac:dyDescent="0.25">
      <c r="A22" s="15"/>
      <c r="B22" s="213" t="s">
        <v>221</v>
      </c>
      <c r="C22" s="214"/>
      <c r="D22" s="214"/>
      <c r="E22" s="214"/>
      <c r="F22" s="214"/>
      <c r="G22" s="215"/>
      <c r="H22" s="105"/>
      <c r="I22" s="106"/>
      <c r="J22" s="107"/>
      <c r="K22" s="108"/>
      <c r="L22" s="108"/>
      <c r="M22" s="108"/>
      <c r="N22" s="107"/>
      <c r="O22" s="108"/>
      <c r="P22" s="107"/>
      <c r="Q22" s="108"/>
      <c r="R22" s="107"/>
      <c r="S22" s="109">
        <v>3000</v>
      </c>
      <c r="T22" s="110">
        <f t="shared" si="4"/>
        <v>36000</v>
      </c>
      <c r="U22" s="110"/>
      <c r="V22" s="106"/>
      <c r="W22" s="106"/>
      <c r="X22" s="108"/>
      <c r="Y22" s="11"/>
    </row>
    <row r="23" spans="1:25" s="14" customFormat="1" x14ac:dyDescent="0.25">
      <c r="A23" s="15"/>
      <c r="B23" s="97"/>
      <c r="C23" s="101"/>
      <c r="D23" s="99"/>
      <c r="E23" s="99"/>
      <c r="F23" s="99"/>
      <c r="G23" s="100"/>
      <c r="H23" s="100"/>
      <c r="I23" s="103">
        <f>SUM(I20:I22)</f>
        <v>12594</v>
      </c>
      <c r="J23" s="104">
        <f>SUM(J20:J22)</f>
        <v>151128</v>
      </c>
      <c r="K23" s="104">
        <f t="shared" ref="K23:X23" si="10">SUM(K20:K22)</f>
        <v>500</v>
      </c>
      <c r="L23" s="104">
        <f t="shared" si="10"/>
        <v>0</v>
      </c>
      <c r="M23" s="104">
        <f t="shared" si="10"/>
        <v>0</v>
      </c>
      <c r="N23" s="104">
        <f>SUM(N20:N22)</f>
        <v>6000</v>
      </c>
      <c r="O23" s="104">
        <f t="shared" si="10"/>
        <v>750</v>
      </c>
      <c r="P23" s="104">
        <f>SUM(P20:P22)</f>
        <v>9000</v>
      </c>
      <c r="Q23" s="104">
        <f t="shared" si="10"/>
        <v>0</v>
      </c>
      <c r="R23" s="104">
        <f t="shared" si="10"/>
        <v>0</v>
      </c>
      <c r="S23" s="104">
        <f t="shared" si="10"/>
        <v>6600</v>
      </c>
      <c r="T23" s="104">
        <f t="shared" si="10"/>
        <v>79200</v>
      </c>
      <c r="U23" s="104">
        <f t="shared" si="10"/>
        <v>17444</v>
      </c>
      <c r="V23" s="104">
        <f t="shared" si="10"/>
        <v>16944</v>
      </c>
      <c r="W23" s="104">
        <f t="shared" si="10"/>
        <v>16944</v>
      </c>
      <c r="X23" s="104">
        <f t="shared" si="10"/>
        <v>400</v>
      </c>
      <c r="Y23" s="11"/>
    </row>
    <row r="24" spans="1:25" s="14" customFormat="1" ht="24.75" x14ac:dyDescent="0.25">
      <c r="A24" s="102">
        <v>15</v>
      </c>
      <c r="B24" s="97" t="s">
        <v>20</v>
      </c>
      <c r="C24" s="101" t="s">
        <v>14</v>
      </c>
      <c r="D24" s="99" t="s">
        <v>176</v>
      </c>
      <c r="E24" s="99" t="s">
        <v>80</v>
      </c>
      <c r="F24" s="99" t="s">
        <v>170</v>
      </c>
      <c r="G24" s="100" t="s">
        <v>74</v>
      </c>
      <c r="H24" s="100" t="s">
        <v>217</v>
      </c>
      <c r="I24" s="51">
        <v>6297</v>
      </c>
      <c r="J24" s="37">
        <f t="shared" si="0"/>
        <v>75564</v>
      </c>
      <c r="K24" s="50">
        <v>250</v>
      </c>
      <c r="L24" s="50">
        <v>0</v>
      </c>
      <c r="M24" s="50">
        <v>0</v>
      </c>
      <c r="N24" s="37">
        <f t="shared" si="1"/>
        <v>3000</v>
      </c>
      <c r="O24" s="50">
        <v>375</v>
      </c>
      <c r="P24" s="37">
        <f t="shared" si="2"/>
        <v>4500</v>
      </c>
      <c r="Q24" s="50">
        <v>0</v>
      </c>
      <c r="R24" s="37">
        <f t="shared" si="3"/>
        <v>0</v>
      </c>
      <c r="S24" s="62">
        <v>1800</v>
      </c>
      <c r="T24" s="56">
        <f t="shared" si="4"/>
        <v>21600</v>
      </c>
      <c r="U24" s="56">
        <f t="shared" si="6"/>
        <v>8722</v>
      </c>
      <c r="V24" s="54">
        <f t="shared" si="7"/>
        <v>8472</v>
      </c>
      <c r="W24" s="54">
        <f>U24-250</f>
        <v>8472</v>
      </c>
      <c r="X24" s="53">
        <v>200</v>
      </c>
      <c r="Y24" s="11"/>
    </row>
    <row r="25" spans="1:25" s="14" customFormat="1" x14ac:dyDescent="0.25">
      <c r="A25" s="102"/>
      <c r="B25" s="97"/>
      <c r="C25" s="101"/>
      <c r="D25" s="99"/>
      <c r="E25" s="99"/>
      <c r="F25" s="99"/>
      <c r="G25" s="100"/>
      <c r="H25" s="100"/>
      <c r="I25" s="103">
        <f>SUM(I24)</f>
        <v>6297</v>
      </c>
      <c r="J25" s="104">
        <f>SUM(J24)</f>
        <v>75564</v>
      </c>
      <c r="K25" s="104">
        <f t="shared" ref="K25:X25" si="11">SUM(K24)</f>
        <v>250</v>
      </c>
      <c r="L25" s="104">
        <f t="shared" si="11"/>
        <v>0</v>
      </c>
      <c r="M25" s="104">
        <f t="shared" si="11"/>
        <v>0</v>
      </c>
      <c r="N25" s="104">
        <f t="shared" si="11"/>
        <v>3000</v>
      </c>
      <c r="O25" s="104">
        <f t="shared" si="11"/>
        <v>375</v>
      </c>
      <c r="P25" s="104">
        <f t="shared" si="11"/>
        <v>4500</v>
      </c>
      <c r="Q25" s="104">
        <f t="shared" si="11"/>
        <v>0</v>
      </c>
      <c r="R25" s="104">
        <f t="shared" si="11"/>
        <v>0</v>
      </c>
      <c r="S25" s="104">
        <f t="shared" si="11"/>
        <v>1800</v>
      </c>
      <c r="T25" s="104">
        <f t="shared" si="11"/>
        <v>21600</v>
      </c>
      <c r="U25" s="104">
        <f t="shared" si="11"/>
        <v>8722</v>
      </c>
      <c r="V25" s="104">
        <f t="shared" si="11"/>
        <v>8472</v>
      </c>
      <c r="W25" s="104">
        <f t="shared" si="11"/>
        <v>8472</v>
      </c>
      <c r="X25" s="104">
        <f t="shared" si="11"/>
        <v>200</v>
      </c>
      <c r="Y25" s="11"/>
    </row>
    <row r="26" spans="1:25" s="14" customFormat="1" ht="24.75" x14ac:dyDescent="0.25">
      <c r="A26" s="15">
        <v>16</v>
      </c>
      <c r="B26" s="97" t="s">
        <v>20</v>
      </c>
      <c r="C26" s="101" t="s">
        <v>14</v>
      </c>
      <c r="D26" s="99" t="s">
        <v>176</v>
      </c>
      <c r="E26" s="99" t="s">
        <v>164</v>
      </c>
      <c r="F26" s="99" t="s">
        <v>168</v>
      </c>
      <c r="G26" s="100" t="s">
        <v>74</v>
      </c>
      <c r="H26" s="100" t="s">
        <v>217</v>
      </c>
      <c r="I26" s="51">
        <v>6297</v>
      </c>
      <c r="J26" s="37">
        <f t="shared" si="0"/>
        <v>75564</v>
      </c>
      <c r="K26" s="50">
        <v>250</v>
      </c>
      <c r="L26" s="50">
        <v>0</v>
      </c>
      <c r="M26" s="50">
        <v>0</v>
      </c>
      <c r="N26" s="37">
        <f t="shared" si="1"/>
        <v>3000</v>
      </c>
      <c r="O26" s="50">
        <v>375</v>
      </c>
      <c r="P26" s="37">
        <f t="shared" si="2"/>
        <v>4500</v>
      </c>
      <c r="Q26" s="50">
        <v>0</v>
      </c>
      <c r="R26" s="37">
        <f t="shared" si="3"/>
        <v>0</v>
      </c>
      <c r="S26" s="62">
        <v>1800</v>
      </c>
      <c r="T26" s="56">
        <f t="shared" si="4"/>
        <v>21600</v>
      </c>
      <c r="U26" s="56">
        <f t="shared" si="6"/>
        <v>8722</v>
      </c>
      <c r="V26" s="54">
        <f t="shared" si="7"/>
        <v>8472</v>
      </c>
      <c r="W26" s="54">
        <f>U26-250</f>
        <v>8472</v>
      </c>
      <c r="X26" s="53">
        <v>200</v>
      </c>
      <c r="Y26" s="11"/>
    </row>
    <row r="27" spans="1:25" s="14" customFormat="1" x14ac:dyDescent="0.25">
      <c r="A27" s="15"/>
      <c r="B27" s="213" t="s">
        <v>222</v>
      </c>
      <c r="C27" s="214"/>
      <c r="D27" s="214"/>
      <c r="E27" s="214"/>
      <c r="F27" s="214"/>
      <c r="G27" s="215"/>
      <c r="H27" s="105"/>
      <c r="I27" s="106"/>
      <c r="J27" s="107"/>
      <c r="K27" s="108"/>
      <c r="L27" s="108"/>
      <c r="M27" s="108"/>
      <c r="N27" s="107"/>
      <c r="O27" s="108"/>
      <c r="P27" s="107"/>
      <c r="Q27" s="108"/>
      <c r="R27" s="107"/>
      <c r="S27" s="109">
        <v>1800</v>
      </c>
      <c r="T27" s="110">
        <v>21600</v>
      </c>
      <c r="U27" s="110"/>
      <c r="V27" s="106"/>
      <c r="W27" s="106"/>
      <c r="X27" s="108"/>
      <c r="Y27" s="11"/>
    </row>
    <row r="28" spans="1:25" s="14" customFormat="1" x14ac:dyDescent="0.25">
      <c r="A28" s="15"/>
      <c r="B28" s="97"/>
      <c r="C28" s="101"/>
      <c r="D28" s="99"/>
      <c r="E28" s="99"/>
      <c r="F28" s="99"/>
      <c r="G28" s="100"/>
      <c r="H28" s="100"/>
      <c r="I28" s="103">
        <f>SUM(I26:I27)</f>
        <v>6297</v>
      </c>
      <c r="J28" s="103">
        <f t="shared" ref="J28:X28" si="12">SUM(J26:J27)</f>
        <v>75564</v>
      </c>
      <c r="K28" s="103">
        <f t="shared" si="12"/>
        <v>250</v>
      </c>
      <c r="L28" s="103">
        <f t="shared" si="12"/>
        <v>0</v>
      </c>
      <c r="M28" s="103">
        <f t="shared" si="12"/>
        <v>0</v>
      </c>
      <c r="N28" s="103">
        <f t="shared" si="12"/>
        <v>3000</v>
      </c>
      <c r="O28" s="103">
        <f t="shared" si="12"/>
        <v>375</v>
      </c>
      <c r="P28" s="103">
        <f t="shared" si="12"/>
        <v>4500</v>
      </c>
      <c r="Q28" s="103">
        <f t="shared" si="12"/>
        <v>0</v>
      </c>
      <c r="R28" s="103">
        <f t="shared" si="12"/>
        <v>0</v>
      </c>
      <c r="S28" s="103">
        <f t="shared" si="12"/>
        <v>3600</v>
      </c>
      <c r="T28" s="103">
        <f t="shared" si="12"/>
        <v>43200</v>
      </c>
      <c r="U28" s="103">
        <f t="shared" si="12"/>
        <v>8722</v>
      </c>
      <c r="V28" s="103">
        <f t="shared" si="12"/>
        <v>8472</v>
      </c>
      <c r="W28" s="103">
        <f t="shared" si="12"/>
        <v>8472</v>
      </c>
      <c r="X28" s="103">
        <f t="shared" si="12"/>
        <v>200</v>
      </c>
      <c r="Y28" s="11"/>
    </row>
    <row r="29" spans="1:25" s="14" customFormat="1" ht="24.75" x14ac:dyDescent="0.25">
      <c r="A29" s="15">
        <v>17</v>
      </c>
      <c r="B29" s="97" t="s">
        <v>20</v>
      </c>
      <c r="C29" s="101" t="s">
        <v>14</v>
      </c>
      <c r="D29" s="99" t="s">
        <v>176</v>
      </c>
      <c r="E29" s="99" t="s">
        <v>164</v>
      </c>
      <c r="F29" s="99" t="s">
        <v>167</v>
      </c>
      <c r="G29" s="100" t="s">
        <v>74</v>
      </c>
      <c r="H29" s="100" t="s">
        <v>217</v>
      </c>
      <c r="I29" s="51">
        <v>6297</v>
      </c>
      <c r="J29" s="37">
        <f t="shared" si="0"/>
        <v>75564</v>
      </c>
      <c r="K29" s="50">
        <v>250</v>
      </c>
      <c r="L29" s="50">
        <v>0</v>
      </c>
      <c r="M29" s="50">
        <v>0</v>
      </c>
      <c r="N29" s="37">
        <f t="shared" si="1"/>
        <v>3000</v>
      </c>
      <c r="O29" s="50">
        <v>375</v>
      </c>
      <c r="P29" s="37">
        <f t="shared" si="2"/>
        <v>4500</v>
      </c>
      <c r="Q29" s="50">
        <v>0</v>
      </c>
      <c r="R29" s="37">
        <f t="shared" si="3"/>
        <v>0</v>
      </c>
      <c r="S29" s="62">
        <v>1800</v>
      </c>
      <c r="T29" s="56">
        <f t="shared" si="4"/>
        <v>21600</v>
      </c>
      <c r="U29" s="56">
        <f t="shared" si="6"/>
        <v>8722</v>
      </c>
      <c r="V29" s="54">
        <f t="shared" si="7"/>
        <v>8472</v>
      </c>
      <c r="W29" s="54">
        <f>U29-250</f>
        <v>8472</v>
      </c>
      <c r="X29" s="53">
        <v>200</v>
      </c>
      <c r="Y29" s="11"/>
    </row>
    <row r="30" spans="1:25" s="14" customFormat="1" x14ac:dyDescent="0.25">
      <c r="A30" s="15"/>
      <c r="B30" s="97"/>
      <c r="C30" s="101"/>
      <c r="D30" s="99"/>
      <c r="E30" s="99"/>
      <c r="F30" s="99"/>
      <c r="G30" s="100"/>
      <c r="H30" s="100"/>
      <c r="I30" s="103">
        <f>SUM(I29)</f>
        <v>6297</v>
      </c>
      <c r="J30" s="103">
        <f t="shared" ref="J30:X30" si="13">SUM(J29)</f>
        <v>75564</v>
      </c>
      <c r="K30" s="103">
        <f t="shared" si="13"/>
        <v>250</v>
      </c>
      <c r="L30" s="103">
        <f t="shared" si="13"/>
        <v>0</v>
      </c>
      <c r="M30" s="103">
        <f t="shared" si="13"/>
        <v>0</v>
      </c>
      <c r="N30" s="103">
        <f t="shared" si="13"/>
        <v>3000</v>
      </c>
      <c r="O30" s="103">
        <f t="shared" si="13"/>
        <v>375</v>
      </c>
      <c r="P30" s="103">
        <f t="shared" si="13"/>
        <v>4500</v>
      </c>
      <c r="Q30" s="103">
        <f t="shared" si="13"/>
        <v>0</v>
      </c>
      <c r="R30" s="103">
        <f t="shared" si="13"/>
        <v>0</v>
      </c>
      <c r="S30" s="103">
        <f t="shared" si="13"/>
        <v>1800</v>
      </c>
      <c r="T30" s="103">
        <f t="shared" si="13"/>
        <v>21600</v>
      </c>
      <c r="U30" s="103">
        <f t="shared" si="13"/>
        <v>8722</v>
      </c>
      <c r="V30" s="103">
        <f t="shared" si="13"/>
        <v>8472</v>
      </c>
      <c r="W30" s="103">
        <f t="shared" si="13"/>
        <v>8472</v>
      </c>
      <c r="X30" s="103">
        <f t="shared" si="13"/>
        <v>200</v>
      </c>
      <c r="Y30" s="11"/>
    </row>
    <row r="31" spans="1:25" s="14" customFormat="1" ht="24.75" x14ac:dyDescent="0.25">
      <c r="A31" s="102">
        <v>18</v>
      </c>
      <c r="B31" s="97" t="s">
        <v>20</v>
      </c>
      <c r="C31" s="101" t="s">
        <v>14</v>
      </c>
      <c r="D31" s="99" t="s">
        <v>176</v>
      </c>
      <c r="E31" s="99" t="s">
        <v>164</v>
      </c>
      <c r="F31" s="99" t="s">
        <v>165</v>
      </c>
      <c r="G31" s="100" t="s">
        <v>74</v>
      </c>
      <c r="H31" s="100" t="s">
        <v>217</v>
      </c>
      <c r="I31" s="51">
        <v>6297</v>
      </c>
      <c r="J31" s="37">
        <f t="shared" ref="J31:J46" si="14">I31*12</f>
        <v>75564</v>
      </c>
      <c r="K31" s="50">
        <v>250</v>
      </c>
      <c r="L31" s="50">
        <v>0</v>
      </c>
      <c r="M31" s="50">
        <v>0</v>
      </c>
      <c r="N31" s="37">
        <f t="shared" ref="N31:N46" si="15">SUM(K31:M31)*12</f>
        <v>3000</v>
      </c>
      <c r="O31" s="50">
        <v>375</v>
      </c>
      <c r="P31" s="37">
        <f t="shared" ref="P31:P46" si="16">O31*12</f>
        <v>4500</v>
      </c>
      <c r="Q31" s="50">
        <v>0</v>
      </c>
      <c r="R31" s="37">
        <f t="shared" ref="R31:R46" si="17">Q31*12</f>
        <v>0</v>
      </c>
      <c r="S31" s="62">
        <v>1800</v>
      </c>
      <c r="T31" s="56">
        <f t="shared" ref="T31:T47" si="18">S31*12</f>
        <v>21600</v>
      </c>
      <c r="U31" s="56">
        <f t="shared" ref="U31:U46" si="19">I31+K31+L31+M31+O31+Q31+S31</f>
        <v>8722</v>
      </c>
      <c r="V31" s="54">
        <f t="shared" ref="V31:V46" si="20">U31-250</f>
        <v>8472</v>
      </c>
      <c r="W31" s="54">
        <f>U31-250</f>
        <v>8472</v>
      </c>
      <c r="X31" s="53">
        <v>200</v>
      </c>
      <c r="Y31" s="11"/>
    </row>
    <row r="32" spans="1:25" s="14" customFormat="1" x14ac:dyDescent="0.25">
      <c r="A32" s="102"/>
      <c r="B32" s="97"/>
      <c r="C32" s="101"/>
      <c r="D32" s="99"/>
      <c r="E32" s="99"/>
      <c r="F32" s="99"/>
      <c r="G32" s="100"/>
      <c r="H32" s="100"/>
      <c r="I32" s="103">
        <f>SUM(I31)</f>
        <v>6297</v>
      </c>
      <c r="J32" s="103">
        <f t="shared" ref="J32:X32" si="21">SUM(J31)</f>
        <v>75564</v>
      </c>
      <c r="K32" s="103">
        <f t="shared" si="21"/>
        <v>250</v>
      </c>
      <c r="L32" s="103">
        <f t="shared" si="21"/>
        <v>0</v>
      </c>
      <c r="M32" s="103">
        <f t="shared" si="21"/>
        <v>0</v>
      </c>
      <c r="N32" s="103">
        <f t="shared" si="21"/>
        <v>3000</v>
      </c>
      <c r="O32" s="103">
        <f t="shared" si="21"/>
        <v>375</v>
      </c>
      <c r="P32" s="103">
        <f t="shared" si="21"/>
        <v>4500</v>
      </c>
      <c r="Q32" s="103">
        <f t="shared" si="21"/>
        <v>0</v>
      </c>
      <c r="R32" s="103">
        <f t="shared" si="21"/>
        <v>0</v>
      </c>
      <c r="S32" s="103">
        <f t="shared" si="21"/>
        <v>1800</v>
      </c>
      <c r="T32" s="103">
        <f t="shared" si="21"/>
        <v>21600</v>
      </c>
      <c r="U32" s="103">
        <f t="shared" si="21"/>
        <v>8722</v>
      </c>
      <c r="V32" s="103">
        <f t="shared" si="21"/>
        <v>8472</v>
      </c>
      <c r="W32" s="103">
        <f t="shared" si="21"/>
        <v>8472</v>
      </c>
      <c r="X32" s="103">
        <f t="shared" si="21"/>
        <v>200</v>
      </c>
      <c r="Y32" s="11"/>
    </row>
    <row r="33" spans="1:25" s="14" customFormat="1" ht="24.75" x14ac:dyDescent="0.25">
      <c r="A33" s="15">
        <v>19</v>
      </c>
      <c r="B33" s="97" t="s">
        <v>20</v>
      </c>
      <c r="C33" s="101" t="s">
        <v>14</v>
      </c>
      <c r="D33" s="99" t="s">
        <v>176</v>
      </c>
      <c r="E33" s="99" t="s">
        <v>116</v>
      </c>
      <c r="F33" s="99" t="s">
        <v>166</v>
      </c>
      <c r="G33" s="100" t="s">
        <v>74</v>
      </c>
      <c r="H33" s="100" t="s">
        <v>217</v>
      </c>
      <c r="I33" s="51">
        <v>6297</v>
      </c>
      <c r="J33" s="37">
        <f t="shared" si="14"/>
        <v>75564</v>
      </c>
      <c r="K33" s="50">
        <v>250</v>
      </c>
      <c r="L33" s="50">
        <v>0</v>
      </c>
      <c r="M33" s="50">
        <v>0</v>
      </c>
      <c r="N33" s="37">
        <f t="shared" si="15"/>
        <v>3000</v>
      </c>
      <c r="O33" s="50">
        <v>375</v>
      </c>
      <c r="P33" s="37">
        <f t="shared" si="16"/>
        <v>4500</v>
      </c>
      <c r="Q33" s="50">
        <v>0</v>
      </c>
      <c r="R33" s="37">
        <f t="shared" si="17"/>
        <v>0</v>
      </c>
      <c r="S33" s="62">
        <v>1800</v>
      </c>
      <c r="T33" s="56">
        <f t="shared" si="18"/>
        <v>21600</v>
      </c>
      <c r="U33" s="56">
        <f t="shared" si="19"/>
        <v>8722</v>
      </c>
      <c r="V33" s="54">
        <f t="shared" si="20"/>
        <v>8472</v>
      </c>
      <c r="W33" s="54">
        <f>U33-250</f>
        <v>8472</v>
      </c>
      <c r="X33" s="53">
        <v>200</v>
      </c>
      <c r="Y33" s="11"/>
    </row>
    <row r="34" spans="1:25" s="14" customFormat="1" ht="24.75" x14ac:dyDescent="0.25">
      <c r="A34" s="15">
        <v>20</v>
      </c>
      <c r="B34" s="97" t="s">
        <v>20</v>
      </c>
      <c r="C34" s="101" t="s">
        <v>14</v>
      </c>
      <c r="D34" s="99" t="s">
        <v>176</v>
      </c>
      <c r="E34" s="99" t="s">
        <v>91</v>
      </c>
      <c r="F34" s="99" t="s">
        <v>166</v>
      </c>
      <c r="G34" s="100" t="s">
        <v>74</v>
      </c>
      <c r="H34" s="100" t="s">
        <v>217</v>
      </c>
      <c r="I34" s="51">
        <v>6297</v>
      </c>
      <c r="J34" s="37">
        <f t="shared" si="14"/>
        <v>75564</v>
      </c>
      <c r="K34" s="50">
        <v>250</v>
      </c>
      <c r="L34" s="50">
        <v>0</v>
      </c>
      <c r="M34" s="50">
        <v>0</v>
      </c>
      <c r="N34" s="37">
        <f t="shared" si="15"/>
        <v>3000</v>
      </c>
      <c r="O34" s="50">
        <v>375</v>
      </c>
      <c r="P34" s="37">
        <f t="shared" si="16"/>
        <v>4500</v>
      </c>
      <c r="Q34" s="50">
        <v>0</v>
      </c>
      <c r="R34" s="37">
        <f t="shared" si="17"/>
        <v>0</v>
      </c>
      <c r="S34" s="62">
        <v>1800</v>
      </c>
      <c r="T34" s="56">
        <f t="shared" si="18"/>
        <v>21600</v>
      </c>
      <c r="U34" s="56">
        <f t="shared" si="19"/>
        <v>8722</v>
      </c>
      <c r="V34" s="54">
        <f t="shared" si="20"/>
        <v>8472</v>
      </c>
      <c r="W34" s="54">
        <f>U34-250</f>
        <v>8472</v>
      </c>
      <c r="X34" s="53">
        <v>200</v>
      </c>
      <c r="Y34" s="11"/>
    </row>
    <row r="35" spans="1:25" s="14" customFormat="1" x14ac:dyDescent="0.25">
      <c r="A35" s="15"/>
      <c r="B35" s="213" t="s">
        <v>223</v>
      </c>
      <c r="C35" s="214"/>
      <c r="D35" s="214"/>
      <c r="E35" s="214"/>
      <c r="F35" s="214"/>
      <c r="G35" s="215"/>
      <c r="H35" s="105"/>
      <c r="I35" s="106"/>
      <c r="J35" s="107"/>
      <c r="K35" s="108"/>
      <c r="L35" s="108"/>
      <c r="M35" s="108"/>
      <c r="N35" s="107"/>
      <c r="O35" s="108"/>
      <c r="P35" s="107"/>
      <c r="Q35" s="108"/>
      <c r="R35" s="107"/>
      <c r="S35" s="109">
        <v>3000</v>
      </c>
      <c r="T35" s="110">
        <f t="shared" si="18"/>
        <v>36000</v>
      </c>
      <c r="U35" s="110"/>
      <c r="V35" s="106"/>
      <c r="W35" s="106"/>
      <c r="X35" s="108"/>
      <c r="Y35" s="11"/>
    </row>
    <row r="36" spans="1:25" s="14" customFormat="1" x14ac:dyDescent="0.25">
      <c r="A36" s="15"/>
      <c r="B36" s="97"/>
      <c r="C36" s="101"/>
      <c r="D36" s="99"/>
      <c r="E36" s="99"/>
      <c r="F36" s="99"/>
      <c r="G36" s="100"/>
      <c r="H36" s="100"/>
      <c r="I36" s="103">
        <f>SUM(I33:I35)</f>
        <v>12594</v>
      </c>
      <c r="J36" s="103">
        <f t="shared" ref="J36:X36" si="22">SUM(J33:J35)</f>
        <v>151128</v>
      </c>
      <c r="K36" s="103">
        <f t="shared" si="22"/>
        <v>500</v>
      </c>
      <c r="L36" s="103">
        <f t="shared" si="22"/>
        <v>0</v>
      </c>
      <c r="M36" s="103">
        <f t="shared" si="22"/>
        <v>0</v>
      </c>
      <c r="N36" s="103">
        <f t="shared" si="22"/>
        <v>6000</v>
      </c>
      <c r="O36" s="103">
        <f t="shared" si="22"/>
        <v>750</v>
      </c>
      <c r="P36" s="103">
        <f t="shared" si="22"/>
        <v>9000</v>
      </c>
      <c r="Q36" s="103">
        <f t="shared" si="22"/>
        <v>0</v>
      </c>
      <c r="R36" s="103">
        <f t="shared" si="22"/>
        <v>0</v>
      </c>
      <c r="S36" s="103">
        <f t="shared" si="22"/>
        <v>6600</v>
      </c>
      <c r="T36" s="103">
        <f t="shared" si="22"/>
        <v>79200</v>
      </c>
      <c r="U36" s="103">
        <f t="shared" si="22"/>
        <v>17444</v>
      </c>
      <c r="V36" s="103">
        <f t="shared" si="22"/>
        <v>16944</v>
      </c>
      <c r="W36" s="103">
        <f t="shared" si="22"/>
        <v>16944</v>
      </c>
      <c r="X36" s="103">
        <f t="shared" si="22"/>
        <v>400</v>
      </c>
      <c r="Y36" s="11"/>
    </row>
    <row r="37" spans="1:25" s="14" customFormat="1" ht="24.75" x14ac:dyDescent="0.25">
      <c r="A37" s="102">
        <v>21</v>
      </c>
      <c r="B37" s="97" t="s">
        <v>20</v>
      </c>
      <c r="C37" s="101" t="s">
        <v>14</v>
      </c>
      <c r="D37" s="99" t="s">
        <v>176</v>
      </c>
      <c r="E37" s="99" t="s">
        <v>89</v>
      </c>
      <c r="F37" s="99" t="s">
        <v>169</v>
      </c>
      <c r="G37" s="100" t="s">
        <v>74</v>
      </c>
      <c r="H37" s="100" t="s">
        <v>217</v>
      </c>
      <c r="I37" s="51">
        <v>6297</v>
      </c>
      <c r="J37" s="37">
        <f t="shared" si="14"/>
        <v>75564</v>
      </c>
      <c r="K37" s="50">
        <v>250</v>
      </c>
      <c r="L37" s="50">
        <v>0</v>
      </c>
      <c r="M37" s="50">
        <v>0</v>
      </c>
      <c r="N37" s="37">
        <f t="shared" si="15"/>
        <v>3000</v>
      </c>
      <c r="O37" s="50">
        <v>375</v>
      </c>
      <c r="P37" s="37">
        <f t="shared" si="16"/>
        <v>4500</v>
      </c>
      <c r="Q37" s="50">
        <v>0</v>
      </c>
      <c r="R37" s="37">
        <f t="shared" si="17"/>
        <v>0</v>
      </c>
      <c r="S37" s="62">
        <v>1800</v>
      </c>
      <c r="T37" s="56">
        <f t="shared" si="18"/>
        <v>21600</v>
      </c>
      <c r="U37" s="56">
        <f t="shared" si="19"/>
        <v>8722</v>
      </c>
      <c r="V37" s="54">
        <f t="shared" si="20"/>
        <v>8472</v>
      </c>
      <c r="W37" s="54">
        <f>U37-250</f>
        <v>8472</v>
      </c>
      <c r="X37" s="53">
        <v>200</v>
      </c>
      <c r="Y37" s="11"/>
    </row>
    <row r="38" spans="1:25" s="14" customFormat="1" ht="24.75" x14ac:dyDescent="0.25">
      <c r="A38" s="15">
        <v>22</v>
      </c>
      <c r="B38" s="97" t="s">
        <v>20</v>
      </c>
      <c r="C38" s="101" t="s">
        <v>14</v>
      </c>
      <c r="D38" s="99" t="s">
        <v>176</v>
      </c>
      <c r="E38" s="99" t="s">
        <v>91</v>
      </c>
      <c r="F38" s="99" t="s">
        <v>169</v>
      </c>
      <c r="G38" s="100" t="s">
        <v>74</v>
      </c>
      <c r="H38" s="100" t="s">
        <v>217</v>
      </c>
      <c r="I38" s="51">
        <v>6297</v>
      </c>
      <c r="J38" s="37">
        <f t="shared" si="14"/>
        <v>75564</v>
      </c>
      <c r="K38" s="50">
        <v>250</v>
      </c>
      <c r="L38" s="50">
        <v>0</v>
      </c>
      <c r="M38" s="50">
        <v>0</v>
      </c>
      <c r="N38" s="37">
        <f t="shared" si="15"/>
        <v>3000</v>
      </c>
      <c r="O38" s="50">
        <v>375</v>
      </c>
      <c r="P38" s="37">
        <f t="shared" si="16"/>
        <v>4500</v>
      </c>
      <c r="Q38" s="50">
        <v>0</v>
      </c>
      <c r="R38" s="37">
        <f t="shared" si="17"/>
        <v>0</v>
      </c>
      <c r="S38" s="62">
        <v>1800</v>
      </c>
      <c r="T38" s="56">
        <f t="shared" si="18"/>
        <v>21600</v>
      </c>
      <c r="U38" s="56">
        <f t="shared" si="19"/>
        <v>8722</v>
      </c>
      <c r="V38" s="54">
        <f t="shared" si="20"/>
        <v>8472</v>
      </c>
      <c r="W38" s="54">
        <f>U38-250</f>
        <v>8472</v>
      </c>
      <c r="X38" s="53">
        <v>200</v>
      </c>
      <c r="Y38" s="11"/>
    </row>
    <row r="39" spans="1:25" s="14" customFormat="1" x14ac:dyDescent="0.25">
      <c r="A39" s="15"/>
      <c r="B39" s="97"/>
      <c r="C39" s="101"/>
      <c r="D39" s="99"/>
      <c r="E39" s="99"/>
      <c r="F39" s="99"/>
      <c r="G39" s="100"/>
      <c r="H39" s="100"/>
      <c r="I39" s="103">
        <f>SUM(I37:I38)</f>
        <v>12594</v>
      </c>
      <c r="J39" s="103">
        <f t="shared" ref="J39:X39" si="23">SUM(J37:J38)</f>
        <v>151128</v>
      </c>
      <c r="K39" s="103">
        <f t="shared" si="23"/>
        <v>500</v>
      </c>
      <c r="L39" s="103">
        <f t="shared" si="23"/>
        <v>0</v>
      </c>
      <c r="M39" s="103">
        <f t="shared" si="23"/>
        <v>0</v>
      </c>
      <c r="N39" s="103">
        <f t="shared" si="23"/>
        <v>6000</v>
      </c>
      <c r="O39" s="103">
        <f t="shared" si="23"/>
        <v>750</v>
      </c>
      <c r="P39" s="103">
        <f t="shared" si="23"/>
        <v>9000</v>
      </c>
      <c r="Q39" s="103">
        <f t="shared" si="23"/>
        <v>0</v>
      </c>
      <c r="R39" s="103">
        <f t="shared" si="23"/>
        <v>0</v>
      </c>
      <c r="S39" s="103">
        <f t="shared" si="23"/>
        <v>3600</v>
      </c>
      <c r="T39" s="103">
        <f t="shared" si="23"/>
        <v>43200</v>
      </c>
      <c r="U39" s="103">
        <f t="shared" si="23"/>
        <v>17444</v>
      </c>
      <c r="V39" s="103">
        <f t="shared" si="23"/>
        <v>16944</v>
      </c>
      <c r="W39" s="103">
        <f t="shared" si="23"/>
        <v>16944</v>
      </c>
      <c r="X39" s="103">
        <f t="shared" si="23"/>
        <v>400</v>
      </c>
      <c r="Y39" s="11"/>
    </row>
    <row r="40" spans="1:25" s="14" customFormat="1" ht="24.75" x14ac:dyDescent="0.25">
      <c r="A40" s="15">
        <v>23</v>
      </c>
      <c r="B40" s="97" t="s">
        <v>20</v>
      </c>
      <c r="C40" s="101" t="s">
        <v>14</v>
      </c>
      <c r="D40" s="99" t="s">
        <v>176</v>
      </c>
      <c r="E40" s="99" t="s">
        <v>116</v>
      </c>
      <c r="F40" s="99" t="s">
        <v>171</v>
      </c>
      <c r="G40" s="100" t="s">
        <v>74</v>
      </c>
      <c r="H40" s="100" t="s">
        <v>217</v>
      </c>
      <c r="I40" s="51">
        <v>6297</v>
      </c>
      <c r="J40" s="37">
        <f t="shared" si="14"/>
        <v>75564</v>
      </c>
      <c r="K40" s="50">
        <v>250</v>
      </c>
      <c r="L40" s="50">
        <v>0</v>
      </c>
      <c r="M40" s="50">
        <v>0</v>
      </c>
      <c r="N40" s="37">
        <f t="shared" si="15"/>
        <v>3000</v>
      </c>
      <c r="O40" s="50">
        <v>375</v>
      </c>
      <c r="P40" s="37">
        <f t="shared" si="16"/>
        <v>4500</v>
      </c>
      <c r="Q40" s="50">
        <v>0</v>
      </c>
      <c r="R40" s="37">
        <f t="shared" si="17"/>
        <v>0</v>
      </c>
      <c r="S40" s="62">
        <v>1800</v>
      </c>
      <c r="T40" s="56">
        <f t="shared" si="18"/>
        <v>21600</v>
      </c>
      <c r="U40" s="56">
        <f t="shared" si="19"/>
        <v>8722</v>
      </c>
      <c r="V40" s="54">
        <f t="shared" si="20"/>
        <v>8472</v>
      </c>
      <c r="W40" s="54">
        <f>U40-250</f>
        <v>8472</v>
      </c>
      <c r="X40" s="53">
        <v>200</v>
      </c>
      <c r="Y40" s="11"/>
    </row>
    <row r="41" spans="1:25" s="14" customFormat="1" x14ac:dyDescent="0.25">
      <c r="A41" s="15"/>
      <c r="B41" s="213" t="s">
        <v>224</v>
      </c>
      <c r="C41" s="214"/>
      <c r="D41" s="214"/>
      <c r="E41" s="214"/>
      <c r="F41" s="214"/>
      <c r="G41" s="215"/>
      <c r="H41" s="105"/>
      <c r="I41" s="106"/>
      <c r="J41" s="107"/>
      <c r="K41" s="108"/>
      <c r="L41" s="108"/>
      <c r="M41" s="108"/>
      <c r="N41" s="107"/>
      <c r="O41" s="108"/>
      <c r="P41" s="107"/>
      <c r="Q41" s="108"/>
      <c r="R41" s="107"/>
      <c r="S41" s="109">
        <v>3000</v>
      </c>
      <c r="T41" s="110">
        <f t="shared" si="18"/>
        <v>36000</v>
      </c>
      <c r="U41" s="110"/>
      <c r="V41" s="106"/>
      <c r="W41" s="106"/>
      <c r="X41" s="108"/>
      <c r="Y41" s="11"/>
    </row>
    <row r="42" spans="1:25" s="14" customFormat="1" x14ac:dyDescent="0.25">
      <c r="A42" s="15"/>
      <c r="B42" s="97"/>
      <c r="C42" s="101"/>
      <c r="D42" s="99"/>
      <c r="E42" s="99"/>
      <c r="F42" s="99"/>
      <c r="G42" s="100"/>
      <c r="H42" s="100"/>
      <c r="I42" s="103">
        <f>SUM(I40:I41)</f>
        <v>6297</v>
      </c>
      <c r="J42" s="103">
        <f t="shared" ref="J42:W42" si="24">SUM(J40:J41)</f>
        <v>75564</v>
      </c>
      <c r="K42" s="103">
        <f t="shared" si="24"/>
        <v>250</v>
      </c>
      <c r="L42" s="103">
        <f t="shared" si="24"/>
        <v>0</v>
      </c>
      <c r="M42" s="103">
        <f t="shared" si="24"/>
        <v>0</v>
      </c>
      <c r="N42" s="103">
        <f t="shared" si="24"/>
        <v>3000</v>
      </c>
      <c r="O42" s="103">
        <f t="shared" si="24"/>
        <v>375</v>
      </c>
      <c r="P42" s="103">
        <f t="shared" si="24"/>
        <v>4500</v>
      </c>
      <c r="Q42" s="103">
        <f t="shared" si="24"/>
        <v>0</v>
      </c>
      <c r="R42" s="103">
        <f t="shared" si="24"/>
        <v>0</v>
      </c>
      <c r="S42" s="103">
        <f t="shared" si="24"/>
        <v>4800</v>
      </c>
      <c r="T42" s="103">
        <f t="shared" si="24"/>
        <v>57600</v>
      </c>
      <c r="U42" s="103">
        <f t="shared" si="24"/>
        <v>8722</v>
      </c>
      <c r="V42" s="103">
        <f t="shared" si="24"/>
        <v>8472</v>
      </c>
      <c r="W42" s="103">
        <f t="shared" si="24"/>
        <v>8472</v>
      </c>
      <c r="X42" s="103">
        <f>SUM(X40:X41)</f>
        <v>200</v>
      </c>
      <c r="Y42" s="11"/>
    </row>
    <row r="43" spans="1:25" s="14" customFormat="1" ht="24.75" x14ac:dyDescent="0.25">
      <c r="A43" s="102">
        <v>24</v>
      </c>
      <c r="B43" s="97" t="s">
        <v>20</v>
      </c>
      <c r="C43" s="101" t="s">
        <v>14</v>
      </c>
      <c r="D43" s="99" t="s">
        <v>176</v>
      </c>
      <c r="E43" s="99" t="s">
        <v>116</v>
      </c>
      <c r="F43" s="99" t="s">
        <v>172</v>
      </c>
      <c r="G43" s="100" t="s">
        <v>74</v>
      </c>
      <c r="H43" s="100" t="s">
        <v>217</v>
      </c>
      <c r="I43" s="51">
        <v>6297</v>
      </c>
      <c r="J43" s="37">
        <f t="shared" si="14"/>
        <v>75564</v>
      </c>
      <c r="K43" s="50">
        <v>250</v>
      </c>
      <c r="L43" s="50">
        <v>0</v>
      </c>
      <c r="M43" s="50">
        <v>0</v>
      </c>
      <c r="N43" s="37">
        <f t="shared" si="15"/>
        <v>3000</v>
      </c>
      <c r="O43" s="50">
        <v>375</v>
      </c>
      <c r="P43" s="37">
        <f t="shared" si="16"/>
        <v>4500</v>
      </c>
      <c r="Q43" s="50">
        <v>0</v>
      </c>
      <c r="R43" s="37">
        <f t="shared" si="17"/>
        <v>0</v>
      </c>
      <c r="S43" s="62">
        <v>1800</v>
      </c>
      <c r="T43" s="56">
        <f t="shared" si="18"/>
        <v>21600</v>
      </c>
      <c r="U43" s="56">
        <f t="shared" si="19"/>
        <v>8722</v>
      </c>
      <c r="V43" s="54">
        <f t="shared" si="20"/>
        <v>8472</v>
      </c>
      <c r="W43" s="54">
        <f>U43-250</f>
        <v>8472</v>
      </c>
      <c r="X43" s="53">
        <v>200</v>
      </c>
      <c r="Y43" s="11"/>
    </row>
    <row r="44" spans="1:25" s="14" customFormat="1" x14ac:dyDescent="0.25">
      <c r="A44" s="102"/>
      <c r="B44" s="97"/>
      <c r="C44" s="101"/>
      <c r="D44" s="99"/>
      <c r="E44" s="99"/>
      <c r="F44" s="99"/>
      <c r="G44" s="100"/>
      <c r="H44" s="100"/>
      <c r="I44" s="51">
        <f>SUM(I43)</f>
        <v>6297</v>
      </c>
      <c r="J44" s="111">
        <f t="shared" ref="J44:X44" si="25">SUM(J43)</f>
        <v>75564</v>
      </c>
      <c r="K44" s="111">
        <f t="shared" si="25"/>
        <v>250</v>
      </c>
      <c r="L44" s="111">
        <f t="shared" si="25"/>
        <v>0</v>
      </c>
      <c r="M44" s="111">
        <f t="shared" si="25"/>
        <v>0</v>
      </c>
      <c r="N44" s="111">
        <f t="shared" si="25"/>
        <v>3000</v>
      </c>
      <c r="O44" s="111">
        <f t="shared" si="25"/>
        <v>375</v>
      </c>
      <c r="P44" s="111">
        <f t="shared" si="25"/>
        <v>4500</v>
      </c>
      <c r="Q44" s="111">
        <f t="shared" si="25"/>
        <v>0</v>
      </c>
      <c r="R44" s="111">
        <f t="shared" si="25"/>
        <v>0</v>
      </c>
      <c r="S44" s="111">
        <f t="shared" si="25"/>
        <v>1800</v>
      </c>
      <c r="T44" s="111">
        <f t="shared" si="25"/>
        <v>21600</v>
      </c>
      <c r="U44" s="111">
        <f t="shared" si="25"/>
        <v>8722</v>
      </c>
      <c r="V44" s="111">
        <f t="shared" si="25"/>
        <v>8472</v>
      </c>
      <c r="W44" s="111">
        <f t="shared" si="25"/>
        <v>8472</v>
      </c>
      <c r="X44" s="111">
        <f t="shared" si="25"/>
        <v>200</v>
      </c>
      <c r="Y44" s="11"/>
    </row>
    <row r="45" spans="1:25" s="14" customFormat="1" ht="24.75" x14ac:dyDescent="0.25">
      <c r="A45" s="15">
        <v>25</v>
      </c>
      <c r="B45" s="97" t="s">
        <v>20</v>
      </c>
      <c r="C45" s="101" t="s">
        <v>14</v>
      </c>
      <c r="D45" s="99" t="s">
        <v>176</v>
      </c>
      <c r="E45" s="99" t="s">
        <v>116</v>
      </c>
      <c r="F45" s="99" t="s">
        <v>162</v>
      </c>
      <c r="G45" s="100" t="s">
        <v>74</v>
      </c>
      <c r="H45" s="100" t="s">
        <v>217</v>
      </c>
      <c r="I45" s="51">
        <v>6297</v>
      </c>
      <c r="J45" s="37">
        <f t="shared" si="14"/>
        <v>75564</v>
      </c>
      <c r="K45" s="50">
        <v>250</v>
      </c>
      <c r="L45" s="50">
        <v>0</v>
      </c>
      <c r="M45" s="50">
        <v>0</v>
      </c>
      <c r="N45" s="37">
        <f t="shared" si="15"/>
        <v>3000</v>
      </c>
      <c r="O45" s="50">
        <v>375</v>
      </c>
      <c r="P45" s="37">
        <f t="shared" si="16"/>
        <v>4500</v>
      </c>
      <c r="Q45" s="50">
        <v>0</v>
      </c>
      <c r="R45" s="37">
        <f t="shared" si="17"/>
        <v>0</v>
      </c>
      <c r="S45" s="62">
        <v>1800</v>
      </c>
      <c r="T45" s="56">
        <f t="shared" si="18"/>
        <v>21600</v>
      </c>
      <c r="U45" s="56">
        <f t="shared" si="19"/>
        <v>8722</v>
      </c>
      <c r="V45" s="54">
        <f t="shared" si="20"/>
        <v>8472</v>
      </c>
      <c r="W45" s="54">
        <f>U45-250</f>
        <v>8472</v>
      </c>
      <c r="X45" s="53">
        <v>200</v>
      </c>
      <c r="Y45" s="11"/>
    </row>
    <row r="46" spans="1:25" s="14" customFormat="1" ht="24.75" x14ac:dyDescent="0.25">
      <c r="A46" s="15">
        <v>26</v>
      </c>
      <c r="B46" s="97" t="s">
        <v>20</v>
      </c>
      <c r="C46" s="101" t="s">
        <v>14</v>
      </c>
      <c r="D46" s="99" t="s">
        <v>176</v>
      </c>
      <c r="E46" s="99" t="s">
        <v>91</v>
      </c>
      <c r="F46" s="99" t="s">
        <v>162</v>
      </c>
      <c r="G46" s="100" t="s">
        <v>74</v>
      </c>
      <c r="H46" s="100" t="s">
        <v>217</v>
      </c>
      <c r="I46" s="51">
        <v>6297</v>
      </c>
      <c r="J46" s="37">
        <f t="shared" si="14"/>
        <v>75564</v>
      </c>
      <c r="K46" s="50">
        <v>250</v>
      </c>
      <c r="L46" s="50">
        <v>0</v>
      </c>
      <c r="M46" s="50">
        <v>0</v>
      </c>
      <c r="N46" s="37">
        <f t="shared" si="15"/>
        <v>3000</v>
      </c>
      <c r="O46" s="50">
        <v>375</v>
      </c>
      <c r="P46" s="37">
        <f t="shared" si="16"/>
        <v>4500</v>
      </c>
      <c r="Q46" s="50">
        <v>0</v>
      </c>
      <c r="R46" s="37">
        <f t="shared" si="17"/>
        <v>0</v>
      </c>
      <c r="S46" s="62">
        <v>1800</v>
      </c>
      <c r="T46" s="56">
        <f t="shared" si="18"/>
        <v>21600</v>
      </c>
      <c r="U46" s="56">
        <f t="shared" si="19"/>
        <v>8722</v>
      </c>
      <c r="V46" s="54">
        <f t="shared" si="20"/>
        <v>8472</v>
      </c>
      <c r="W46" s="54">
        <f>U46-250</f>
        <v>8472</v>
      </c>
      <c r="X46" s="53">
        <v>200</v>
      </c>
      <c r="Y46" s="11"/>
    </row>
    <row r="47" spans="1:25" s="14" customFormat="1" x14ac:dyDescent="0.25">
      <c r="A47" s="15"/>
      <c r="B47" s="213" t="s">
        <v>219</v>
      </c>
      <c r="C47" s="214"/>
      <c r="D47" s="214"/>
      <c r="E47" s="214"/>
      <c r="F47" s="214"/>
      <c r="G47" s="215"/>
      <c r="H47" s="105"/>
      <c r="I47" s="106"/>
      <c r="J47" s="107"/>
      <c r="K47" s="108"/>
      <c r="L47" s="108"/>
      <c r="M47" s="108"/>
      <c r="N47" s="107"/>
      <c r="O47" s="108"/>
      <c r="P47" s="107"/>
      <c r="Q47" s="108"/>
      <c r="R47" s="107"/>
      <c r="S47" s="109">
        <v>3000</v>
      </c>
      <c r="T47" s="110">
        <f t="shared" si="18"/>
        <v>36000</v>
      </c>
      <c r="U47" s="110"/>
      <c r="V47" s="106"/>
      <c r="W47" s="106"/>
      <c r="X47" s="108"/>
      <c r="Y47" s="11"/>
    </row>
    <row r="48" spans="1:25" s="14" customFormat="1" x14ac:dyDescent="0.25">
      <c r="A48" s="15"/>
      <c r="B48" s="99"/>
      <c r="C48" s="99"/>
      <c r="D48" s="99"/>
      <c r="E48" s="99"/>
      <c r="F48" s="99"/>
      <c r="G48" s="99"/>
      <c r="H48" s="100"/>
      <c r="I48" s="103">
        <f>SUM(I45:I47)</f>
        <v>12594</v>
      </c>
      <c r="J48" s="103">
        <f>SUM(J45:J47)</f>
        <v>151128</v>
      </c>
      <c r="K48" s="103">
        <f t="shared" ref="K48:X48" si="26">SUM(K45:K47)</f>
        <v>500</v>
      </c>
      <c r="L48" s="103">
        <f t="shared" si="26"/>
        <v>0</v>
      </c>
      <c r="M48" s="103">
        <f t="shared" si="26"/>
        <v>0</v>
      </c>
      <c r="N48" s="103">
        <f t="shared" si="26"/>
        <v>6000</v>
      </c>
      <c r="O48" s="103">
        <f t="shared" si="26"/>
        <v>750</v>
      </c>
      <c r="P48" s="103">
        <f t="shared" si="26"/>
        <v>9000</v>
      </c>
      <c r="Q48" s="103">
        <f t="shared" si="26"/>
        <v>0</v>
      </c>
      <c r="R48" s="103">
        <f t="shared" si="26"/>
        <v>0</v>
      </c>
      <c r="S48" s="103">
        <f t="shared" si="26"/>
        <v>6600</v>
      </c>
      <c r="T48" s="103">
        <f>SUM(T45:T47)</f>
        <v>79200</v>
      </c>
      <c r="U48" s="103">
        <f t="shared" si="26"/>
        <v>17444</v>
      </c>
      <c r="V48" s="103">
        <f t="shared" si="26"/>
        <v>16944</v>
      </c>
      <c r="W48" s="103">
        <f t="shared" si="26"/>
        <v>16944</v>
      </c>
      <c r="X48" s="103">
        <f t="shared" si="26"/>
        <v>400</v>
      </c>
      <c r="Y48" s="11"/>
    </row>
    <row r="49" spans="1:25" s="19" customFormat="1" x14ac:dyDescent="0.25">
      <c r="A49" s="30"/>
      <c r="B49" s="31" t="s">
        <v>78</v>
      </c>
      <c r="C49" s="31"/>
      <c r="D49" s="31"/>
      <c r="E49" s="31"/>
      <c r="F49" s="31"/>
      <c r="G49" s="40"/>
      <c r="H49" s="40"/>
      <c r="I49" s="33">
        <f>I15+I19+I23+I25+I28+I30+I32+I36+I39+I42+I48</f>
        <v>109840</v>
      </c>
      <c r="J49" s="33">
        <f>J15+J19+J23+J25+J28+J30+J32+J36+J39+J42+J48+J43</f>
        <v>1393644</v>
      </c>
      <c r="K49" s="33">
        <f t="shared" ref="K49:X49" si="27">K15+K19+K23+K25+K28+K30+K32+K36+K39+K42+K48+K43</f>
        <v>6500</v>
      </c>
      <c r="L49" s="33">
        <f t="shared" si="27"/>
        <v>14500</v>
      </c>
      <c r="M49" s="33">
        <f t="shared" si="27"/>
        <v>0</v>
      </c>
      <c r="N49" s="33">
        <f t="shared" si="27"/>
        <v>252000</v>
      </c>
      <c r="O49" s="33">
        <f t="shared" si="27"/>
        <v>5625</v>
      </c>
      <c r="P49" s="33">
        <f t="shared" si="27"/>
        <v>67500</v>
      </c>
      <c r="Q49" s="33">
        <f t="shared" si="27"/>
        <v>0</v>
      </c>
      <c r="R49" s="33">
        <f t="shared" si="27"/>
        <v>0</v>
      </c>
      <c r="S49" s="33">
        <f t="shared" si="27"/>
        <v>94500</v>
      </c>
      <c r="T49" s="33">
        <f>T15+T19+T23+T25+T28+T30+T32+T36+T39+T42+T48+T43</f>
        <v>1134000</v>
      </c>
      <c r="U49" s="33">
        <f t="shared" si="27"/>
        <v>184262</v>
      </c>
      <c r="V49" s="33">
        <f t="shared" si="27"/>
        <v>252762</v>
      </c>
      <c r="W49" s="33">
        <f t="shared" si="27"/>
        <v>472302</v>
      </c>
      <c r="X49" s="33">
        <f t="shared" si="27"/>
        <v>5200</v>
      </c>
      <c r="Y49" s="42"/>
    </row>
    <row r="50" spans="1:25" x14ac:dyDescent="0.25">
      <c r="I50" s="64"/>
      <c r="J50" s="211"/>
      <c r="K50" s="211"/>
      <c r="L50" s="211"/>
      <c r="M50" s="211"/>
      <c r="N50" s="211"/>
      <c r="O50" s="211"/>
      <c r="P50" s="211"/>
      <c r="Q50" s="211"/>
      <c r="R50" s="211"/>
      <c r="S50" s="211"/>
      <c r="T50" s="211"/>
      <c r="U50" s="63"/>
      <c r="V50" s="64">
        <v>252762</v>
      </c>
      <c r="W50" s="64">
        <v>472302</v>
      </c>
      <c r="X50" s="64"/>
      <c r="Y50" s="65"/>
    </row>
    <row r="51" spans="1:25" x14ac:dyDescent="0.25">
      <c r="J51" s="64">
        <f>+J49+N49+P49+T49+V49+W49+X49</f>
        <v>3577408</v>
      </c>
      <c r="Q51" s="79"/>
      <c r="R51" s="79"/>
      <c r="S51" s="79"/>
      <c r="T51" s="79"/>
      <c r="U51" s="63"/>
      <c r="V51" s="64">
        <f>V50-V49</f>
        <v>0</v>
      </c>
      <c r="W51" s="64">
        <f>W50-W49</f>
        <v>0</v>
      </c>
      <c r="X51" s="64"/>
      <c r="Y51" s="65"/>
    </row>
    <row r="52" spans="1:25" x14ac:dyDescent="0.25">
      <c r="I52" s="64"/>
      <c r="J52" s="64">
        <v>5866750</v>
      </c>
    </row>
    <row r="53" spans="1:25" x14ac:dyDescent="0.25">
      <c r="J53" s="64">
        <f>+J51+J52</f>
        <v>9444158</v>
      </c>
    </row>
    <row r="54" spans="1:25" x14ac:dyDescent="0.25">
      <c r="J54" s="64">
        <v>9444158</v>
      </c>
    </row>
    <row r="55" spans="1:25" x14ac:dyDescent="0.15">
      <c r="F55" s="69"/>
      <c r="J55" s="64">
        <f>J54-J53</f>
        <v>0</v>
      </c>
    </row>
    <row r="56" spans="1:25" x14ac:dyDescent="0.15">
      <c r="F56" s="69"/>
      <c r="J56" s="64"/>
    </row>
    <row r="58" spans="1:25" x14ac:dyDescent="0.25">
      <c r="W58" s="32">
        <f>153790+77930</f>
        <v>231720</v>
      </c>
    </row>
    <row r="64" spans="1:25" s="19" customFormat="1" x14ac:dyDescent="0.25">
      <c r="G64" s="41"/>
      <c r="H64" s="41"/>
      <c r="I64" s="35"/>
      <c r="J64" s="35"/>
      <c r="K64" s="35"/>
      <c r="L64" s="35"/>
      <c r="M64" s="35"/>
      <c r="N64" s="35"/>
      <c r="O64" s="35"/>
      <c r="P64" s="35"/>
      <c r="Q64" s="35"/>
      <c r="R64" s="35"/>
      <c r="S64" s="35"/>
      <c r="T64" s="35"/>
      <c r="U64" s="57"/>
      <c r="V64" s="35"/>
      <c r="W64" s="35"/>
      <c r="X64" s="35"/>
    </row>
    <row r="65" spans="7:24" s="19" customFormat="1" x14ac:dyDescent="0.25">
      <c r="G65" s="41"/>
      <c r="H65" s="41"/>
      <c r="I65" s="35"/>
      <c r="J65" s="35"/>
      <c r="K65" s="35"/>
      <c r="L65" s="35"/>
      <c r="M65" s="35"/>
      <c r="N65" s="35"/>
      <c r="O65" s="35"/>
      <c r="P65" s="35"/>
      <c r="Q65" s="35"/>
      <c r="R65" s="35"/>
      <c r="S65" s="35"/>
      <c r="T65" s="35"/>
      <c r="U65" s="57"/>
      <c r="V65" s="35"/>
      <c r="W65" s="35"/>
      <c r="X65" s="35"/>
    </row>
    <row r="66" spans="7:24" s="19" customFormat="1" x14ac:dyDescent="0.25">
      <c r="G66" s="41"/>
      <c r="H66" s="41"/>
      <c r="I66" s="35"/>
      <c r="J66" s="35"/>
      <c r="K66" s="35"/>
      <c r="L66" s="35"/>
      <c r="M66" s="35"/>
      <c r="N66" s="35"/>
      <c r="O66" s="35"/>
      <c r="P66" s="35"/>
      <c r="Q66" s="35"/>
      <c r="R66" s="35"/>
      <c r="S66" s="35"/>
      <c r="T66" s="35"/>
      <c r="U66" s="57"/>
      <c r="V66" s="35"/>
      <c r="W66" s="35"/>
      <c r="X66" s="35"/>
    </row>
    <row r="67" spans="7:24" s="19" customFormat="1" x14ac:dyDescent="0.25">
      <c r="G67" s="41"/>
      <c r="H67" s="41"/>
      <c r="I67" s="35"/>
      <c r="J67" s="35"/>
      <c r="K67" s="35"/>
      <c r="L67" s="35"/>
      <c r="M67" s="35"/>
      <c r="N67" s="35"/>
      <c r="O67" s="35"/>
      <c r="P67" s="35"/>
      <c r="Q67" s="35"/>
      <c r="R67" s="35"/>
      <c r="S67" s="35"/>
      <c r="T67" s="35"/>
      <c r="U67" s="57"/>
      <c r="V67" s="35"/>
      <c r="W67" s="35"/>
      <c r="X67" s="35"/>
    </row>
    <row r="68" spans="7:24" s="19" customFormat="1" x14ac:dyDescent="0.25">
      <c r="G68" s="41"/>
      <c r="H68" s="41"/>
      <c r="I68" s="35"/>
      <c r="J68" s="35"/>
      <c r="K68" s="35"/>
      <c r="L68" s="35"/>
      <c r="M68" s="35"/>
      <c r="N68" s="35"/>
      <c r="O68" s="35"/>
      <c r="P68" s="35"/>
      <c r="Q68" s="35"/>
      <c r="R68" s="35"/>
      <c r="S68" s="35"/>
      <c r="T68" s="35"/>
      <c r="U68" s="57"/>
      <c r="V68" s="35"/>
      <c r="W68" s="35"/>
      <c r="X68" s="35"/>
    </row>
    <row r="69" spans="7:24" s="19" customFormat="1" x14ac:dyDescent="0.25">
      <c r="G69" s="41"/>
      <c r="H69" s="41"/>
      <c r="I69" s="35"/>
      <c r="J69" s="35"/>
      <c r="K69" s="35"/>
      <c r="L69" s="35"/>
      <c r="M69" s="35"/>
      <c r="N69" s="35"/>
      <c r="O69" s="35"/>
      <c r="P69" s="35"/>
      <c r="Q69" s="35"/>
      <c r="R69" s="35"/>
      <c r="S69" s="35"/>
      <c r="T69" s="35"/>
      <c r="U69" s="57"/>
      <c r="V69" s="35"/>
      <c r="W69" s="35"/>
      <c r="X69" s="35"/>
    </row>
    <row r="70" spans="7:24" s="19" customFormat="1" x14ac:dyDescent="0.25">
      <c r="G70" s="41"/>
      <c r="H70" s="41"/>
      <c r="I70" s="35"/>
      <c r="J70" s="35"/>
      <c r="K70" s="35"/>
      <c r="L70" s="35"/>
      <c r="M70" s="35"/>
      <c r="N70" s="35"/>
      <c r="O70" s="35"/>
      <c r="P70" s="35"/>
      <c r="Q70" s="35"/>
      <c r="R70" s="35"/>
      <c r="S70" s="35"/>
      <c r="T70" s="35"/>
      <c r="U70" s="57"/>
      <c r="V70" s="35"/>
      <c r="W70" s="35"/>
      <c r="X70" s="35"/>
    </row>
    <row r="71" spans="7:24" s="19" customFormat="1" x14ac:dyDescent="0.25">
      <c r="G71" s="41"/>
      <c r="H71" s="41"/>
      <c r="I71" s="35"/>
      <c r="J71" s="35"/>
      <c r="K71" s="35"/>
      <c r="L71" s="35"/>
      <c r="M71" s="35"/>
      <c r="N71" s="35"/>
      <c r="O71" s="35"/>
      <c r="P71" s="35"/>
      <c r="Q71" s="35"/>
      <c r="R71" s="35"/>
      <c r="S71" s="35"/>
      <c r="T71" s="35"/>
      <c r="U71" s="57"/>
      <c r="V71" s="35"/>
      <c r="W71" s="35"/>
      <c r="X71" s="35"/>
    </row>
    <row r="72" spans="7:24" s="19" customFormat="1" x14ac:dyDescent="0.25">
      <c r="G72" s="41"/>
      <c r="H72" s="41"/>
      <c r="I72" s="35"/>
      <c r="J72" s="35"/>
      <c r="K72" s="35"/>
      <c r="L72" s="35"/>
      <c r="M72" s="35"/>
      <c r="N72" s="35"/>
      <c r="O72" s="35"/>
      <c r="P72" s="35"/>
      <c r="Q72" s="35"/>
      <c r="R72" s="35"/>
      <c r="S72" s="35"/>
      <c r="T72" s="35"/>
      <c r="U72" s="57"/>
      <c r="V72" s="35"/>
      <c r="W72" s="35"/>
      <c r="X72" s="35"/>
    </row>
    <row r="73" spans="7:24" s="19" customFormat="1" x14ac:dyDescent="0.25">
      <c r="G73" s="41"/>
      <c r="H73" s="41"/>
      <c r="I73" s="35"/>
      <c r="J73" s="35"/>
      <c r="K73" s="35"/>
      <c r="L73" s="35"/>
      <c r="M73" s="35"/>
      <c r="N73" s="35"/>
      <c r="O73" s="35"/>
      <c r="P73" s="35"/>
      <c r="Q73" s="35"/>
      <c r="R73" s="35"/>
      <c r="S73" s="35"/>
      <c r="T73" s="35"/>
      <c r="U73" s="57"/>
      <c r="V73" s="35"/>
      <c r="W73" s="35"/>
      <c r="X73" s="35"/>
    </row>
    <row r="74" spans="7:24" s="19" customFormat="1" x14ac:dyDescent="0.25">
      <c r="G74" s="41"/>
      <c r="H74" s="41"/>
      <c r="I74" s="35"/>
      <c r="J74" s="35"/>
      <c r="K74" s="35"/>
      <c r="L74" s="35"/>
      <c r="M74" s="35"/>
      <c r="N74" s="35"/>
      <c r="O74" s="35"/>
      <c r="P74" s="35"/>
      <c r="Q74" s="35"/>
      <c r="R74" s="35"/>
      <c r="S74" s="35"/>
      <c r="T74" s="35"/>
      <c r="U74" s="57"/>
      <c r="V74" s="35"/>
      <c r="W74" s="35"/>
      <c r="X74" s="35"/>
    </row>
    <row r="75" spans="7:24" s="19" customFormat="1" x14ac:dyDescent="0.25">
      <c r="G75" s="41"/>
      <c r="H75" s="41"/>
      <c r="I75" s="35"/>
      <c r="J75" s="35"/>
      <c r="K75" s="35"/>
      <c r="L75" s="35"/>
      <c r="M75" s="35"/>
      <c r="N75" s="35"/>
      <c r="O75" s="35"/>
      <c r="P75" s="35"/>
      <c r="Q75" s="35"/>
      <c r="R75" s="35"/>
      <c r="S75" s="35"/>
      <c r="T75" s="35"/>
      <c r="U75" s="57"/>
      <c r="V75" s="35"/>
      <c r="W75" s="35"/>
      <c r="X75" s="35"/>
    </row>
    <row r="76" spans="7:24" s="19" customFormat="1" x14ac:dyDescent="0.25">
      <c r="G76" s="41"/>
      <c r="H76" s="41"/>
      <c r="I76" s="35"/>
      <c r="J76" s="35"/>
      <c r="K76" s="35"/>
      <c r="L76" s="35"/>
      <c r="M76" s="35"/>
      <c r="N76" s="35"/>
      <c r="O76" s="35"/>
      <c r="P76" s="35"/>
      <c r="Q76" s="35"/>
      <c r="R76" s="35"/>
      <c r="S76" s="35"/>
      <c r="T76" s="35"/>
      <c r="U76" s="57"/>
      <c r="V76" s="35"/>
      <c r="W76" s="35"/>
      <c r="X76" s="35"/>
    </row>
    <row r="77" spans="7:24" s="19" customFormat="1" x14ac:dyDescent="0.25">
      <c r="G77" s="41"/>
      <c r="H77" s="41"/>
      <c r="I77" s="35"/>
      <c r="J77" s="35"/>
      <c r="K77" s="35"/>
      <c r="L77" s="35"/>
      <c r="M77" s="35"/>
      <c r="N77" s="35"/>
      <c r="O77" s="35"/>
      <c r="P77" s="35"/>
      <c r="Q77" s="35"/>
      <c r="R77" s="35"/>
      <c r="S77" s="35"/>
      <c r="T77" s="35"/>
      <c r="U77" s="57"/>
      <c r="V77" s="35"/>
      <c r="W77" s="35"/>
      <c r="X77" s="35"/>
    </row>
    <row r="78" spans="7:24" s="19" customFormat="1" x14ac:dyDescent="0.25">
      <c r="G78" s="41"/>
      <c r="H78" s="41"/>
      <c r="I78" s="35"/>
      <c r="J78" s="35"/>
      <c r="K78" s="35"/>
      <c r="L78" s="35"/>
      <c r="M78" s="35"/>
      <c r="N78" s="35"/>
      <c r="O78" s="35"/>
      <c r="P78" s="35"/>
      <c r="Q78" s="35"/>
      <c r="R78" s="35"/>
      <c r="S78" s="35"/>
      <c r="T78" s="35"/>
      <c r="U78" s="57"/>
      <c r="V78" s="35"/>
      <c r="W78" s="35"/>
      <c r="X78" s="35"/>
    </row>
    <row r="79" spans="7:24" s="19" customFormat="1" x14ac:dyDescent="0.25">
      <c r="G79" s="41"/>
      <c r="H79" s="41"/>
      <c r="I79" s="35"/>
      <c r="J79" s="35"/>
      <c r="K79" s="35"/>
      <c r="L79" s="35"/>
      <c r="M79" s="35"/>
      <c r="N79" s="35"/>
      <c r="O79" s="35"/>
      <c r="P79" s="35"/>
      <c r="Q79" s="35"/>
      <c r="R79" s="35"/>
      <c r="S79" s="35"/>
      <c r="T79" s="35"/>
      <c r="U79" s="57"/>
      <c r="V79" s="35"/>
      <c r="W79" s="35"/>
      <c r="X79" s="35"/>
    </row>
    <row r="80" spans="7:24" s="19" customFormat="1" x14ac:dyDescent="0.25">
      <c r="G80" s="41"/>
      <c r="H80" s="41"/>
      <c r="I80" s="35"/>
      <c r="J80" s="35"/>
      <c r="K80" s="35"/>
      <c r="L80" s="35"/>
      <c r="M80" s="35"/>
      <c r="N80" s="35"/>
      <c r="O80" s="35"/>
      <c r="P80" s="35"/>
      <c r="Q80" s="35"/>
      <c r="R80" s="35"/>
      <c r="S80" s="35"/>
      <c r="T80" s="35"/>
      <c r="U80" s="57"/>
      <c r="V80" s="35"/>
      <c r="W80" s="35"/>
      <c r="X80" s="35"/>
    </row>
    <row r="81" spans="7:24" s="19" customFormat="1" x14ac:dyDescent="0.25">
      <c r="G81" s="41"/>
      <c r="H81" s="41"/>
      <c r="I81" s="35"/>
      <c r="J81" s="35"/>
      <c r="K81" s="35"/>
      <c r="L81" s="35"/>
      <c r="M81" s="35"/>
      <c r="N81" s="35"/>
      <c r="O81" s="35"/>
      <c r="P81" s="35"/>
      <c r="Q81" s="35"/>
      <c r="R81" s="35"/>
      <c r="S81" s="35"/>
      <c r="T81" s="35"/>
      <c r="U81" s="57"/>
      <c r="V81" s="35"/>
      <c r="W81" s="35"/>
      <c r="X81" s="35"/>
    </row>
    <row r="82" spans="7:24" s="19" customFormat="1" x14ac:dyDescent="0.25">
      <c r="G82" s="41"/>
      <c r="H82" s="41"/>
      <c r="I82" s="35"/>
      <c r="J82" s="35"/>
      <c r="K82" s="35"/>
      <c r="L82" s="35"/>
      <c r="M82" s="35"/>
      <c r="N82" s="35"/>
      <c r="O82" s="35"/>
      <c r="P82" s="35"/>
      <c r="Q82" s="35"/>
      <c r="R82" s="35"/>
      <c r="S82" s="35"/>
      <c r="T82" s="35"/>
      <c r="U82" s="57"/>
      <c r="V82" s="35"/>
      <c r="W82" s="35"/>
      <c r="X82" s="35"/>
    </row>
    <row r="83" spans="7:24" s="19" customFormat="1" x14ac:dyDescent="0.25">
      <c r="G83" s="41"/>
      <c r="H83" s="41"/>
      <c r="I83" s="35"/>
      <c r="J83" s="35"/>
      <c r="K83" s="35"/>
      <c r="L83" s="35"/>
      <c r="M83" s="35"/>
      <c r="N83" s="35"/>
      <c r="O83" s="35"/>
      <c r="P83" s="35"/>
      <c r="Q83" s="35"/>
      <c r="R83" s="35"/>
      <c r="S83" s="35"/>
      <c r="T83" s="35"/>
      <c r="U83" s="57"/>
      <c r="V83" s="35"/>
      <c r="W83" s="35"/>
      <c r="X83" s="35"/>
    </row>
    <row r="84" spans="7:24" s="19" customFormat="1" x14ac:dyDescent="0.25">
      <c r="G84" s="41"/>
      <c r="H84" s="41"/>
      <c r="I84" s="35"/>
      <c r="J84" s="35"/>
      <c r="K84" s="35"/>
      <c r="L84" s="35"/>
      <c r="M84" s="35"/>
      <c r="N84" s="35"/>
      <c r="O84" s="35"/>
      <c r="P84" s="35"/>
      <c r="Q84" s="35"/>
      <c r="R84" s="35"/>
      <c r="S84" s="35"/>
      <c r="T84" s="35"/>
      <c r="U84" s="57"/>
      <c r="V84" s="35"/>
      <c r="W84" s="35"/>
      <c r="X84" s="35"/>
    </row>
    <row r="85" spans="7:24" s="19" customFormat="1" x14ac:dyDescent="0.25">
      <c r="G85" s="41"/>
      <c r="H85" s="41"/>
      <c r="I85" s="35"/>
      <c r="J85" s="35"/>
      <c r="K85" s="35"/>
      <c r="L85" s="35"/>
      <c r="M85" s="35"/>
      <c r="N85" s="35"/>
      <c r="O85" s="35"/>
      <c r="P85" s="35"/>
      <c r="Q85" s="35"/>
      <c r="R85" s="35"/>
      <c r="S85" s="35"/>
      <c r="T85" s="35"/>
      <c r="U85" s="57"/>
      <c r="V85" s="35"/>
      <c r="W85" s="35"/>
      <c r="X85" s="35"/>
    </row>
    <row r="86" spans="7:24" s="19" customFormat="1" x14ac:dyDescent="0.25">
      <c r="G86" s="41"/>
      <c r="H86" s="41"/>
      <c r="I86" s="35"/>
      <c r="J86" s="35"/>
      <c r="K86" s="35"/>
      <c r="L86" s="35"/>
      <c r="M86" s="35"/>
      <c r="N86" s="35"/>
      <c r="O86" s="35"/>
      <c r="P86" s="35"/>
      <c r="Q86" s="35"/>
      <c r="R86" s="35"/>
      <c r="S86" s="35"/>
      <c r="T86" s="35"/>
      <c r="U86" s="57"/>
      <c r="V86" s="35"/>
      <c r="W86" s="35"/>
      <c r="X86" s="35"/>
    </row>
    <row r="87" spans="7:24" s="19" customFormat="1" x14ac:dyDescent="0.25">
      <c r="G87" s="41"/>
      <c r="H87" s="41"/>
      <c r="I87" s="35"/>
      <c r="J87" s="35"/>
      <c r="K87" s="35"/>
      <c r="L87" s="35"/>
      <c r="M87" s="35"/>
      <c r="N87" s="35"/>
      <c r="O87" s="35"/>
      <c r="P87" s="35"/>
      <c r="Q87" s="35"/>
      <c r="R87" s="35"/>
      <c r="S87" s="35"/>
      <c r="T87" s="35"/>
      <c r="U87" s="57"/>
      <c r="V87" s="35"/>
      <c r="W87" s="35"/>
      <c r="X87" s="35"/>
    </row>
    <row r="88" spans="7:24" s="19" customFormat="1" x14ac:dyDescent="0.25">
      <c r="G88" s="41"/>
      <c r="H88" s="41"/>
      <c r="I88" s="35"/>
      <c r="J88" s="35"/>
      <c r="K88" s="35"/>
      <c r="L88" s="35"/>
      <c r="M88" s="35"/>
      <c r="N88" s="35"/>
      <c r="O88" s="35"/>
      <c r="P88" s="35"/>
      <c r="Q88" s="35"/>
      <c r="R88" s="35"/>
      <c r="S88" s="35"/>
      <c r="T88" s="35"/>
      <c r="U88" s="57"/>
      <c r="V88" s="35"/>
      <c r="W88" s="35"/>
      <c r="X88" s="35"/>
    </row>
    <row r="89" spans="7:24" s="19" customFormat="1" x14ac:dyDescent="0.25">
      <c r="G89" s="41"/>
      <c r="H89" s="41"/>
      <c r="I89" s="35"/>
      <c r="J89" s="35"/>
      <c r="K89" s="35"/>
      <c r="L89" s="35"/>
      <c r="M89" s="35"/>
      <c r="N89" s="35"/>
      <c r="O89" s="35"/>
      <c r="P89" s="35"/>
      <c r="Q89" s="35"/>
      <c r="R89" s="35"/>
      <c r="S89" s="35"/>
      <c r="T89" s="35"/>
      <c r="U89" s="57"/>
      <c r="V89" s="35"/>
      <c r="W89" s="35"/>
      <c r="X89" s="35"/>
    </row>
    <row r="90" spans="7:24" s="19" customFormat="1" x14ac:dyDescent="0.25">
      <c r="G90" s="41"/>
      <c r="H90" s="41"/>
      <c r="I90" s="35"/>
      <c r="J90" s="35"/>
      <c r="K90" s="35"/>
      <c r="L90" s="35"/>
      <c r="M90" s="35"/>
      <c r="N90" s="35"/>
      <c r="O90" s="35"/>
      <c r="P90" s="35"/>
      <c r="Q90" s="35"/>
      <c r="R90" s="35"/>
      <c r="S90" s="35"/>
      <c r="T90" s="35"/>
      <c r="U90" s="57"/>
      <c r="V90" s="35"/>
      <c r="W90" s="35"/>
      <c r="X90" s="35"/>
    </row>
    <row r="91" spans="7:24" s="19" customFormat="1" x14ac:dyDescent="0.25">
      <c r="G91" s="41"/>
      <c r="H91" s="41"/>
      <c r="I91" s="35"/>
      <c r="J91" s="35"/>
      <c r="K91" s="35"/>
      <c r="L91" s="35"/>
      <c r="M91" s="35"/>
      <c r="N91" s="35"/>
      <c r="O91" s="35"/>
      <c r="P91" s="35"/>
      <c r="Q91" s="35"/>
      <c r="R91" s="35"/>
      <c r="S91" s="35"/>
      <c r="T91" s="35"/>
      <c r="U91" s="57"/>
      <c r="V91" s="35"/>
      <c r="W91" s="35"/>
      <c r="X91" s="35"/>
    </row>
    <row r="92" spans="7:24" s="19" customFormat="1" x14ac:dyDescent="0.25">
      <c r="G92" s="41"/>
      <c r="H92" s="41"/>
      <c r="I92" s="35"/>
      <c r="J92" s="35"/>
      <c r="K92" s="35"/>
      <c r="L92" s="35"/>
      <c r="M92" s="35"/>
      <c r="N92" s="35"/>
      <c r="O92" s="35"/>
      <c r="P92" s="35"/>
      <c r="Q92" s="35"/>
      <c r="R92" s="35"/>
      <c r="S92" s="35"/>
      <c r="T92" s="35"/>
      <c r="U92" s="57"/>
      <c r="V92" s="35"/>
      <c r="W92" s="35"/>
      <c r="X92" s="35"/>
    </row>
    <row r="93" spans="7:24" s="19" customFormat="1" x14ac:dyDescent="0.25">
      <c r="G93" s="41"/>
      <c r="H93" s="41"/>
      <c r="I93" s="35"/>
      <c r="J93" s="35"/>
      <c r="K93" s="35"/>
      <c r="L93" s="35"/>
      <c r="M93" s="35"/>
      <c r="N93" s="35"/>
      <c r="O93" s="35"/>
      <c r="P93" s="35"/>
      <c r="Q93" s="35"/>
      <c r="R93" s="35"/>
      <c r="S93" s="35"/>
      <c r="T93" s="35"/>
      <c r="U93" s="57"/>
      <c r="V93" s="35"/>
      <c r="W93" s="35"/>
      <c r="X93" s="35"/>
    </row>
    <row r="94" spans="7:24" s="19" customFormat="1" x14ac:dyDescent="0.25">
      <c r="G94" s="41"/>
      <c r="H94" s="41"/>
      <c r="I94" s="35"/>
      <c r="J94" s="35"/>
      <c r="K94" s="35"/>
      <c r="L94" s="35"/>
      <c r="M94" s="35"/>
      <c r="N94" s="35"/>
      <c r="O94" s="35"/>
      <c r="P94" s="35"/>
      <c r="Q94" s="35"/>
      <c r="R94" s="35"/>
      <c r="S94" s="35"/>
      <c r="T94" s="35"/>
      <c r="U94" s="57"/>
      <c r="V94" s="35"/>
      <c r="W94" s="35"/>
      <c r="X94" s="35"/>
    </row>
    <row r="95" spans="7:24" s="19" customFormat="1" x14ac:dyDescent="0.25">
      <c r="G95" s="41"/>
      <c r="H95" s="41"/>
      <c r="I95" s="35"/>
      <c r="J95" s="35"/>
      <c r="K95" s="35"/>
      <c r="L95" s="35"/>
      <c r="M95" s="35"/>
      <c r="N95" s="35"/>
      <c r="O95" s="35"/>
      <c r="P95" s="35"/>
      <c r="Q95" s="35"/>
      <c r="R95" s="35"/>
      <c r="S95" s="35"/>
      <c r="T95" s="35"/>
      <c r="U95" s="57"/>
      <c r="V95" s="35"/>
      <c r="W95" s="35"/>
      <c r="X95" s="35"/>
    </row>
    <row r="96" spans="7:24" s="19" customFormat="1" x14ac:dyDescent="0.25">
      <c r="G96" s="41"/>
      <c r="H96" s="41"/>
      <c r="I96" s="35"/>
      <c r="J96" s="35"/>
      <c r="K96" s="35"/>
      <c r="L96" s="35"/>
      <c r="M96" s="35"/>
      <c r="N96" s="35"/>
      <c r="O96" s="35"/>
      <c r="P96" s="35"/>
      <c r="Q96" s="35"/>
      <c r="R96" s="35"/>
      <c r="S96" s="35"/>
      <c r="T96" s="35"/>
      <c r="U96" s="57"/>
      <c r="V96" s="35"/>
      <c r="W96" s="35"/>
      <c r="X96" s="35"/>
    </row>
    <row r="97" spans="7:24" s="19" customFormat="1" x14ac:dyDescent="0.25">
      <c r="G97" s="41"/>
      <c r="H97" s="41"/>
      <c r="I97" s="35"/>
      <c r="J97" s="35"/>
      <c r="K97" s="35"/>
      <c r="L97" s="35"/>
      <c r="M97" s="35"/>
      <c r="N97" s="35"/>
      <c r="O97" s="35"/>
      <c r="P97" s="35"/>
      <c r="Q97" s="35"/>
      <c r="R97" s="35"/>
      <c r="S97" s="35"/>
      <c r="T97" s="35"/>
      <c r="U97" s="57"/>
      <c r="V97" s="35"/>
      <c r="W97" s="35"/>
      <c r="X97" s="35"/>
    </row>
    <row r="98" spans="7:24" s="19" customFormat="1" x14ac:dyDescent="0.25">
      <c r="G98" s="41"/>
      <c r="H98" s="41"/>
      <c r="I98" s="35"/>
      <c r="J98" s="35"/>
      <c r="K98" s="35"/>
      <c r="L98" s="35"/>
      <c r="M98" s="35"/>
      <c r="N98" s="35"/>
      <c r="O98" s="35"/>
      <c r="P98" s="35"/>
      <c r="Q98" s="35"/>
      <c r="R98" s="35"/>
      <c r="S98" s="35"/>
      <c r="T98" s="35"/>
      <c r="U98" s="57"/>
      <c r="V98" s="35"/>
      <c r="W98" s="35"/>
      <c r="X98" s="35"/>
    </row>
    <row r="99" spans="7:24" s="19" customFormat="1" x14ac:dyDescent="0.25">
      <c r="G99" s="41"/>
      <c r="H99" s="41"/>
      <c r="I99" s="35"/>
      <c r="J99" s="35"/>
      <c r="K99" s="35"/>
      <c r="L99" s="35"/>
      <c r="M99" s="35"/>
      <c r="N99" s="35"/>
      <c r="O99" s="35"/>
      <c r="P99" s="35"/>
      <c r="Q99" s="35"/>
      <c r="R99" s="35"/>
      <c r="S99" s="35"/>
      <c r="T99" s="35"/>
      <c r="U99" s="57"/>
      <c r="V99" s="35"/>
      <c r="W99" s="35"/>
      <c r="X99" s="35"/>
    </row>
    <row r="100" spans="7:24" s="19" customFormat="1" x14ac:dyDescent="0.25">
      <c r="G100" s="41"/>
      <c r="H100" s="41"/>
      <c r="I100" s="35"/>
      <c r="J100" s="35"/>
      <c r="K100" s="35"/>
      <c r="L100" s="35"/>
      <c r="M100" s="35"/>
      <c r="N100" s="35"/>
      <c r="O100" s="35"/>
      <c r="P100" s="35"/>
      <c r="Q100" s="35"/>
      <c r="R100" s="35"/>
      <c r="S100" s="35"/>
      <c r="T100" s="35"/>
      <c r="U100" s="57"/>
      <c r="V100" s="35"/>
      <c r="W100" s="35"/>
      <c r="X100" s="35"/>
    </row>
    <row r="101" spans="7:24" s="19" customFormat="1" x14ac:dyDescent="0.25">
      <c r="G101" s="41"/>
      <c r="H101" s="41"/>
      <c r="I101" s="35"/>
      <c r="J101" s="35"/>
      <c r="K101" s="35"/>
      <c r="L101" s="35"/>
      <c r="M101" s="35"/>
      <c r="N101" s="35"/>
      <c r="O101" s="35"/>
      <c r="P101" s="35"/>
      <c r="Q101" s="35"/>
      <c r="R101" s="35"/>
      <c r="S101" s="35"/>
      <c r="T101" s="35"/>
      <c r="U101" s="57"/>
      <c r="V101" s="35"/>
      <c r="W101" s="35"/>
      <c r="X101" s="35"/>
    </row>
    <row r="102" spans="7:24" s="19" customFormat="1" x14ac:dyDescent="0.25">
      <c r="G102" s="41"/>
      <c r="H102" s="41"/>
      <c r="I102" s="35"/>
      <c r="J102" s="35"/>
      <c r="K102" s="35"/>
      <c r="L102" s="35"/>
      <c r="M102" s="35"/>
      <c r="N102" s="35"/>
      <c r="O102" s="35"/>
      <c r="P102" s="35"/>
      <c r="Q102" s="35"/>
      <c r="R102" s="35"/>
      <c r="S102" s="35"/>
      <c r="T102" s="35"/>
      <c r="U102" s="57"/>
      <c r="V102" s="35"/>
      <c r="W102" s="35"/>
      <c r="X102" s="35"/>
    </row>
    <row r="103" spans="7:24" s="19" customFormat="1" x14ac:dyDescent="0.25">
      <c r="G103" s="41"/>
      <c r="H103" s="41"/>
      <c r="I103" s="35"/>
      <c r="J103" s="35"/>
      <c r="K103" s="35"/>
      <c r="L103" s="35"/>
      <c r="M103" s="35"/>
      <c r="N103" s="35"/>
      <c r="O103" s="35"/>
      <c r="P103" s="35"/>
      <c r="Q103" s="35"/>
      <c r="R103" s="35"/>
      <c r="S103" s="35"/>
      <c r="T103" s="35"/>
      <c r="U103" s="57"/>
      <c r="V103" s="35"/>
      <c r="W103" s="35"/>
      <c r="X103" s="35"/>
    </row>
    <row r="104" spans="7:24" s="19" customFormat="1" x14ac:dyDescent="0.25">
      <c r="G104" s="41"/>
      <c r="H104" s="41"/>
      <c r="I104" s="35"/>
      <c r="J104" s="35"/>
      <c r="K104" s="35"/>
      <c r="L104" s="35"/>
      <c r="M104" s="35"/>
      <c r="N104" s="35"/>
      <c r="O104" s="35"/>
      <c r="P104" s="35"/>
      <c r="Q104" s="35"/>
      <c r="R104" s="35"/>
      <c r="S104" s="35"/>
      <c r="T104" s="35"/>
      <c r="U104" s="57"/>
      <c r="V104" s="35"/>
      <c r="W104" s="35"/>
      <c r="X104" s="35"/>
    </row>
    <row r="105" spans="7:24" s="19" customFormat="1" x14ac:dyDescent="0.25">
      <c r="G105" s="41"/>
      <c r="H105" s="41"/>
      <c r="I105" s="35"/>
      <c r="J105" s="35"/>
      <c r="K105" s="35"/>
      <c r="L105" s="35"/>
      <c r="M105" s="35"/>
      <c r="N105" s="35"/>
      <c r="O105" s="35"/>
      <c r="P105" s="35"/>
      <c r="Q105" s="35"/>
      <c r="R105" s="35"/>
      <c r="S105" s="35"/>
      <c r="T105" s="35"/>
      <c r="U105" s="57"/>
      <c r="V105" s="35"/>
      <c r="W105" s="35"/>
      <c r="X105" s="35"/>
    </row>
    <row r="106" spans="7:24" s="19" customFormat="1" x14ac:dyDescent="0.25">
      <c r="G106" s="41"/>
      <c r="H106" s="41"/>
      <c r="I106" s="35"/>
      <c r="J106" s="35"/>
      <c r="K106" s="35"/>
      <c r="L106" s="35"/>
      <c r="M106" s="35"/>
      <c r="N106" s="35"/>
      <c r="O106" s="35"/>
      <c r="P106" s="35"/>
      <c r="Q106" s="35"/>
      <c r="R106" s="35"/>
      <c r="S106" s="35"/>
      <c r="T106" s="35"/>
      <c r="U106" s="57"/>
      <c r="V106" s="35"/>
      <c r="W106" s="35"/>
      <c r="X106" s="35"/>
    </row>
    <row r="107" spans="7:24" s="19" customFormat="1" x14ac:dyDescent="0.25">
      <c r="G107" s="41"/>
      <c r="H107" s="41"/>
      <c r="I107" s="35"/>
      <c r="J107" s="35"/>
      <c r="K107" s="35"/>
      <c r="L107" s="35"/>
      <c r="M107" s="35"/>
      <c r="N107" s="35"/>
      <c r="O107" s="35"/>
      <c r="P107" s="35"/>
      <c r="Q107" s="35"/>
      <c r="R107" s="35"/>
      <c r="S107" s="35"/>
      <c r="T107" s="35"/>
      <c r="U107" s="57"/>
      <c r="V107" s="35"/>
      <c r="W107" s="35"/>
      <c r="X107" s="35"/>
    </row>
    <row r="108" spans="7:24" s="19" customFormat="1" x14ac:dyDescent="0.25">
      <c r="G108" s="41"/>
      <c r="H108" s="41"/>
      <c r="I108" s="35"/>
      <c r="J108" s="35"/>
      <c r="K108" s="35"/>
      <c r="L108" s="35"/>
      <c r="M108" s="35"/>
      <c r="N108" s="35"/>
      <c r="O108" s="35"/>
      <c r="P108" s="35"/>
      <c r="Q108" s="35"/>
      <c r="R108" s="35"/>
      <c r="S108" s="35"/>
      <c r="T108" s="35"/>
      <c r="U108" s="57"/>
      <c r="V108" s="35"/>
      <c r="W108" s="35"/>
      <c r="X108" s="35"/>
    </row>
    <row r="109" spans="7:24" s="19" customFormat="1" x14ac:dyDescent="0.25">
      <c r="G109" s="41"/>
      <c r="H109" s="41"/>
      <c r="I109" s="35"/>
      <c r="J109" s="35"/>
      <c r="K109" s="35"/>
      <c r="L109" s="35"/>
      <c r="M109" s="35"/>
      <c r="N109" s="35"/>
      <c r="O109" s="35"/>
      <c r="P109" s="35"/>
      <c r="Q109" s="35"/>
      <c r="R109" s="35"/>
      <c r="S109" s="35"/>
      <c r="T109" s="35"/>
      <c r="U109" s="57"/>
      <c r="V109" s="35"/>
      <c r="W109" s="35"/>
      <c r="X109" s="35"/>
    </row>
    <row r="110" spans="7:24" s="19" customFormat="1" x14ac:dyDescent="0.25">
      <c r="G110" s="41"/>
      <c r="H110" s="41"/>
      <c r="I110" s="35"/>
      <c r="J110" s="35"/>
      <c r="K110" s="35"/>
      <c r="L110" s="35"/>
      <c r="M110" s="35"/>
      <c r="N110" s="35"/>
      <c r="O110" s="35"/>
      <c r="P110" s="35"/>
      <c r="Q110" s="35"/>
      <c r="R110" s="35"/>
      <c r="S110" s="35"/>
      <c r="T110" s="35"/>
      <c r="U110" s="57"/>
      <c r="V110" s="35"/>
      <c r="W110" s="35"/>
      <c r="X110" s="35"/>
    </row>
    <row r="111" spans="7:24" s="19" customFormat="1" x14ac:dyDescent="0.25">
      <c r="G111" s="41"/>
      <c r="H111" s="41"/>
      <c r="I111" s="35"/>
      <c r="J111" s="35"/>
      <c r="K111" s="35"/>
      <c r="L111" s="35"/>
      <c r="M111" s="35"/>
      <c r="N111" s="35"/>
      <c r="O111" s="35"/>
      <c r="P111" s="35"/>
      <c r="Q111" s="35"/>
      <c r="R111" s="35"/>
      <c r="S111" s="35"/>
      <c r="T111" s="35"/>
      <c r="U111" s="57"/>
      <c r="V111" s="35"/>
      <c r="W111" s="35"/>
      <c r="X111" s="35"/>
    </row>
    <row r="112" spans="7:24" s="19" customFormat="1" x14ac:dyDescent="0.25">
      <c r="G112" s="41"/>
      <c r="H112" s="41"/>
      <c r="I112" s="35"/>
      <c r="J112" s="35"/>
      <c r="K112" s="35"/>
      <c r="L112" s="35"/>
      <c r="M112" s="35"/>
      <c r="N112" s="35"/>
      <c r="O112" s="35"/>
      <c r="P112" s="35"/>
      <c r="Q112" s="35"/>
      <c r="R112" s="35"/>
      <c r="S112" s="35"/>
      <c r="T112" s="35"/>
      <c r="U112" s="57"/>
      <c r="V112" s="35"/>
      <c r="W112" s="35"/>
      <c r="X112" s="35"/>
    </row>
    <row r="113" spans="7:24" s="19" customFormat="1" x14ac:dyDescent="0.25">
      <c r="G113" s="41"/>
      <c r="H113" s="41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57"/>
      <c r="V113" s="35"/>
      <c r="W113" s="35"/>
      <c r="X113" s="35"/>
    </row>
    <row r="114" spans="7:24" s="19" customFormat="1" x14ac:dyDescent="0.25">
      <c r="G114" s="41"/>
      <c r="H114" s="41"/>
      <c r="I114" s="35"/>
      <c r="J114" s="35"/>
      <c r="K114" s="35"/>
      <c r="L114" s="35"/>
      <c r="M114" s="35"/>
      <c r="N114" s="35"/>
      <c r="O114" s="35"/>
      <c r="P114" s="35"/>
      <c r="Q114" s="35"/>
      <c r="R114" s="35"/>
      <c r="S114" s="35"/>
      <c r="T114" s="35"/>
      <c r="U114" s="57"/>
      <c r="V114" s="35"/>
      <c r="W114" s="35"/>
      <c r="X114" s="35"/>
    </row>
    <row r="115" spans="7:24" s="19" customFormat="1" x14ac:dyDescent="0.25">
      <c r="G115" s="41"/>
      <c r="H115" s="41"/>
      <c r="I115" s="35"/>
      <c r="J115" s="35"/>
      <c r="K115" s="35"/>
      <c r="L115" s="35"/>
      <c r="M115" s="35"/>
      <c r="N115" s="35"/>
      <c r="O115" s="35"/>
      <c r="P115" s="35"/>
      <c r="Q115" s="35"/>
      <c r="R115" s="35"/>
      <c r="S115" s="35"/>
      <c r="T115" s="35"/>
      <c r="U115" s="57"/>
      <c r="V115" s="35"/>
      <c r="W115" s="35"/>
      <c r="X115" s="35"/>
    </row>
    <row r="116" spans="7:24" s="19" customFormat="1" x14ac:dyDescent="0.25">
      <c r="G116" s="41"/>
      <c r="H116" s="41"/>
      <c r="I116" s="35"/>
      <c r="J116" s="35"/>
      <c r="K116" s="35"/>
      <c r="L116" s="35"/>
      <c r="M116" s="35"/>
      <c r="N116" s="35"/>
      <c r="O116" s="35"/>
      <c r="P116" s="35"/>
      <c r="Q116" s="35"/>
      <c r="R116" s="35"/>
      <c r="S116" s="35"/>
      <c r="T116" s="35"/>
      <c r="U116" s="57"/>
      <c r="V116" s="35"/>
      <c r="W116" s="35"/>
      <c r="X116" s="35"/>
    </row>
    <row r="117" spans="7:24" s="19" customFormat="1" x14ac:dyDescent="0.25">
      <c r="G117" s="41"/>
      <c r="H117" s="41"/>
      <c r="I117" s="35"/>
      <c r="J117" s="35"/>
      <c r="K117" s="35"/>
      <c r="L117" s="35"/>
      <c r="M117" s="35"/>
      <c r="N117" s="35"/>
      <c r="O117" s="35"/>
      <c r="P117" s="35"/>
      <c r="Q117" s="35"/>
      <c r="R117" s="35"/>
      <c r="S117" s="35"/>
      <c r="T117" s="35"/>
      <c r="U117" s="57"/>
      <c r="V117" s="35"/>
      <c r="W117" s="35"/>
      <c r="X117" s="35"/>
    </row>
    <row r="118" spans="7:24" s="19" customFormat="1" x14ac:dyDescent="0.25">
      <c r="G118" s="41"/>
      <c r="H118" s="41"/>
      <c r="I118" s="35"/>
      <c r="J118" s="35"/>
      <c r="K118" s="35"/>
      <c r="L118" s="35"/>
      <c r="M118" s="35"/>
      <c r="N118" s="35"/>
      <c r="O118" s="35"/>
      <c r="P118" s="35"/>
      <c r="Q118" s="35"/>
      <c r="R118" s="35"/>
      <c r="S118" s="35"/>
      <c r="T118" s="35"/>
      <c r="U118" s="57"/>
      <c r="V118" s="35"/>
      <c r="W118" s="35"/>
      <c r="X118" s="35"/>
    </row>
    <row r="119" spans="7:24" s="19" customFormat="1" x14ac:dyDescent="0.25">
      <c r="G119" s="41"/>
      <c r="H119" s="41"/>
      <c r="I119" s="35"/>
      <c r="J119" s="35"/>
      <c r="K119" s="35"/>
      <c r="L119" s="35"/>
      <c r="M119" s="35"/>
      <c r="N119" s="35"/>
      <c r="O119" s="35"/>
      <c r="P119" s="35"/>
      <c r="Q119" s="35"/>
      <c r="R119" s="35"/>
      <c r="S119" s="35"/>
      <c r="T119" s="35"/>
      <c r="U119" s="57"/>
      <c r="V119" s="35"/>
      <c r="W119" s="35"/>
      <c r="X119" s="35"/>
    </row>
    <row r="120" spans="7:24" s="19" customFormat="1" x14ac:dyDescent="0.25">
      <c r="G120" s="41"/>
      <c r="H120" s="41"/>
      <c r="I120" s="35"/>
      <c r="J120" s="35"/>
      <c r="K120" s="35"/>
      <c r="L120" s="35"/>
      <c r="M120" s="35"/>
      <c r="N120" s="35"/>
      <c r="O120" s="35"/>
      <c r="P120" s="35"/>
      <c r="Q120" s="35"/>
      <c r="R120" s="35"/>
      <c r="S120" s="35"/>
      <c r="T120" s="35"/>
      <c r="U120" s="57"/>
      <c r="V120" s="35"/>
      <c r="W120" s="35"/>
      <c r="X120" s="35"/>
    </row>
    <row r="121" spans="7:24" s="19" customFormat="1" x14ac:dyDescent="0.25">
      <c r="G121" s="41"/>
      <c r="H121" s="41"/>
      <c r="I121" s="35"/>
      <c r="J121" s="35"/>
      <c r="K121" s="35"/>
      <c r="L121" s="35"/>
      <c r="M121" s="35"/>
      <c r="N121" s="35"/>
      <c r="O121" s="35"/>
      <c r="P121" s="35"/>
      <c r="Q121" s="35"/>
      <c r="R121" s="35"/>
      <c r="S121" s="35"/>
      <c r="T121" s="35"/>
      <c r="U121" s="57"/>
      <c r="V121" s="35"/>
      <c r="W121" s="35"/>
      <c r="X121" s="35"/>
    </row>
    <row r="122" spans="7:24" s="19" customFormat="1" x14ac:dyDescent="0.25">
      <c r="G122" s="41"/>
      <c r="H122" s="41"/>
      <c r="I122" s="35"/>
      <c r="J122" s="35"/>
      <c r="K122" s="35"/>
      <c r="L122" s="35"/>
      <c r="M122" s="35"/>
      <c r="N122" s="35"/>
      <c r="O122" s="35"/>
      <c r="P122" s="35"/>
      <c r="Q122" s="35"/>
      <c r="R122" s="35"/>
      <c r="S122" s="35"/>
      <c r="T122" s="35"/>
      <c r="U122" s="57"/>
      <c r="V122" s="35"/>
      <c r="W122" s="35"/>
      <c r="X122" s="35"/>
    </row>
    <row r="123" spans="7:24" s="19" customFormat="1" x14ac:dyDescent="0.25">
      <c r="G123" s="41"/>
      <c r="H123" s="41"/>
      <c r="I123" s="35"/>
      <c r="J123" s="35"/>
      <c r="K123" s="35"/>
      <c r="L123" s="35"/>
      <c r="M123" s="35"/>
      <c r="N123" s="35"/>
      <c r="O123" s="35"/>
      <c r="P123" s="35"/>
      <c r="Q123" s="35"/>
      <c r="R123" s="35"/>
      <c r="S123" s="35"/>
      <c r="T123" s="35"/>
      <c r="U123" s="57"/>
      <c r="V123" s="35"/>
      <c r="W123" s="35"/>
      <c r="X123" s="35"/>
    </row>
    <row r="124" spans="7:24" s="19" customFormat="1" x14ac:dyDescent="0.25">
      <c r="G124" s="41"/>
      <c r="H124" s="41"/>
      <c r="I124" s="35"/>
      <c r="J124" s="35"/>
      <c r="K124" s="35"/>
      <c r="L124" s="35"/>
      <c r="M124" s="35"/>
      <c r="N124" s="35"/>
      <c r="O124" s="35"/>
      <c r="P124" s="35"/>
      <c r="Q124" s="35"/>
      <c r="R124" s="35"/>
      <c r="S124" s="35"/>
      <c r="T124" s="35"/>
      <c r="U124" s="57"/>
      <c r="V124" s="35"/>
      <c r="W124" s="35"/>
      <c r="X124" s="35"/>
    </row>
    <row r="125" spans="7:24" s="19" customFormat="1" x14ac:dyDescent="0.25">
      <c r="G125" s="41"/>
      <c r="H125" s="41"/>
      <c r="I125" s="35"/>
      <c r="J125" s="35"/>
      <c r="K125" s="35"/>
      <c r="L125" s="35"/>
      <c r="M125" s="35"/>
      <c r="N125" s="35"/>
      <c r="O125" s="35"/>
      <c r="P125" s="35"/>
      <c r="Q125" s="35"/>
      <c r="R125" s="35"/>
      <c r="S125" s="35"/>
      <c r="T125" s="35"/>
      <c r="U125" s="57"/>
      <c r="V125" s="35"/>
      <c r="W125" s="35"/>
      <c r="X125" s="35"/>
    </row>
    <row r="126" spans="7:24" s="19" customFormat="1" x14ac:dyDescent="0.25">
      <c r="G126" s="41"/>
      <c r="H126" s="41"/>
      <c r="I126" s="35"/>
      <c r="J126" s="35"/>
      <c r="K126" s="35"/>
      <c r="L126" s="35"/>
      <c r="M126" s="35"/>
      <c r="N126" s="35"/>
      <c r="O126" s="35"/>
      <c r="P126" s="35"/>
      <c r="Q126" s="35"/>
      <c r="R126" s="35"/>
      <c r="S126" s="35"/>
      <c r="T126" s="35"/>
      <c r="U126" s="57"/>
      <c r="V126" s="35"/>
      <c r="W126" s="35"/>
      <c r="X126" s="35"/>
    </row>
    <row r="127" spans="7:24" s="19" customFormat="1" x14ac:dyDescent="0.25">
      <c r="G127" s="41"/>
      <c r="H127" s="41"/>
      <c r="I127" s="35"/>
      <c r="J127" s="35"/>
      <c r="K127" s="35"/>
      <c r="L127" s="35"/>
      <c r="M127" s="35"/>
      <c r="N127" s="35"/>
      <c r="O127" s="35"/>
      <c r="P127" s="35"/>
      <c r="Q127" s="35"/>
      <c r="R127" s="35"/>
      <c r="S127" s="35"/>
      <c r="T127" s="35"/>
      <c r="U127" s="57"/>
      <c r="V127" s="35"/>
      <c r="W127" s="35"/>
      <c r="X127" s="35"/>
    </row>
    <row r="128" spans="7:24" s="19" customFormat="1" x14ac:dyDescent="0.25">
      <c r="G128" s="41"/>
      <c r="H128" s="41"/>
      <c r="I128" s="35"/>
      <c r="J128" s="35"/>
      <c r="K128" s="35"/>
      <c r="L128" s="35"/>
      <c r="M128" s="35"/>
      <c r="N128" s="35"/>
      <c r="O128" s="35"/>
      <c r="P128" s="35"/>
      <c r="Q128" s="35"/>
      <c r="R128" s="35"/>
      <c r="S128" s="35"/>
      <c r="T128" s="35"/>
      <c r="U128" s="57"/>
      <c r="V128" s="35"/>
      <c r="W128" s="35"/>
      <c r="X128" s="35"/>
    </row>
    <row r="129" spans="7:24" s="19" customFormat="1" x14ac:dyDescent="0.25">
      <c r="G129" s="41"/>
      <c r="H129" s="41"/>
      <c r="I129" s="35"/>
      <c r="J129" s="35"/>
      <c r="K129" s="35"/>
      <c r="L129" s="35"/>
      <c r="M129" s="35"/>
      <c r="N129" s="35"/>
      <c r="O129" s="35"/>
      <c r="P129" s="35"/>
      <c r="Q129" s="35"/>
      <c r="R129" s="35"/>
      <c r="S129" s="35"/>
      <c r="T129" s="35"/>
      <c r="U129" s="57"/>
      <c r="V129" s="35"/>
      <c r="W129" s="35"/>
      <c r="X129" s="35"/>
    </row>
    <row r="130" spans="7:24" s="19" customFormat="1" x14ac:dyDescent="0.25">
      <c r="G130" s="41"/>
      <c r="H130" s="41"/>
      <c r="I130" s="35"/>
      <c r="J130" s="35"/>
      <c r="K130" s="35"/>
      <c r="L130" s="35"/>
      <c r="M130" s="35"/>
      <c r="N130" s="35"/>
      <c r="O130" s="35"/>
      <c r="P130" s="35"/>
      <c r="Q130" s="35"/>
      <c r="R130" s="35"/>
      <c r="S130" s="35"/>
      <c r="T130" s="35"/>
      <c r="U130" s="57"/>
      <c r="V130" s="35"/>
      <c r="W130" s="35"/>
      <c r="X130" s="35"/>
    </row>
    <row r="131" spans="7:24" s="19" customFormat="1" x14ac:dyDescent="0.25">
      <c r="G131" s="41"/>
      <c r="H131" s="41"/>
      <c r="I131" s="35"/>
      <c r="J131" s="35"/>
      <c r="K131" s="35"/>
      <c r="L131" s="35"/>
      <c r="M131" s="35"/>
      <c r="N131" s="35"/>
      <c r="O131" s="35"/>
      <c r="P131" s="35"/>
      <c r="Q131" s="35"/>
      <c r="R131" s="35"/>
      <c r="S131" s="35"/>
      <c r="T131" s="35"/>
      <c r="U131" s="57"/>
      <c r="V131" s="35"/>
      <c r="W131" s="35"/>
      <c r="X131" s="35"/>
    </row>
    <row r="132" spans="7:24" s="19" customFormat="1" x14ac:dyDescent="0.25">
      <c r="G132" s="41"/>
      <c r="H132" s="41"/>
      <c r="I132" s="35"/>
      <c r="J132" s="35"/>
      <c r="K132" s="35"/>
      <c r="L132" s="35"/>
      <c r="M132" s="35"/>
      <c r="N132" s="35"/>
      <c r="O132" s="35"/>
      <c r="P132" s="35"/>
      <c r="Q132" s="35"/>
      <c r="R132" s="35"/>
      <c r="S132" s="35"/>
      <c r="T132" s="35"/>
      <c r="U132" s="57"/>
      <c r="V132" s="35"/>
      <c r="W132" s="35"/>
      <c r="X132" s="35"/>
    </row>
    <row r="133" spans="7:24" s="19" customFormat="1" x14ac:dyDescent="0.25">
      <c r="G133" s="41"/>
      <c r="H133" s="41"/>
      <c r="I133" s="35"/>
      <c r="J133" s="35"/>
      <c r="K133" s="35"/>
      <c r="L133" s="35"/>
      <c r="M133" s="35"/>
      <c r="N133" s="35"/>
      <c r="O133" s="35"/>
      <c r="P133" s="35"/>
      <c r="Q133" s="35"/>
      <c r="R133" s="35"/>
      <c r="S133" s="35"/>
      <c r="T133" s="35"/>
      <c r="U133" s="57"/>
      <c r="V133" s="35"/>
      <c r="W133" s="35"/>
      <c r="X133" s="35"/>
    </row>
    <row r="134" spans="7:24" s="19" customFormat="1" x14ac:dyDescent="0.25">
      <c r="G134" s="41"/>
      <c r="H134" s="41"/>
      <c r="I134" s="35"/>
      <c r="J134" s="35"/>
      <c r="K134" s="35"/>
      <c r="L134" s="35"/>
      <c r="M134" s="35"/>
      <c r="N134" s="35"/>
      <c r="O134" s="35"/>
      <c r="P134" s="35"/>
      <c r="Q134" s="35"/>
      <c r="R134" s="35"/>
      <c r="S134" s="35"/>
      <c r="T134" s="35"/>
      <c r="U134" s="57"/>
      <c r="V134" s="35"/>
      <c r="W134" s="35"/>
      <c r="X134" s="35"/>
    </row>
    <row r="135" spans="7:24" s="19" customFormat="1" x14ac:dyDescent="0.25">
      <c r="G135" s="41"/>
      <c r="H135" s="41"/>
      <c r="I135" s="35"/>
      <c r="J135" s="35"/>
      <c r="K135" s="35"/>
      <c r="L135" s="35"/>
      <c r="M135" s="35"/>
      <c r="N135" s="35"/>
      <c r="O135" s="35"/>
      <c r="P135" s="35"/>
      <c r="Q135" s="35"/>
      <c r="R135" s="35"/>
      <c r="S135" s="35"/>
      <c r="T135" s="35"/>
      <c r="U135" s="57"/>
      <c r="V135" s="35"/>
      <c r="W135" s="35"/>
      <c r="X135" s="35"/>
    </row>
    <row r="136" spans="7:24" s="19" customFormat="1" x14ac:dyDescent="0.25">
      <c r="G136" s="41"/>
      <c r="H136" s="41"/>
      <c r="I136" s="35"/>
      <c r="J136" s="35"/>
      <c r="K136" s="35"/>
      <c r="L136" s="35"/>
      <c r="M136" s="35"/>
      <c r="N136" s="35"/>
      <c r="O136" s="35"/>
      <c r="P136" s="35"/>
      <c r="Q136" s="35"/>
      <c r="R136" s="35"/>
      <c r="S136" s="35"/>
      <c r="T136" s="35"/>
      <c r="U136" s="57"/>
      <c r="V136" s="35"/>
      <c r="W136" s="35"/>
      <c r="X136" s="35"/>
    </row>
    <row r="137" spans="7:24" s="19" customFormat="1" x14ac:dyDescent="0.25">
      <c r="G137" s="41"/>
      <c r="H137" s="41"/>
      <c r="I137" s="35"/>
      <c r="J137" s="35"/>
      <c r="K137" s="35"/>
      <c r="L137" s="35"/>
      <c r="M137" s="35"/>
      <c r="N137" s="35"/>
      <c r="O137" s="35"/>
      <c r="P137" s="35"/>
      <c r="Q137" s="35"/>
      <c r="R137" s="35"/>
      <c r="S137" s="35"/>
      <c r="T137" s="35"/>
      <c r="U137" s="57"/>
      <c r="V137" s="35"/>
      <c r="W137" s="35"/>
      <c r="X137" s="35"/>
    </row>
    <row r="138" spans="7:24" s="19" customFormat="1" x14ac:dyDescent="0.25">
      <c r="G138" s="41"/>
      <c r="H138" s="41"/>
      <c r="I138" s="35"/>
      <c r="J138" s="35"/>
      <c r="K138" s="35"/>
      <c r="L138" s="35"/>
      <c r="M138" s="35"/>
      <c r="N138" s="35"/>
      <c r="O138" s="35"/>
      <c r="P138" s="35"/>
      <c r="Q138" s="35"/>
      <c r="R138" s="35"/>
      <c r="S138" s="35"/>
      <c r="T138" s="35"/>
      <c r="U138" s="57"/>
      <c r="V138" s="35"/>
      <c r="W138" s="35"/>
      <c r="X138" s="35"/>
    </row>
    <row r="139" spans="7:24" s="19" customFormat="1" x14ac:dyDescent="0.25">
      <c r="G139" s="41"/>
      <c r="H139" s="41"/>
      <c r="I139" s="35"/>
      <c r="J139" s="35"/>
      <c r="K139" s="35"/>
      <c r="L139" s="35"/>
      <c r="M139" s="35"/>
      <c r="N139" s="35"/>
      <c r="O139" s="35"/>
      <c r="P139" s="35"/>
      <c r="Q139" s="35"/>
      <c r="R139" s="35"/>
      <c r="S139" s="35"/>
      <c r="T139" s="35"/>
      <c r="U139" s="57"/>
      <c r="V139" s="35"/>
      <c r="W139" s="35"/>
      <c r="X139" s="35"/>
    </row>
    <row r="140" spans="7:24" s="19" customFormat="1" x14ac:dyDescent="0.25">
      <c r="G140" s="41"/>
      <c r="H140" s="41"/>
      <c r="I140" s="35"/>
      <c r="J140" s="35"/>
      <c r="K140" s="35"/>
      <c r="L140" s="35"/>
      <c r="M140" s="35"/>
      <c r="N140" s="35"/>
      <c r="O140" s="35"/>
      <c r="P140" s="35"/>
      <c r="Q140" s="35"/>
      <c r="R140" s="35"/>
      <c r="S140" s="35"/>
      <c r="T140" s="35"/>
      <c r="U140" s="57"/>
      <c r="V140" s="35"/>
      <c r="W140" s="35"/>
      <c r="X140" s="35"/>
    </row>
    <row r="141" spans="7:24" s="19" customFormat="1" x14ac:dyDescent="0.25">
      <c r="G141" s="41"/>
      <c r="H141" s="41"/>
      <c r="I141" s="35"/>
      <c r="J141" s="35"/>
      <c r="K141" s="35"/>
      <c r="L141" s="35"/>
      <c r="M141" s="35"/>
      <c r="N141" s="35"/>
      <c r="O141" s="35"/>
      <c r="P141" s="35"/>
      <c r="Q141" s="35"/>
      <c r="R141" s="35"/>
      <c r="S141" s="35"/>
      <c r="T141" s="35"/>
      <c r="U141" s="57"/>
      <c r="V141" s="35"/>
      <c r="W141" s="35"/>
      <c r="X141" s="35"/>
    </row>
    <row r="142" spans="7:24" s="19" customFormat="1" x14ac:dyDescent="0.25">
      <c r="G142" s="41"/>
      <c r="H142" s="41"/>
      <c r="I142" s="35"/>
      <c r="J142" s="35"/>
      <c r="K142" s="35"/>
      <c r="L142" s="35"/>
      <c r="M142" s="35"/>
      <c r="N142" s="35"/>
      <c r="O142" s="35"/>
      <c r="P142" s="35"/>
      <c r="Q142" s="35"/>
      <c r="R142" s="35"/>
      <c r="S142" s="35"/>
      <c r="T142" s="35"/>
      <c r="U142" s="57"/>
      <c r="V142" s="35"/>
      <c r="W142" s="35"/>
      <c r="X142" s="35"/>
    </row>
    <row r="143" spans="7:24" s="19" customFormat="1" x14ac:dyDescent="0.25">
      <c r="G143" s="41"/>
      <c r="H143" s="41"/>
      <c r="I143" s="35"/>
      <c r="J143" s="35"/>
      <c r="K143" s="35"/>
      <c r="L143" s="35"/>
      <c r="M143" s="35"/>
      <c r="N143" s="35"/>
      <c r="O143" s="35"/>
      <c r="P143" s="35"/>
      <c r="Q143" s="35"/>
      <c r="R143" s="35"/>
      <c r="S143" s="35"/>
      <c r="T143" s="35"/>
      <c r="U143" s="57"/>
      <c r="V143" s="35"/>
      <c r="W143" s="35"/>
      <c r="X143" s="35"/>
    </row>
    <row r="144" spans="7:24" s="19" customFormat="1" x14ac:dyDescent="0.25">
      <c r="G144" s="41"/>
      <c r="H144" s="41"/>
      <c r="I144" s="35"/>
      <c r="J144" s="35"/>
      <c r="K144" s="35"/>
      <c r="L144" s="35"/>
      <c r="M144" s="35"/>
      <c r="N144" s="35"/>
      <c r="O144" s="35"/>
      <c r="P144" s="35"/>
      <c r="Q144" s="35"/>
      <c r="R144" s="35"/>
      <c r="S144" s="35"/>
      <c r="T144" s="35"/>
      <c r="U144" s="57"/>
      <c r="V144" s="35"/>
      <c r="W144" s="35"/>
      <c r="X144" s="35"/>
    </row>
    <row r="145" spans="7:24" s="19" customFormat="1" x14ac:dyDescent="0.25">
      <c r="G145" s="41"/>
      <c r="H145" s="41"/>
      <c r="I145" s="35"/>
      <c r="J145" s="35"/>
      <c r="K145" s="35"/>
      <c r="L145" s="35"/>
      <c r="M145" s="35"/>
      <c r="N145" s="35"/>
      <c r="O145" s="35"/>
      <c r="P145" s="35"/>
      <c r="Q145" s="35"/>
      <c r="R145" s="35"/>
      <c r="S145" s="35"/>
      <c r="T145" s="35"/>
      <c r="U145" s="57"/>
      <c r="V145" s="35"/>
      <c r="W145" s="35"/>
      <c r="X145" s="35"/>
    </row>
    <row r="146" spans="7:24" s="19" customFormat="1" x14ac:dyDescent="0.25">
      <c r="G146" s="41"/>
      <c r="H146" s="41"/>
      <c r="I146" s="35"/>
      <c r="J146" s="35"/>
      <c r="K146" s="35"/>
      <c r="L146" s="35"/>
      <c r="M146" s="35"/>
      <c r="N146" s="35"/>
      <c r="O146" s="35"/>
      <c r="P146" s="35"/>
      <c r="Q146" s="35"/>
      <c r="R146" s="35"/>
      <c r="S146" s="35"/>
      <c r="T146" s="35"/>
      <c r="U146" s="57"/>
      <c r="V146" s="35"/>
      <c r="W146" s="35"/>
      <c r="X146" s="35"/>
    </row>
    <row r="147" spans="7:24" s="19" customFormat="1" x14ac:dyDescent="0.25">
      <c r="G147" s="41"/>
      <c r="H147" s="41"/>
      <c r="I147" s="35"/>
      <c r="J147" s="35"/>
      <c r="K147" s="35"/>
      <c r="L147" s="35"/>
      <c r="M147" s="35"/>
      <c r="N147" s="35"/>
      <c r="O147" s="35"/>
      <c r="P147" s="35"/>
      <c r="Q147" s="35"/>
      <c r="R147" s="35"/>
      <c r="S147" s="35"/>
      <c r="T147" s="35"/>
      <c r="U147" s="57"/>
      <c r="V147" s="35"/>
      <c r="W147" s="35"/>
      <c r="X147" s="35"/>
    </row>
    <row r="148" spans="7:24" s="19" customFormat="1" x14ac:dyDescent="0.25">
      <c r="G148" s="41"/>
      <c r="H148" s="41"/>
      <c r="I148" s="35"/>
      <c r="J148" s="35"/>
      <c r="K148" s="35"/>
      <c r="L148" s="35"/>
      <c r="M148" s="35"/>
      <c r="N148" s="35"/>
      <c r="O148" s="35"/>
      <c r="P148" s="35"/>
      <c r="Q148" s="35"/>
      <c r="R148" s="35"/>
      <c r="S148" s="35"/>
      <c r="T148" s="35"/>
      <c r="U148" s="57"/>
      <c r="V148" s="35"/>
      <c r="W148" s="35"/>
      <c r="X148" s="35"/>
    </row>
    <row r="149" spans="7:24" s="19" customFormat="1" x14ac:dyDescent="0.25">
      <c r="G149" s="41"/>
      <c r="H149" s="41"/>
      <c r="I149" s="35"/>
      <c r="J149" s="35"/>
      <c r="K149" s="35"/>
      <c r="L149" s="35"/>
      <c r="M149" s="35"/>
      <c r="N149" s="35"/>
      <c r="O149" s="35"/>
      <c r="P149" s="35"/>
      <c r="Q149" s="35"/>
      <c r="R149" s="35"/>
      <c r="S149" s="35"/>
      <c r="T149" s="35"/>
      <c r="U149" s="57"/>
      <c r="V149" s="35"/>
      <c r="W149" s="35"/>
      <c r="X149" s="35"/>
    </row>
    <row r="150" spans="7:24" s="19" customFormat="1" x14ac:dyDescent="0.25">
      <c r="G150" s="41"/>
      <c r="H150" s="41"/>
      <c r="I150" s="35"/>
      <c r="J150" s="35"/>
      <c r="K150" s="35"/>
      <c r="L150" s="35"/>
      <c r="M150" s="35"/>
      <c r="N150" s="35"/>
      <c r="O150" s="35"/>
      <c r="P150" s="35"/>
      <c r="Q150" s="35"/>
      <c r="R150" s="35"/>
      <c r="S150" s="35"/>
      <c r="T150" s="35"/>
      <c r="U150" s="57"/>
      <c r="V150" s="35"/>
      <c r="W150" s="35"/>
      <c r="X150" s="35"/>
    </row>
    <row r="151" spans="7:24" s="19" customFormat="1" x14ac:dyDescent="0.25">
      <c r="G151" s="41"/>
      <c r="H151" s="41"/>
      <c r="I151" s="35"/>
      <c r="J151" s="35"/>
      <c r="K151" s="35"/>
      <c r="L151" s="35"/>
      <c r="M151" s="35"/>
      <c r="N151" s="35"/>
      <c r="O151" s="35"/>
      <c r="P151" s="35"/>
      <c r="Q151" s="35"/>
      <c r="R151" s="35"/>
      <c r="S151" s="35"/>
      <c r="T151" s="35"/>
      <c r="U151" s="57"/>
      <c r="V151" s="35"/>
      <c r="W151" s="35"/>
      <c r="X151" s="35"/>
    </row>
    <row r="152" spans="7:24" s="19" customFormat="1" x14ac:dyDescent="0.25">
      <c r="G152" s="41"/>
      <c r="H152" s="41"/>
      <c r="I152" s="35"/>
      <c r="J152" s="35"/>
      <c r="K152" s="35"/>
      <c r="L152" s="35"/>
      <c r="M152" s="35"/>
      <c r="N152" s="35"/>
      <c r="O152" s="35"/>
      <c r="P152" s="35"/>
      <c r="Q152" s="35"/>
      <c r="R152" s="35"/>
      <c r="S152" s="35"/>
      <c r="T152" s="35"/>
      <c r="U152" s="57"/>
      <c r="V152" s="35"/>
      <c r="W152" s="35"/>
      <c r="X152" s="35"/>
    </row>
    <row r="153" spans="7:24" s="19" customFormat="1" x14ac:dyDescent="0.25">
      <c r="G153" s="41"/>
      <c r="H153" s="41"/>
      <c r="I153" s="35"/>
      <c r="J153" s="35"/>
      <c r="K153" s="35"/>
      <c r="L153" s="35"/>
      <c r="M153" s="35"/>
      <c r="N153" s="35"/>
      <c r="O153" s="35"/>
      <c r="P153" s="35"/>
      <c r="Q153" s="35"/>
      <c r="R153" s="35"/>
      <c r="S153" s="35"/>
      <c r="T153" s="35"/>
      <c r="U153" s="57"/>
      <c r="V153" s="35"/>
      <c r="W153" s="35"/>
      <c r="X153" s="35"/>
    </row>
    <row r="154" spans="7:24" s="19" customFormat="1" x14ac:dyDescent="0.25">
      <c r="G154" s="41"/>
      <c r="H154" s="41"/>
      <c r="I154" s="35"/>
      <c r="J154" s="35"/>
      <c r="K154" s="35"/>
      <c r="L154" s="35"/>
      <c r="M154" s="35"/>
      <c r="N154" s="35"/>
      <c r="O154" s="35"/>
      <c r="P154" s="35"/>
      <c r="Q154" s="35"/>
      <c r="R154" s="35"/>
      <c r="S154" s="35"/>
      <c r="T154" s="35"/>
      <c r="U154" s="57"/>
      <c r="V154" s="35"/>
      <c r="W154" s="35"/>
      <c r="X154" s="35"/>
    </row>
    <row r="155" spans="7:24" s="19" customFormat="1" x14ac:dyDescent="0.25">
      <c r="G155" s="41"/>
      <c r="H155" s="41"/>
      <c r="I155" s="35"/>
      <c r="J155" s="35"/>
      <c r="K155" s="35"/>
      <c r="L155" s="35"/>
      <c r="M155" s="35"/>
      <c r="N155" s="35"/>
      <c r="O155" s="35"/>
      <c r="P155" s="35"/>
      <c r="Q155" s="35"/>
      <c r="R155" s="35"/>
      <c r="S155" s="35"/>
      <c r="T155" s="35"/>
      <c r="U155" s="57"/>
      <c r="V155" s="35"/>
      <c r="W155" s="35"/>
      <c r="X155" s="35"/>
    </row>
    <row r="156" spans="7:24" s="19" customFormat="1" x14ac:dyDescent="0.25">
      <c r="G156" s="41"/>
      <c r="H156" s="41"/>
      <c r="I156" s="35"/>
      <c r="J156" s="35"/>
      <c r="K156" s="35"/>
      <c r="L156" s="35"/>
      <c r="M156" s="35"/>
      <c r="N156" s="35"/>
      <c r="O156" s="35"/>
      <c r="P156" s="35"/>
      <c r="Q156" s="35"/>
      <c r="R156" s="35"/>
      <c r="S156" s="35"/>
      <c r="T156" s="35"/>
      <c r="U156" s="57"/>
      <c r="V156" s="35"/>
      <c r="W156" s="35"/>
      <c r="X156" s="35"/>
    </row>
    <row r="157" spans="7:24" s="19" customFormat="1" x14ac:dyDescent="0.25">
      <c r="G157" s="41"/>
      <c r="H157" s="41"/>
      <c r="I157" s="35"/>
      <c r="J157" s="35"/>
      <c r="K157" s="35"/>
      <c r="L157" s="35"/>
      <c r="M157" s="35"/>
      <c r="N157" s="35"/>
      <c r="O157" s="35"/>
      <c r="P157" s="35"/>
      <c r="Q157" s="35"/>
      <c r="R157" s="35"/>
      <c r="S157" s="35"/>
      <c r="T157" s="35"/>
      <c r="U157" s="57"/>
      <c r="V157" s="35"/>
      <c r="W157" s="35"/>
      <c r="X157" s="35"/>
    </row>
    <row r="158" spans="7:24" s="19" customFormat="1" x14ac:dyDescent="0.25">
      <c r="G158" s="41"/>
      <c r="H158" s="41"/>
      <c r="I158" s="35"/>
      <c r="J158" s="35"/>
      <c r="K158" s="35"/>
      <c r="L158" s="35"/>
      <c r="M158" s="35"/>
      <c r="N158" s="35"/>
      <c r="O158" s="35"/>
      <c r="P158" s="35"/>
      <c r="Q158" s="35"/>
      <c r="R158" s="35"/>
      <c r="S158" s="35"/>
      <c r="T158" s="35"/>
      <c r="U158" s="57"/>
      <c r="V158" s="35"/>
      <c r="W158" s="35"/>
      <c r="X158" s="35"/>
    </row>
    <row r="159" spans="7:24" s="19" customFormat="1" x14ac:dyDescent="0.25">
      <c r="G159" s="41"/>
      <c r="H159" s="41"/>
      <c r="I159" s="35"/>
      <c r="J159" s="35"/>
      <c r="K159" s="35"/>
      <c r="L159" s="35"/>
      <c r="M159" s="35"/>
      <c r="N159" s="35"/>
      <c r="O159" s="35"/>
      <c r="P159" s="35"/>
      <c r="Q159" s="35"/>
      <c r="R159" s="35"/>
      <c r="S159" s="35"/>
      <c r="T159" s="35"/>
      <c r="U159" s="57"/>
      <c r="V159" s="35"/>
      <c r="W159" s="35"/>
      <c r="X159" s="35"/>
    </row>
    <row r="160" spans="7:24" s="19" customFormat="1" x14ac:dyDescent="0.25">
      <c r="G160" s="41"/>
      <c r="H160" s="41"/>
      <c r="I160" s="35"/>
      <c r="J160" s="35"/>
      <c r="K160" s="35"/>
      <c r="L160" s="35"/>
      <c r="M160" s="35"/>
      <c r="N160" s="35"/>
      <c r="O160" s="35"/>
      <c r="P160" s="35"/>
      <c r="Q160" s="35"/>
      <c r="R160" s="35"/>
      <c r="S160" s="35"/>
      <c r="T160" s="35"/>
      <c r="U160" s="57"/>
      <c r="V160" s="35"/>
      <c r="W160" s="35"/>
      <c r="X160" s="35"/>
    </row>
    <row r="161" spans="7:24" s="19" customFormat="1" x14ac:dyDescent="0.25">
      <c r="G161" s="41"/>
      <c r="H161" s="41"/>
      <c r="I161" s="35"/>
      <c r="J161" s="35"/>
      <c r="K161" s="35"/>
      <c r="L161" s="35"/>
      <c r="M161" s="35"/>
      <c r="N161" s="35"/>
      <c r="O161" s="35"/>
      <c r="P161" s="35"/>
      <c r="Q161" s="35"/>
      <c r="R161" s="35"/>
      <c r="S161" s="35"/>
      <c r="T161" s="35"/>
      <c r="U161" s="57"/>
      <c r="V161" s="35"/>
      <c r="W161" s="35"/>
      <c r="X161" s="35"/>
    </row>
    <row r="162" spans="7:24" s="19" customFormat="1" x14ac:dyDescent="0.25">
      <c r="G162" s="41"/>
      <c r="H162" s="41"/>
      <c r="I162" s="35"/>
      <c r="J162" s="35"/>
      <c r="K162" s="35"/>
      <c r="L162" s="35"/>
      <c r="M162" s="35"/>
      <c r="N162" s="35"/>
      <c r="O162" s="35"/>
      <c r="P162" s="35"/>
      <c r="Q162" s="35"/>
      <c r="R162" s="35"/>
      <c r="S162" s="35"/>
      <c r="T162" s="35"/>
      <c r="U162" s="57"/>
      <c r="V162" s="35"/>
      <c r="W162" s="35"/>
      <c r="X162" s="35"/>
    </row>
    <row r="163" spans="7:24" s="19" customFormat="1" x14ac:dyDescent="0.25">
      <c r="G163" s="41"/>
      <c r="H163" s="41"/>
      <c r="I163" s="35"/>
      <c r="J163" s="35"/>
      <c r="K163" s="35"/>
      <c r="L163" s="35"/>
      <c r="M163" s="35"/>
      <c r="N163" s="35"/>
      <c r="O163" s="35"/>
      <c r="P163" s="35"/>
      <c r="Q163" s="35"/>
      <c r="R163" s="35"/>
      <c r="S163" s="35"/>
      <c r="T163" s="35"/>
      <c r="U163" s="57"/>
      <c r="V163" s="35"/>
      <c r="W163" s="35"/>
      <c r="X163" s="35"/>
    </row>
    <row r="164" spans="7:24" s="19" customFormat="1" x14ac:dyDescent="0.25">
      <c r="G164" s="41"/>
      <c r="H164" s="41"/>
      <c r="I164" s="35"/>
      <c r="J164" s="35"/>
      <c r="K164" s="35"/>
      <c r="L164" s="35"/>
      <c r="M164" s="35"/>
      <c r="N164" s="35"/>
      <c r="O164" s="35"/>
      <c r="P164" s="35"/>
      <c r="Q164" s="35"/>
      <c r="R164" s="35"/>
      <c r="S164" s="35"/>
      <c r="T164" s="35"/>
      <c r="U164" s="57"/>
      <c r="V164" s="35"/>
      <c r="W164" s="35"/>
      <c r="X164" s="35"/>
    </row>
    <row r="165" spans="7:24" s="19" customFormat="1" x14ac:dyDescent="0.25">
      <c r="G165" s="41"/>
      <c r="H165" s="41"/>
      <c r="I165" s="35"/>
      <c r="J165" s="35"/>
      <c r="K165" s="35"/>
      <c r="L165" s="35"/>
      <c r="M165" s="35"/>
      <c r="N165" s="35"/>
      <c r="O165" s="35"/>
      <c r="P165" s="35"/>
      <c r="Q165" s="35"/>
      <c r="R165" s="35"/>
      <c r="S165" s="35"/>
      <c r="T165" s="35"/>
      <c r="U165" s="57"/>
      <c r="V165" s="35"/>
      <c r="W165" s="35"/>
      <c r="X165" s="35"/>
    </row>
    <row r="166" spans="7:24" s="19" customFormat="1" x14ac:dyDescent="0.25">
      <c r="G166" s="41"/>
      <c r="H166" s="41"/>
      <c r="I166" s="35"/>
      <c r="J166" s="35"/>
      <c r="K166" s="35"/>
      <c r="L166" s="35"/>
      <c r="M166" s="35"/>
      <c r="N166" s="35"/>
      <c r="O166" s="35"/>
      <c r="P166" s="35"/>
      <c r="Q166" s="35"/>
      <c r="R166" s="35"/>
      <c r="S166" s="35"/>
      <c r="T166" s="35"/>
      <c r="U166" s="57"/>
      <c r="V166" s="35"/>
      <c r="W166" s="35"/>
      <c r="X166" s="35"/>
    </row>
    <row r="167" spans="7:24" s="19" customFormat="1" x14ac:dyDescent="0.25">
      <c r="G167" s="41"/>
      <c r="H167" s="41"/>
      <c r="I167" s="35"/>
      <c r="J167" s="35"/>
      <c r="K167" s="35"/>
      <c r="L167" s="35"/>
      <c r="M167" s="35"/>
      <c r="N167" s="35"/>
      <c r="O167" s="35"/>
      <c r="P167" s="35"/>
      <c r="Q167" s="35"/>
      <c r="R167" s="35"/>
      <c r="S167" s="35"/>
      <c r="T167" s="35"/>
      <c r="U167" s="57"/>
      <c r="V167" s="35"/>
      <c r="W167" s="35"/>
      <c r="X167" s="35"/>
    </row>
    <row r="168" spans="7:24" s="19" customFormat="1" x14ac:dyDescent="0.25">
      <c r="G168" s="41"/>
      <c r="H168" s="41"/>
      <c r="I168" s="35"/>
      <c r="J168" s="35"/>
      <c r="K168" s="35"/>
      <c r="L168" s="35"/>
      <c r="M168" s="35"/>
      <c r="N168" s="35"/>
      <c r="O168" s="35"/>
      <c r="P168" s="35"/>
      <c r="Q168" s="35"/>
      <c r="R168" s="35"/>
      <c r="S168" s="35"/>
      <c r="T168" s="35"/>
      <c r="U168" s="57"/>
      <c r="V168" s="35"/>
      <c r="W168" s="35"/>
      <c r="X168" s="35"/>
    </row>
    <row r="169" spans="7:24" s="19" customFormat="1" x14ac:dyDescent="0.25">
      <c r="G169" s="41"/>
      <c r="H169" s="41"/>
      <c r="I169" s="35"/>
      <c r="J169" s="35"/>
      <c r="K169" s="35"/>
      <c r="L169" s="35"/>
      <c r="M169" s="35"/>
      <c r="N169" s="35"/>
      <c r="O169" s="35"/>
      <c r="P169" s="35"/>
      <c r="Q169" s="35"/>
      <c r="R169" s="35"/>
      <c r="S169" s="35"/>
      <c r="T169" s="35"/>
      <c r="U169" s="57"/>
      <c r="V169" s="35"/>
      <c r="W169" s="35"/>
      <c r="X169" s="35"/>
    </row>
    <row r="170" spans="7:24" s="19" customFormat="1" x14ac:dyDescent="0.25">
      <c r="G170" s="41"/>
      <c r="H170" s="41"/>
      <c r="I170" s="35"/>
      <c r="J170" s="35"/>
      <c r="K170" s="35"/>
      <c r="L170" s="35"/>
      <c r="M170" s="35"/>
      <c r="N170" s="35"/>
      <c r="O170" s="35"/>
      <c r="P170" s="35"/>
      <c r="Q170" s="35"/>
      <c r="R170" s="35"/>
      <c r="S170" s="35"/>
      <c r="T170" s="35"/>
      <c r="U170" s="57"/>
      <c r="V170" s="35"/>
      <c r="W170" s="35"/>
      <c r="X170" s="35"/>
    </row>
    <row r="171" spans="7:24" s="19" customFormat="1" x14ac:dyDescent="0.25">
      <c r="G171" s="41"/>
      <c r="H171" s="41"/>
      <c r="I171" s="35"/>
      <c r="J171" s="35"/>
      <c r="K171" s="35"/>
      <c r="L171" s="35"/>
      <c r="M171" s="35"/>
      <c r="N171" s="35"/>
      <c r="O171" s="35"/>
      <c r="P171" s="35"/>
      <c r="Q171" s="35"/>
      <c r="R171" s="35"/>
      <c r="S171" s="35"/>
      <c r="T171" s="35"/>
      <c r="U171" s="57"/>
      <c r="V171" s="35"/>
      <c r="W171" s="35"/>
      <c r="X171" s="35"/>
    </row>
    <row r="172" spans="7:24" s="19" customFormat="1" x14ac:dyDescent="0.25">
      <c r="G172" s="41"/>
      <c r="H172" s="41"/>
      <c r="I172" s="35"/>
      <c r="J172" s="35"/>
      <c r="K172" s="35"/>
      <c r="L172" s="35"/>
      <c r="M172" s="35"/>
      <c r="N172" s="35"/>
      <c r="O172" s="35"/>
      <c r="P172" s="35"/>
      <c r="Q172" s="35"/>
      <c r="R172" s="35"/>
      <c r="S172" s="35"/>
      <c r="T172" s="35"/>
      <c r="U172" s="57"/>
      <c r="V172" s="35"/>
      <c r="W172" s="35"/>
      <c r="X172" s="35"/>
    </row>
    <row r="173" spans="7:24" s="19" customFormat="1" x14ac:dyDescent="0.25">
      <c r="G173" s="41"/>
      <c r="H173" s="41"/>
      <c r="I173" s="35"/>
      <c r="J173" s="35"/>
      <c r="K173" s="35"/>
      <c r="L173" s="35"/>
      <c r="M173" s="35"/>
      <c r="N173" s="35"/>
      <c r="O173" s="35"/>
      <c r="P173" s="35"/>
      <c r="Q173" s="35"/>
      <c r="R173" s="35"/>
      <c r="S173" s="35"/>
      <c r="T173" s="35"/>
      <c r="U173" s="57"/>
      <c r="V173" s="35"/>
      <c r="W173" s="35"/>
      <c r="X173" s="35"/>
    </row>
    <row r="174" spans="7:24" s="19" customFormat="1" x14ac:dyDescent="0.25">
      <c r="G174" s="41"/>
      <c r="H174" s="41"/>
      <c r="I174" s="35"/>
      <c r="J174" s="35"/>
      <c r="K174" s="35"/>
      <c r="L174" s="35"/>
      <c r="M174" s="35"/>
      <c r="N174" s="35"/>
      <c r="O174" s="35"/>
      <c r="P174" s="35"/>
      <c r="Q174" s="35"/>
      <c r="R174" s="35"/>
      <c r="S174" s="35"/>
      <c r="T174" s="35"/>
      <c r="U174" s="57"/>
      <c r="V174" s="35"/>
      <c r="W174" s="35"/>
      <c r="X174" s="35"/>
    </row>
    <row r="175" spans="7:24" s="19" customFormat="1" x14ac:dyDescent="0.25">
      <c r="G175" s="41"/>
      <c r="H175" s="41"/>
      <c r="I175" s="35"/>
      <c r="J175" s="35"/>
      <c r="K175" s="35"/>
      <c r="L175" s="35"/>
      <c r="M175" s="35"/>
      <c r="N175" s="35"/>
      <c r="O175" s="35"/>
      <c r="P175" s="35"/>
      <c r="Q175" s="35"/>
      <c r="R175" s="35"/>
      <c r="S175" s="35"/>
      <c r="T175" s="35"/>
      <c r="U175" s="57"/>
      <c r="V175" s="35"/>
      <c r="W175" s="35"/>
      <c r="X175" s="35"/>
    </row>
    <row r="176" spans="7:24" s="19" customFormat="1" x14ac:dyDescent="0.25">
      <c r="G176" s="41"/>
      <c r="H176" s="41"/>
      <c r="I176" s="35"/>
      <c r="J176" s="35"/>
      <c r="K176" s="35"/>
      <c r="L176" s="35"/>
      <c r="M176" s="35"/>
      <c r="N176" s="35"/>
      <c r="O176" s="35"/>
      <c r="P176" s="35"/>
      <c r="Q176" s="35"/>
      <c r="R176" s="35"/>
      <c r="S176" s="35"/>
      <c r="T176" s="35"/>
      <c r="U176" s="57"/>
      <c r="V176" s="35"/>
      <c r="W176" s="35"/>
      <c r="X176" s="35"/>
    </row>
    <row r="177" spans="7:24" s="19" customFormat="1" x14ac:dyDescent="0.25">
      <c r="G177" s="41"/>
      <c r="H177" s="41"/>
      <c r="I177" s="35"/>
      <c r="J177" s="35"/>
      <c r="K177" s="35"/>
      <c r="L177" s="35"/>
      <c r="M177" s="35"/>
      <c r="N177" s="35"/>
      <c r="O177" s="35"/>
      <c r="P177" s="35"/>
      <c r="Q177" s="35"/>
      <c r="R177" s="35"/>
      <c r="S177" s="35"/>
      <c r="T177" s="35"/>
      <c r="U177" s="57"/>
      <c r="V177" s="35"/>
      <c r="W177" s="35"/>
      <c r="X177" s="35"/>
    </row>
    <row r="178" spans="7:24" s="19" customFormat="1" x14ac:dyDescent="0.25">
      <c r="G178" s="41"/>
      <c r="H178" s="41"/>
      <c r="I178" s="35"/>
      <c r="J178" s="35"/>
      <c r="K178" s="35"/>
      <c r="L178" s="35"/>
      <c r="M178" s="35"/>
      <c r="N178" s="35"/>
      <c r="O178" s="35"/>
      <c r="P178" s="35"/>
      <c r="Q178" s="35"/>
      <c r="R178" s="35"/>
      <c r="S178" s="35"/>
      <c r="T178" s="35"/>
      <c r="U178" s="57"/>
      <c r="V178" s="35"/>
      <c r="W178" s="35"/>
      <c r="X178" s="35"/>
    </row>
    <row r="179" spans="7:24" s="19" customFormat="1" x14ac:dyDescent="0.25">
      <c r="G179" s="41"/>
      <c r="H179" s="41"/>
      <c r="I179" s="35"/>
      <c r="J179" s="35"/>
      <c r="K179" s="35"/>
      <c r="L179" s="35"/>
      <c r="M179" s="35"/>
      <c r="N179" s="35"/>
      <c r="O179" s="35"/>
      <c r="P179" s="35"/>
      <c r="Q179" s="35"/>
      <c r="R179" s="35"/>
      <c r="S179" s="35"/>
      <c r="T179" s="35"/>
      <c r="U179" s="57"/>
      <c r="V179" s="35"/>
      <c r="W179" s="35"/>
      <c r="X179" s="35"/>
    </row>
    <row r="180" spans="7:24" s="19" customFormat="1" x14ac:dyDescent="0.25">
      <c r="G180" s="41"/>
      <c r="H180" s="41"/>
      <c r="I180" s="35"/>
      <c r="J180" s="35"/>
      <c r="K180" s="35"/>
      <c r="L180" s="35"/>
      <c r="M180" s="35"/>
      <c r="N180" s="35"/>
      <c r="O180" s="35"/>
      <c r="P180" s="35"/>
      <c r="Q180" s="35"/>
      <c r="R180" s="35"/>
      <c r="S180" s="35"/>
      <c r="T180" s="35"/>
      <c r="U180" s="57"/>
      <c r="V180" s="35"/>
      <c r="W180" s="35"/>
      <c r="X180" s="35"/>
    </row>
    <row r="181" spans="7:24" s="19" customFormat="1" x14ac:dyDescent="0.25">
      <c r="G181" s="41"/>
      <c r="H181" s="41"/>
      <c r="I181" s="35"/>
      <c r="J181" s="35"/>
      <c r="K181" s="35"/>
      <c r="L181" s="35"/>
      <c r="M181" s="35"/>
      <c r="N181" s="35"/>
      <c r="O181" s="35"/>
      <c r="P181" s="35"/>
      <c r="Q181" s="35"/>
      <c r="R181" s="35"/>
      <c r="S181" s="35"/>
      <c r="T181" s="35"/>
      <c r="U181" s="57"/>
      <c r="V181" s="35"/>
      <c r="W181" s="35"/>
      <c r="X181" s="35"/>
    </row>
    <row r="182" spans="7:24" s="19" customFormat="1" x14ac:dyDescent="0.25">
      <c r="G182" s="41"/>
      <c r="H182" s="41"/>
      <c r="I182" s="35"/>
      <c r="J182" s="35"/>
      <c r="K182" s="35"/>
      <c r="L182" s="35"/>
      <c r="M182" s="35"/>
      <c r="N182" s="35"/>
      <c r="O182" s="35"/>
      <c r="P182" s="35"/>
      <c r="Q182" s="35"/>
      <c r="R182" s="35"/>
      <c r="S182" s="35"/>
      <c r="T182" s="35"/>
      <c r="U182" s="57"/>
      <c r="V182" s="35"/>
      <c r="W182" s="35"/>
      <c r="X182" s="35"/>
    </row>
    <row r="183" spans="7:24" s="19" customFormat="1" x14ac:dyDescent="0.25">
      <c r="G183" s="41"/>
      <c r="H183" s="41"/>
      <c r="I183" s="35"/>
      <c r="J183" s="35"/>
      <c r="K183" s="35"/>
      <c r="L183" s="35"/>
      <c r="M183" s="35"/>
      <c r="N183" s="35"/>
      <c r="O183" s="35"/>
      <c r="P183" s="35"/>
      <c r="Q183" s="35"/>
      <c r="R183" s="35"/>
      <c r="S183" s="35"/>
      <c r="T183" s="35"/>
      <c r="U183" s="57"/>
      <c r="V183" s="35"/>
      <c r="W183" s="35"/>
      <c r="X183" s="35"/>
    </row>
    <row r="184" spans="7:24" s="19" customFormat="1" x14ac:dyDescent="0.25">
      <c r="G184" s="41"/>
      <c r="H184" s="41"/>
      <c r="I184" s="35"/>
      <c r="J184" s="35"/>
      <c r="K184" s="35"/>
      <c r="L184" s="35"/>
      <c r="M184" s="35"/>
      <c r="N184" s="35"/>
      <c r="O184" s="35"/>
      <c r="P184" s="35"/>
      <c r="Q184" s="35"/>
      <c r="R184" s="35"/>
      <c r="S184" s="35"/>
      <c r="T184" s="35"/>
      <c r="U184" s="57"/>
      <c r="V184" s="35"/>
      <c r="W184" s="35"/>
      <c r="X184" s="35"/>
    </row>
    <row r="185" spans="7:24" s="19" customFormat="1" x14ac:dyDescent="0.25">
      <c r="G185" s="41"/>
      <c r="H185" s="41"/>
      <c r="I185" s="35"/>
      <c r="J185" s="35"/>
      <c r="K185" s="35"/>
      <c r="L185" s="35"/>
      <c r="M185" s="35"/>
      <c r="N185" s="35"/>
      <c r="O185" s="35"/>
      <c r="P185" s="35"/>
      <c r="Q185" s="35"/>
      <c r="R185" s="35"/>
      <c r="S185" s="35"/>
      <c r="T185" s="35"/>
      <c r="U185" s="57"/>
      <c r="V185" s="35"/>
      <c r="W185" s="35"/>
      <c r="X185" s="35"/>
    </row>
    <row r="186" spans="7:24" s="19" customFormat="1" x14ac:dyDescent="0.25">
      <c r="G186" s="41"/>
      <c r="H186" s="41"/>
      <c r="I186" s="35"/>
      <c r="J186" s="35"/>
      <c r="K186" s="35"/>
      <c r="L186" s="35"/>
      <c r="M186" s="35"/>
      <c r="N186" s="35"/>
      <c r="O186" s="35"/>
      <c r="P186" s="35"/>
      <c r="Q186" s="35"/>
      <c r="R186" s="35"/>
      <c r="S186" s="35"/>
      <c r="T186" s="35"/>
      <c r="U186" s="57"/>
      <c r="V186" s="35"/>
      <c r="W186" s="35"/>
      <c r="X186" s="35"/>
    </row>
    <row r="187" spans="7:24" s="19" customFormat="1" x14ac:dyDescent="0.25">
      <c r="G187" s="41"/>
      <c r="H187" s="41"/>
      <c r="I187" s="35"/>
      <c r="J187" s="35"/>
      <c r="K187" s="35"/>
      <c r="L187" s="35"/>
      <c r="M187" s="35"/>
      <c r="N187" s="35"/>
      <c r="O187" s="35"/>
      <c r="P187" s="35"/>
      <c r="Q187" s="35"/>
      <c r="R187" s="35"/>
      <c r="S187" s="35"/>
      <c r="T187" s="35"/>
      <c r="U187" s="57"/>
      <c r="V187" s="35"/>
      <c r="W187" s="35"/>
      <c r="X187" s="35"/>
    </row>
    <row r="188" spans="7:24" s="19" customFormat="1" x14ac:dyDescent="0.25">
      <c r="G188" s="41"/>
      <c r="H188" s="41"/>
      <c r="I188" s="35"/>
      <c r="J188" s="35"/>
      <c r="K188" s="35"/>
      <c r="L188" s="35"/>
      <c r="M188" s="35"/>
      <c r="N188" s="35"/>
      <c r="O188" s="35"/>
      <c r="P188" s="35"/>
      <c r="Q188" s="35"/>
      <c r="R188" s="35"/>
      <c r="S188" s="35"/>
      <c r="T188" s="35"/>
      <c r="U188" s="57"/>
      <c r="V188" s="35"/>
      <c r="W188" s="35"/>
      <c r="X188" s="35"/>
    </row>
    <row r="189" spans="7:24" s="19" customFormat="1" x14ac:dyDescent="0.25">
      <c r="G189" s="41"/>
      <c r="H189" s="41"/>
      <c r="I189" s="35"/>
      <c r="J189" s="35"/>
      <c r="K189" s="35"/>
      <c r="L189" s="35"/>
      <c r="M189" s="35"/>
      <c r="N189" s="35"/>
      <c r="O189" s="35"/>
      <c r="P189" s="35"/>
      <c r="Q189" s="35"/>
      <c r="R189" s="35"/>
      <c r="S189" s="35"/>
      <c r="T189" s="35"/>
      <c r="U189" s="57"/>
      <c r="V189" s="35"/>
      <c r="W189" s="35"/>
      <c r="X189" s="35"/>
    </row>
    <row r="190" spans="7:24" s="19" customFormat="1" x14ac:dyDescent="0.25">
      <c r="G190" s="41"/>
      <c r="H190" s="41"/>
      <c r="I190" s="35"/>
      <c r="J190" s="35"/>
      <c r="K190" s="35"/>
      <c r="L190" s="35"/>
      <c r="M190" s="35"/>
      <c r="N190" s="35"/>
      <c r="O190" s="35"/>
      <c r="P190" s="35"/>
      <c r="Q190" s="35"/>
      <c r="R190" s="35"/>
      <c r="S190" s="35"/>
      <c r="T190" s="35"/>
      <c r="U190" s="57"/>
      <c r="V190" s="35"/>
      <c r="W190" s="35"/>
      <c r="X190" s="35"/>
    </row>
    <row r="191" spans="7:24" s="19" customFormat="1" x14ac:dyDescent="0.25">
      <c r="G191" s="41"/>
      <c r="H191" s="41"/>
      <c r="I191" s="35"/>
      <c r="J191" s="35"/>
      <c r="K191" s="35"/>
      <c r="L191" s="35"/>
      <c r="M191" s="35"/>
      <c r="N191" s="35"/>
      <c r="O191" s="35"/>
      <c r="P191" s="35"/>
      <c r="Q191" s="35"/>
      <c r="R191" s="35"/>
      <c r="S191" s="35"/>
      <c r="T191" s="35"/>
      <c r="U191" s="57"/>
      <c r="V191" s="35"/>
      <c r="W191" s="35"/>
      <c r="X191" s="35"/>
    </row>
    <row r="192" spans="7:24" s="19" customFormat="1" x14ac:dyDescent="0.25">
      <c r="G192" s="41"/>
      <c r="H192" s="41"/>
      <c r="I192" s="35"/>
      <c r="J192" s="35"/>
      <c r="K192" s="35"/>
      <c r="L192" s="35"/>
      <c r="M192" s="35"/>
      <c r="N192" s="35"/>
      <c r="O192" s="35"/>
      <c r="P192" s="35"/>
      <c r="Q192" s="35"/>
      <c r="R192" s="35"/>
      <c r="S192" s="35"/>
      <c r="T192" s="35"/>
      <c r="U192" s="57"/>
      <c r="V192" s="35"/>
      <c r="W192" s="35"/>
      <c r="X192" s="35"/>
    </row>
    <row r="193" spans="7:24" s="19" customFormat="1" x14ac:dyDescent="0.25">
      <c r="G193" s="41"/>
      <c r="H193" s="41"/>
      <c r="I193" s="35"/>
      <c r="J193" s="35"/>
      <c r="K193" s="35"/>
      <c r="L193" s="35"/>
      <c r="M193" s="35"/>
      <c r="N193" s="35"/>
      <c r="O193" s="35"/>
      <c r="P193" s="35"/>
      <c r="Q193" s="35"/>
      <c r="R193" s="35"/>
      <c r="S193" s="35"/>
      <c r="T193" s="35"/>
      <c r="U193" s="57"/>
      <c r="V193" s="35"/>
      <c r="W193" s="35"/>
      <c r="X193" s="35"/>
    </row>
    <row r="194" spans="7:24" s="19" customFormat="1" x14ac:dyDescent="0.25">
      <c r="G194" s="41"/>
      <c r="H194" s="41"/>
      <c r="I194" s="35"/>
      <c r="J194" s="35"/>
      <c r="K194" s="35"/>
      <c r="L194" s="35"/>
      <c r="M194" s="35"/>
      <c r="N194" s="35"/>
      <c r="O194" s="35"/>
      <c r="P194" s="35"/>
      <c r="Q194" s="35"/>
      <c r="R194" s="35"/>
      <c r="S194" s="35"/>
      <c r="T194" s="35"/>
      <c r="U194" s="57"/>
      <c r="V194" s="35"/>
      <c r="W194" s="35"/>
      <c r="X194" s="35"/>
    </row>
    <row r="195" spans="7:24" s="19" customFormat="1" x14ac:dyDescent="0.25">
      <c r="G195" s="41"/>
      <c r="H195" s="41"/>
      <c r="I195" s="35"/>
      <c r="J195" s="35"/>
      <c r="K195" s="35"/>
      <c r="L195" s="35"/>
      <c r="M195" s="35"/>
      <c r="N195" s="35"/>
      <c r="O195" s="35"/>
      <c r="P195" s="35"/>
      <c r="Q195" s="35"/>
      <c r="R195" s="35"/>
      <c r="S195" s="35"/>
      <c r="T195" s="35"/>
      <c r="U195" s="57"/>
      <c r="V195" s="35"/>
      <c r="W195" s="35"/>
      <c r="X195" s="35"/>
    </row>
    <row r="196" spans="7:24" s="19" customFormat="1" x14ac:dyDescent="0.25">
      <c r="G196" s="41"/>
      <c r="H196" s="41"/>
      <c r="I196" s="35"/>
      <c r="J196" s="35"/>
      <c r="K196" s="35"/>
      <c r="L196" s="35"/>
      <c r="M196" s="35"/>
      <c r="N196" s="35"/>
      <c r="O196" s="35"/>
      <c r="P196" s="35"/>
      <c r="Q196" s="35"/>
      <c r="R196" s="35"/>
      <c r="S196" s="35"/>
      <c r="T196" s="35"/>
      <c r="U196" s="57"/>
      <c r="V196" s="35"/>
      <c r="W196" s="35"/>
      <c r="X196" s="35"/>
    </row>
    <row r="197" spans="7:24" s="19" customFormat="1" x14ac:dyDescent="0.25">
      <c r="G197" s="41"/>
      <c r="H197" s="41"/>
      <c r="I197" s="35"/>
      <c r="J197" s="35"/>
      <c r="K197" s="35"/>
      <c r="L197" s="35"/>
      <c r="M197" s="35"/>
      <c r="N197" s="35"/>
      <c r="O197" s="35"/>
      <c r="P197" s="35"/>
      <c r="Q197" s="35"/>
      <c r="R197" s="35"/>
      <c r="S197" s="35"/>
      <c r="T197" s="35"/>
      <c r="U197" s="57"/>
      <c r="V197" s="35"/>
      <c r="W197" s="35"/>
      <c r="X197" s="35"/>
    </row>
    <row r="198" spans="7:24" s="19" customFormat="1" x14ac:dyDescent="0.25">
      <c r="G198" s="41"/>
      <c r="H198" s="41"/>
      <c r="I198" s="35"/>
      <c r="J198" s="35"/>
      <c r="K198" s="35"/>
      <c r="L198" s="35"/>
      <c r="M198" s="35"/>
      <c r="N198" s="35"/>
      <c r="O198" s="35"/>
      <c r="P198" s="35"/>
      <c r="Q198" s="35"/>
      <c r="R198" s="35"/>
      <c r="S198" s="35"/>
      <c r="T198" s="35"/>
      <c r="U198" s="57"/>
      <c r="V198" s="35"/>
      <c r="W198" s="35"/>
      <c r="X198" s="35"/>
    </row>
    <row r="199" spans="7:24" s="19" customFormat="1" x14ac:dyDescent="0.25">
      <c r="G199" s="41"/>
      <c r="H199" s="41"/>
      <c r="I199" s="35"/>
      <c r="J199" s="35"/>
      <c r="K199" s="35"/>
      <c r="L199" s="35"/>
      <c r="M199" s="35"/>
      <c r="N199" s="35"/>
      <c r="O199" s="35"/>
      <c r="P199" s="35"/>
      <c r="Q199" s="35"/>
      <c r="R199" s="35"/>
      <c r="S199" s="35"/>
      <c r="T199" s="35"/>
      <c r="U199" s="57"/>
      <c r="V199" s="35"/>
      <c r="W199" s="35"/>
      <c r="X199" s="35"/>
    </row>
    <row r="200" spans="7:24" s="19" customFormat="1" x14ac:dyDescent="0.25">
      <c r="G200" s="41"/>
      <c r="H200" s="41"/>
      <c r="I200" s="35"/>
      <c r="J200" s="35"/>
      <c r="K200" s="35"/>
      <c r="L200" s="35"/>
      <c r="M200" s="35"/>
      <c r="N200" s="35"/>
      <c r="O200" s="35"/>
      <c r="P200" s="35"/>
      <c r="Q200" s="35"/>
      <c r="R200" s="35"/>
      <c r="S200" s="35"/>
      <c r="T200" s="35"/>
      <c r="U200" s="57"/>
      <c r="V200" s="35"/>
      <c r="W200" s="35"/>
      <c r="X200" s="35"/>
    </row>
    <row r="201" spans="7:24" s="19" customFormat="1" x14ac:dyDescent="0.25">
      <c r="G201" s="41"/>
      <c r="H201" s="41"/>
      <c r="I201" s="35"/>
      <c r="J201" s="35"/>
      <c r="K201" s="35"/>
      <c r="L201" s="35"/>
      <c r="M201" s="35"/>
      <c r="N201" s="35"/>
      <c r="O201" s="35"/>
      <c r="P201" s="35"/>
      <c r="Q201" s="35"/>
      <c r="R201" s="35"/>
      <c r="S201" s="35"/>
      <c r="T201" s="35"/>
      <c r="U201" s="57"/>
      <c r="V201" s="35"/>
      <c r="W201" s="35"/>
      <c r="X201" s="35"/>
    </row>
    <row r="202" spans="7:24" s="19" customFormat="1" x14ac:dyDescent="0.25">
      <c r="G202" s="41"/>
      <c r="H202" s="41"/>
      <c r="I202" s="35"/>
      <c r="J202" s="35"/>
      <c r="K202" s="35"/>
      <c r="L202" s="35"/>
      <c r="M202" s="35"/>
      <c r="N202" s="35"/>
      <c r="O202" s="35"/>
      <c r="P202" s="35"/>
      <c r="Q202" s="35"/>
      <c r="R202" s="35"/>
      <c r="S202" s="35"/>
      <c r="T202" s="35"/>
      <c r="U202" s="57"/>
      <c r="V202" s="35"/>
      <c r="W202" s="35"/>
      <c r="X202" s="35"/>
    </row>
    <row r="203" spans="7:24" s="19" customFormat="1" x14ac:dyDescent="0.25">
      <c r="G203" s="41"/>
      <c r="H203" s="41"/>
      <c r="I203" s="35"/>
      <c r="J203" s="35"/>
      <c r="K203" s="35"/>
      <c r="L203" s="35"/>
      <c r="M203" s="35"/>
      <c r="N203" s="35"/>
      <c r="O203" s="35"/>
      <c r="P203" s="35"/>
      <c r="Q203" s="35"/>
      <c r="R203" s="35"/>
      <c r="S203" s="35"/>
      <c r="T203" s="35"/>
      <c r="U203" s="57"/>
      <c r="V203" s="35"/>
      <c r="W203" s="35"/>
      <c r="X203" s="35"/>
    </row>
    <row r="204" spans="7:24" s="19" customFormat="1" x14ac:dyDescent="0.25">
      <c r="G204" s="41"/>
      <c r="H204" s="41"/>
      <c r="I204" s="35"/>
      <c r="J204" s="35"/>
      <c r="K204" s="35"/>
      <c r="L204" s="35"/>
      <c r="M204" s="35"/>
      <c r="N204" s="35"/>
      <c r="O204" s="35"/>
      <c r="P204" s="35"/>
      <c r="Q204" s="35"/>
      <c r="R204" s="35"/>
      <c r="S204" s="35"/>
      <c r="T204" s="35"/>
      <c r="U204" s="57"/>
      <c r="V204" s="35"/>
      <c r="W204" s="35"/>
      <c r="X204" s="35"/>
    </row>
    <row r="205" spans="7:24" s="19" customFormat="1" x14ac:dyDescent="0.25">
      <c r="G205" s="41"/>
      <c r="H205" s="41"/>
      <c r="I205" s="35"/>
      <c r="J205" s="35"/>
      <c r="K205" s="35"/>
      <c r="L205" s="35"/>
      <c r="M205" s="35"/>
      <c r="N205" s="35"/>
      <c r="O205" s="35"/>
      <c r="P205" s="35"/>
      <c r="Q205" s="35"/>
      <c r="R205" s="35"/>
      <c r="S205" s="35"/>
      <c r="T205" s="35"/>
      <c r="U205" s="57"/>
      <c r="V205" s="35"/>
      <c r="W205" s="35"/>
      <c r="X205" s="35"/>
    </row>
    <row r="206" spans="7:24" s="19" customFormat="1" x14ac:dyDescent="0.25">
      <c r="G206" s="41"/>
      <c r="H206" s="41"/>
      <c r="I206" s="35"/>
      <c r="J206" s="35"/>
      <c r="K206" s="35"/>
      <c r="L206" s="35"/>
      <c r="M206" s="35"/>
      <c r="N206" s="35"/>
      <c r="O206" s="35"/>
      <c r="P206" s="35"/>
      <c r="Q206" s="35"/>
      <c r="R206" s="35"/>
      <c r="S206" s="35"/>
      <c r="T206" s="35"/>
      <c r="U206" s="57"/>
      <c r="V206" s="35"/>
      <c r="W206" s="35"/>
      <c r="X206" s="35"/>
    </row>
    <row r="207" spans="7:24" s="19" customFormat="1" x14ac:dyDescent="0.25">
      <c r="G207" s="41"/>
      <c r="H207" s="41"/>
      <c r="I207" s="35"/>
      <c r="J207" s="35"/>
      <c r="K207" s="35"/>
      <c r="L207" s="35"/>
      <c r="M207" s="35"/>
      <c r="N207" s="35"/>
      <c r="O207" s="35"/>
      <c r="P207" s="35"/>
      <c r="Q207" s="35"/>
      <c r="R207" s="35"/>
      <c r="S207" s="35"/>
      <c r="T207" s="35"/>
      <c r="U207" s="57"/>
      <c r="V207" s="35"/>
      <c r="W207" s="35"/>
      <c r="X207" s="35"/>
    </row>
    <row r="208" spans="7:24" s="19" customFormat="1" x14ac:dyDescent="0.25">
      <c r="G208" s="41"/>
      <c r="H208" s="41"/>
      <c r="I208" s="35"/>
      <c r="J208" s="35"/>
      <c r="K208" s="35"/>
      <c r="L208" s="35"/>
      <c r="M208" s="35"/>
      <c r="N208" s="35"/>
      <c r="O208" s="35"/>
      <c r="P208" s="35"/>
      <c r="Q208" s="35"/>
      <c r="R208" s="35"/>
      <c r="S208" s="35"/>
      <c r="T208" s="35"/>
      <c r="U208" s="57"/>
      <c r="V208" s="35"/>
      <c r="W208" s="35"/>
      <c r="X208" s="35"/>
    </row>
    <row r="209" spans="7:24" s="19" customFormat="1" x14ac:dyDescent="0.25">
      <c r="G209" s="41"/>
      <c r="H209" s="41"/>
      <c r="I209" s="35"/>
      <c r="J209" s="35"/>
      <c r="K209" s="35"/>
      <c r="L209" s="35"/>
      <c r="M209" s="35"/>
      <c r="N209" s="35"/>
      <c r="O209" s="35"/>
      <c r="P209" s="35"/>
      <c r="Q209" s="35"/>
      <c r="R209" s="35"/>
      <c r="S209" s="35"/>
      <c r="T209" s="35"/>
      <c r="U209" s="57"/>
      <c r="V209" s="35"/>
      <c r="W209" s="35"/>
      <c r="X209" s="35"/>
    </row>
    <row r="210" spans="7:24" s="19" customFormat="1" x14ac:dyDescent="0.25">
      <c r="G210" s="41"/>
      <c r="H210" s="41"/>
      <c r="I210" s="35"/>
      <c r="J210" s="35"/>
      <c r="K210" s="35"/>
      <c r="L210" s="35"/>
      <c r="M210" s="35"/>
      <c r="N210" s="35"/>
      <c r="O210" s="35"/>
      <c r="P210" s="35"/>
      <c r="Q210" s="35"/>
      <c r="R210" s="35"/>
      <c r="S210" s="35"/>
      <c r="T210" s="35"/>
      <c r="U210" s="57"/>
      <c r="V210" s="35"/>
      <c r="W210" s="35"/>
      <c r="X210" s="35"/>
    </row>
    <row r="211" spans="7:24" s="19" customFormat="1" x14ac:dyDescent="0.25">
      <c r="G211" s="41"/>
      <c r="H211" s="41"/>
      <c r="I211" s="35"/>
      <c r="J211" s="35"/>
      <c r="K211" s="35"/>
      <c r="L211" s="35"/>
      <c r="M211" s="35"/>
      <c r="N211" s="35"/>
      <c r="O211" s="35"/>
      <c r="P211" s="35"/>
      <c r="Q211" s="35"/>
      <c r="R211" s="35"/>
      <c r="S211" s="35"/>
      <c r="T211" s="35"/>
      <c r="U211" s="57"/>
      <c r="V211" s="35"/>
      <c r="W211" s="35"/>
      <c r="X211" s="35"/>
    </row>
    <row r="212" spans="7:24" s="19" customFormat="1" x14ac:dyDescent="0.25">
      <c r="G212" s="41"/>
      <c r="H212" s="41"/>
      <c r="I212" s="35"/>
      <c r="J212" s="35"/>
      <c r="K212" s="35"/>
      <c r="L212" s="35"/>
      <c r="M212" s="35"/>
      <c r="N212" s="35"/>
      <c r="O212" s="35"/>
      <c r="P212" s="35"/>
      <c r="Q212" s="35"/>
      <c r="R212" s="35"/>
      <c r="S212" s="35"/>
      <c r="T212" s="35"/>
      <c r="U212" s="57"/>
      <c r="V212" s="35"/>
      <c r="W212" s="35"/>
      <c r="X212" s="35"/>
    </row>
    <row r="213" spans="7:24" s="19" customFormat="1" x14ac:dyDescent="0.25">
      <c r="G213" s="41"/>
      <c r="H213" s="41"/>
      <c r="I213" s="35"/>
      <c r="J213" s="35"/>
      <c r="K213" s="35"/>
      <c r="L213" s="35"/>
      <c r="M213" s="35"/>
      <c r="N213" s="35"/>
      <c r="O213" s="35"/>
      <c r="P213" s="35"/>
      <c r="Q213" s="35"/>
      <c r="R213" s="35"/>
      <c r="S213" s="35"/>
      <c r="T213" s="35"/>
      <c r="U213" s="57"/>
      <c r="V213" s="35"/>
      <c r="W213" s="35"/>
      <c r="X213" s="35"/>
    </row>
    <row r="214" spans="7:24" s="19" customFormat="1" x14ac:dyDescent="0.25">
      <c r="G214" s="41"/>
      <c r="H214" s="41"/>
      <c r="I214" s="35"/>
      <c r="J214" s="35"/>
      <c r="K214" s="35"/>
      <c r="L214" s="35"/>
      <c r="M214" s="35"/>
      <c r="N214" s="35"/>
      <c r="O214" s="35"/>
      <c r="P214" s="35"/>
      <c r="Q214" s="35"/>
      <c r="R214" s="35"/>
      <c r="S214" s="35"/>
      <c r="T214" s="35"/>
      <c r="U214" s="57"/>
      <c r="V214" s="35"/>
      <c r="W214" s="35"/>
      <c r="X214" s="35"/>
    </row>
    <row r="215" spans="7:24" s="19" customFormat="1" x14ac:dyDescent="0.25">
      <c r="G215" s="41"/>
      <c r="H215" s="41"/>
      <c r="I215" s="35"/>
      <c r="J215" s="35"/>
      <c r="K215" s="35"/>
      <c r="L215" s="35"/>
      <c r="M215" s="35"/>
      <c r="N215" s="35"/>
      <c r="O215" s="35"/>
      <c r="P215" s="35"/>
      <c r="Q215" s="35"/>
      <c r="R215" s="35"/>
      <c r="S215" s="35"/>
      <c r="T215" s="35"/>
      <c r="U215" s="57"/>
      <c r="V215" s="35"/>
      <c r="W215" s="35"/>
      <c r="X215" s="35"/>
    </row>
    <row r="216" spans="7:24" s="19" customFormat="1" x14ac:dyDescent="0.25">
      <c r="G216" s="41"/>
      <c r="H216" s="41"/>
      <c r="I216" s="35"/>
      <c r="J216" s="35"/>
      <c r="K216" s="35"/>
      <c r="L216" s="35"/>
      <c r="M216" s="35"/>
      <c r="N216" s="35"/>
      <c r="O216" s="35"/>
      <c r="P216" s="35"/>
      <c r="Q216" s="35"/>
      <c r="R216" s="35"/>
      <c r="S216" s="35"/>
      <c r="T216" s="35"/>
      <c r="U216" s="57"/>
      <c r="V216" s="35"/>
      <c r="W216" s="35"/>
      <c r="X216" s="35"/>
    </row>
    <row r="217" spans="7:24" s="19" customFormat="1" x14ac:dyDescent="0.25">
      <c r="G217" s="41"/>
      <c r="H217" s="41"/>
      <c r="I217" s="35"/>
      <c r="J217" s="35"/>
      <c r="K217" s="35"/>
      <c r="L217" s="35"/>
      <c r="M217" s="35"/>
      <c r="N217" s="35"/>
      <c r="O217" s="35"/>
      <c r="P217" s="35"/>
      <c r="Q217" s="35"/>
      <c r="R217" s="35"/>
      <c r="S217" s="35"/>
      <c r="T217" s="35"/>
      <c r="U217" s="57"/>
      <c r="V217" s="35"/>
      <c r="W217" s="35"/>
      <c r="X217" s="35"/>
    </row>
    <row r="218" spans="7:24" s="19" customFormat="1" x14ac:dyDescent="0.25">
      <c r="G218" s="41"/>
      <c r="H218" s="41"/>
      <c r="I218" s="35"/>
      <c r="J218" s="35"/>
      <c r="K218" s="35"/>
      <c r="L218" s="35"/>
      <c r="M218" s="35"/>
      <c r="N218" s="35"/>
      <c r="O218" s="35"/>
      <c r="P218" s="35"/>
      <c r="Q218" s="35"/>
      <c r="R218" s="35"/>
      <c r="S218" s="35"/>
      <c r="T218" s="35"/>
      <c r="U218" s="57"/>
      <c r="V218" s="35"/>
      <c r="W218" s="35"/>
      <c r="X218" s="35"/>
    </row>
    <row r="219" spans="7:24" s="19" customFormat="1" x14ac:dyDescent="0.25">
      <c r="G219" s="41"/>
      <c r="H219" s="41"/>
      <c r="I219" s="35"/>
      <c r="J219" s="35"/>
      <c r="K219" s="35"/>
      <c r="L219" s="35"/>
      <c r="M219" s="35"/>
      <c r="N219" s="35"/>
      <c r="O219" s="35"/>
      <c r="P219" s="35"/>
      <c r="Q219" s="35"/>
      <c r="R219" s="35"/>
      <c r="S219" s="35"/>
      <c r="T219" s="35"/>
      <c r="U219" s="57"/>
      <c r="V219" s="35"/>
      <c r="W219" s="35"/>
      <c r="X219" s="35"/>
    </row>
    <row r="220" spans="7:24" s="19" customFormat="1" x14ac:dyDescent="0.25">
      <c r="G220" s="41"/>
      <c r="H220" s="41"/>
      <c r="I220" s="35"/>
      <c r="J220" s="35"/>
      <c r="K220" s="35"/>
      <c r="L220" s="35"/>
      <c r="M220" s="35"/>
      <c r="N220" s="35"/>
      <c r="O220" s="35"/>
      <c r="P220" s="35"/>
      <c r="Q220" s="35"/>
      <c r="R220" s="35"/>
      <c r="S220" s="35"/>
      <c r="T220" s="35"/>
      <c r="U220" s="57"/>
      <c r="V220" s="35"/>
      <c r="W220" s="35"/>
      <c r="X220" s="35"/>
    </row>
    <row r="221" spans="7:24" s="19" customFormat="1" x14ac:dyDescent="0.25">
      <c r="G221" s="41"/>
      <c r="H221" s="41"/>
      <c r="I221" s="35"/>
      <c r="J221" s="35"/>
      <c r="K221" s="35"/>
      <c r="L221" s="35"/>
      <c r="M221" s="35"/>
      <c r="N221" s="35"/>
      <c r="O221" s="35"/>
      <c r="P221" s="35"/>
      <c r="Q221" s="35"/>
      <c r="R221" s="35"/>
      <c r="S221" s="35"/>
      <c r="T221" s="35"/>
      <c r="U221" s="57"/>
      <c r="V221" s="35"/>
      <c r="W221" s="35"/>
      <c r="X221" s="35"/>
    </row>
    <row r="222" spans="7:24" s="19" customFormat="1" x14ac:dyDescent="0.25">
      <c r="G222" s="41"/>
      <c r="H222" s="41"/>
      <c r="I222" s="35"/>
      <c r="J222" s="35"/>
      <c r="K222" s="35"/>
      <c r="L222" s="35"/>
      <c r="M222" s="35"/>
      <c r="N222" s="35"/>
      <c r="O222" s="35"/>
      <c r="P222" s="35"/>
      <c r="Q222" s="35"/>
      <c r="R222" s="35"/>
      <c r="S222" s="35"/>
      <c r="T222" s="35"/>
      <c r="U222" s="57"/>
      <c r="V222" s="35"/>
      <c r="W222" s="35"/>
      <c r="X222" s="35"/>
    </row>
    <row r="223" spans="7:24" s="19" customFormat="1" x14ac:dyDescent="0.25">
      <c r="G223" s="41"/>
      <c r="H223" s="41"/>
      <c r="I223" s="35"/>
      <c r="J223" s="35"/>
      <c r="K223" s="35"/>
      <c r="L223" s="35"/>
      <c r="M223" s="35"/>
      <c r="N223" s="35"/>
      <c r="O223" s="35"/>
      <c r="P223" s="35"/>
      <c r="Q223" s="35"/>
      <c r="R223" s="35"/>
      <c r="S223" s="35"/>
      <c r="T223" s="35"/>
      <c r="U223" s="57"/>
      <c r="V223" s="35"/>
      <c r="W223" s="35"/>
      <c r="X223" s="35"/>
    </row>
    <row r="224" spans="7:24" s="19" customFormat="1" x14ac:dyDescent="0.25">
      <c r="G224" s="41"/>
      <c r="H224" s="41"/>
      <c r="I224" s="35"/>
      <c r="J224" s="35"/>
      <c r="K224" s="35"/>
      <c r="L224" s="35"/>
      <c r="M224" s="35"/>
      <c r="N224" s="35"/>
      <c r="O224" s="35"/>
      <c r="P224" s="35"/>
      <c r="Q224" s="35"/>
      <c r="R224" s="35"/>
      <c r="S224" s="35"/>
      <c r="T224" s="35"/>
      <c r="U224" s="57"/>
      <c r="V224" s="35"/>
      <c r="W224" s="35"/>
      <c r="X224" s="35"/>
    </row>
    <row r="225" spans="7:24" s="19" customFormat="1" x14ac:dyDescent="0.25">
      <c r="G225" s="41"/>
      <c r="H225" s="41"/>
      <c r="I225" s="35"/>
      <c r="J225" s="35"/>
      <c r="K225" s="35"/>
      <c r="L225" s="35"/>
      <c r="M225" s="35"/>
      <c r="N225" s="35"/>
      <c r="O225" s="35"/>
      <c r="P225" s="35"/>
      <c r="Q225" s="35"/>
      <c r="R225" s="35"/>
      <c r="S225" s="35"/>
      <c r="T225" s="35"/>
      <c r="U225" s="57"/>
      <c r="V225" s="35"/>
      <c r="W225" s="35"/>
      <c r="X225" s="35"/>
    </row>
    <row r="226" spans="7:24" s="19" customFormat="1" x14ac:dyDescent="0.25">
      <c r="G226" s="41"/>
      <c r="H226" s="41"/>
      <c r="I226" s="35"/>
      <c r="J226" s="35"/>
      <c r="K226" s="35"/>
      <c r="L226" s="35"/>
      <c r="M226" s="35"/>
      <c r="N226" s="35"/>
      <c r="O226" s="35"/>
      <c r="P226" s="35"/>
      <c r="Q226" s="35"/>
      <c r="R226" s="35"/>
      <c r="S226" s="35"/>
      <c r="T226" s="35"/>
      <c r="U226" s="57"/>
      <c r="V226" s="35"/>
      <c r="W226" s="35"/>
      <c r="X226" s="35"/>
    </row>
    <row r="227" spans="7:24" s="19" customFormat="1" x14ac:dyDescent="0.25">
      <c r="G227" s="41"/>
      <c r="H227" s="41"/>
      <c r="I227" s="35"/>
      <c r="J227" s="35"/>
      <c r="K227" s="35"/>
      <c r="L227" s="35"/>
      <c r="M227" s="35"/>
      <c r="N227" s="35"/>
      <c r="O227" s="35"/>
      <c r="P227" s="35"/>
      <c r="Q227" s="35"/>
      <c r="R227" s="35"/>
      <c r="S227" s="35"/>
      <c r="T227" s="35"/>
      <c r="U227" s="57"/>
      <c r="V227" s="35"/>
      <c r="W227" s="35"/>
      <c r="X227" s="35"/>
    </row>
    <row r="228" spans="7:24" s="19" customFormat="1" x14ac:dyDescent="0.25">
      <c r="G228" s="41"/>
      <c r="H228" s="41"/>
      <c r="I228" s="35"/>
      <c r="J228" s="35"/>
      <c r="K228" s="35"/>
      <c r="L228" s="35"/>
      <c r="M228" s="35"/>
      <c r="N228" s="35"/>
      <c r="O228" s="35"/>
      <c r="P228" s="35"/>
      <c r="Q228" s="35"/>
      <c r="R228" s="35"/>
      <c r="S228" s="35"/>
      <c r="T228" s="35"/>
      <c r="U228" s="57"/>
      <c r="V228" s="35"/>
      <c r="W228" s="35"/>
      <c r="X228" s="35"/>
    </row>
    <row r="229" spans="7:24" s="19" customFormat="1" x14ac:dyDescent="0.25">
      <c r="G229" s="41"/>
      <c r="H229" s="41"/>
      <c r="I229" s="35"/>
      <c r="J229" s="35"/>
      <c r="K229" s="35"/>
      <c r="L229" s="35"/>
      <c r="M229" s="35"/>
      <c r="N229" s="35"/>
      <c r="O229" s="35"/>
      <c r="P229" s="35"/>
      <c r="Q229" s="35"/>
      <c r="R229" s="35"/>
      <c r="S229" s="35"/>
      <c r="T229" s="35"/>
      <c r="U229" s="57"/>
      <c r="V229" s="35"/>
      <c r="W229" s="35"/>
      <c r="X229" s="35"/>
    </row>
    <row r="230" spans="7:24" s="19" customFormat="1" x14ac:dyDescent="0.25">
      <c r="G230" s="41"/>
      <c r="H230" s="41"/>
      <c r="I230" s="35"/>
      <c r="J230" s="35"/>
      <c r="K230" s="35"/>
      <c r="L230" s="35"/>
      <c r="M230" s="35"/>
      <c r="N230" s="35"/>
      <c r="O230" s="35"/>
      <c r="P230" s="35"/>
      <c r="Q230" s="35"/>
      <c r="R230" s="35"/>
      <c r="S230" s="35"/>
      <c r="T230" s="35"/>
      <c r="U230" s="57"/>
      <c r="V230" s="35"/>
      <c r="W230" s="35"/>
      <c r="X230" s="35"/>
    </row>
    <row r="231" spans="7:24" s="19" customFormat="1" x14ac:dyDescent="0.25">
      <c r="G231" s="41"/>
      <c r="H231" s="41"/>
      <c r="I231" s="35"/>
      <c r="J231" s="35"/>
      <c r="K231" s="35"/>
      <c r="L231" s="35"/>
      <c r="M231" s="35"/>
      <c r="N231" s="35"/>
      <c r="O231" s="35"/>
      <c r="P231" s="35"/>
      <c r="Q231" s="35"/>
      <c r="R231" s="35"/>
      <c r="S231" s="35"/>
      <c r="T231" s="35"/>
      <c r="U231" s="57"/>
      <c r="V231" s="35"/>
      <c r="W231" s="35"/>
      <c r="X231" s="35"/>
    </row>
    <row r="232" spans="7:24" s="19" customFormat="1" x14ac:dyDescent="0.25">
      <c r="G232" s="41"/>
      <c r="H232" s="41"/>
      <c r="I232" s="35"/>
      <c r="J232" s="35"/>
      <c r="K232" s="35"/>
      <c r="L232" s="35"/>
      <c r="M232" s="35"/>
      <c r="N232" s="35"/>
      <c r="O232" s="35"/>
      <c r="P232" s="35"/>
      <c r="Q232" s="35"/>
      <c r="R232" s="35"/>
      <c r="S232" s="35"/>
      <c r="T232" s="35"/>
      <c r="U232" s="57"/>
      <c r="V232" s="35"/>
      <c r="W232" s="35"/>
      <c r="X232" s="35"/>
    </row>
    <row r="233" spans="7:24" s="19" customFormat="1" x14ac:dyDescent="0.25">
      <c r="G233" s="41"/>
      <c r="H233" s="41"/>
      <c r="I233" s="35"/>
      <c r="J233" s="35"/>
      <c r="K233" s="35"/>
      <c r="L233" s="35"/>
      <c r="M233" s="35"/>
      <c r="N233" s="35"/>
      <c r="O233" s="35"/>
      <c r="P233" s="35"/>
      <c r="Q233" s="35"/>
      <c r="R233" s="35"/>
      <c r="S233" s="35"/>
      <c r="T233" s="35"/>
      <c r="U233" s="57"/>
      <c r="V233" s="35"/>
      <c r="W233" s="35"/>
      <c r="X233" s="35"/>
    </row>
    <row r="234" spans="7:24" s="19" customFormat="1" x14ac:dyDescent="0.25">
      <c r="G234" s="41"/>
      <c r="H234" s="41"/>
      <c r="I234" s="35"/>
      <c r="J234" s="35"/>
      <c r="K234" s="35"/>
      <c r="L234" s="35"/>
      <c r="M234" s="35"/>
      <c r="N234" s="35"/>
      <c r="O234" s="35"/>
      <c r="P234" s="35"/>
      <c r="Q234" s="35"/>
      <c r="R234" s="35"/>
      <c r="S234" s="35"/>
      <c r="T234" s="35"/>
      <c r="U234" s="57"/>
      <c r="V234" s="35"/>
      <c r="W234" s="35"/>
      <c r="X234" s="35"/>
    </row>
    <row r="235" spans="7:24" s="19" customFormat="1" x14ac:dyDescent="0.25">
      <c r="G235" s="41"/>
      <c r="H235" s="41"/>
      <c r="I235" s="35"/>
      <c r="J235" s="35"/>
      <c r="K235" s="35"/>
      <c r="L235" s="35"/>
      <c r="M235" s="35"/>
      <c r="N235" s="35"/>
      <c r="O235" s="35"/>
      <c r="P235" s="35"/>
      <c r="Q235" s="35"/>
      <c r="R235" s="35"/>
      <c r="S235" s="35"/>
      <c r="T235" s="35"/>
      <c r="U235" s="57"/>
      <c r="V235" s="35"/>
      <c r="W235" s="35"/>
      <c r="X235" s="35"/>
    </row>
    <row r="236" spans="7:24" s="19" customFormat="1" x14ac:dyDescent="0.25">
      <c r="G236" s="41"/>
      <c r="H236" s="41"/>
      <c r="I236" s="35"/>
      <c r="J236" s="35"/>
      <c r="K236" s="35"/>
      <c r="L236" s="35"/>
      <c r="M236" s="35"/>
      <c r="N236" s="35"/>
      <c r="O236" s="35"/>
      <c r="P236" s="35"/>
      <c r="Q236" s="35"/>
      <c r="R236" s="35"/>
      <c r="S236" s="35"/>
      <c r="T236" s="35"/>
      <c r="U236" s="57"/>
      <c r="V236" s="35"/>
      <c r="W236" s="35"/>
      <c r="X236" s="35"/>
    </row>
    <row r="237" spans="7:24" s="19" customFormat="1" x14ac:dyDescent="0.25">
      <c r="G237" s="41"/>
      <c r="H237" s="41"/>
      <c r="I237" s="35"/>
      <c r="J237" s="35"/>
      <c r="K237" s="35"/>
      <c r="L237" s="35"/>
      <c r="M237" s="35"/>
      <c r="N237" s="35"/>
      <c r="O237" s="35"/>
      <c r="P237" s="35"/>
      <c r="Q237" s="35"/>
      <c r="R237" s="35"/>
      <c r="S237" s="35"/>
      <c r="T237" s="35"/>
      <c r="U237" s="57"/>
      <c r="V237" s="35"/>
      <c r="W237" s="35"/>
      <c r="X237" s="35"/>
    </row>
    <row r="238" spans="7:24" s="19" customFormat="1" x14ac:dyDescent="0.25">
      <c r="G238" s="41"/>
      <c r="H238" s="41"/>
      <c r="I238" s="35"/>
      <c r="J238" s="35"/>
      <c r="K238" s="35"/>
      <c r="L238" s="35"/>
      <c r="M238" s="35"/>
      <c r="N238" s="35"/>
      <c r="O238" s="35"/>
      <c r="P238" s="35"/>
      <c r="Q238" s="35"/>
      <c r="R238" s="35"/>
      <c r="S238" s="35"/>
      <c r="T238" s="35"/>
      <c r="U238" s="57"/>
      <c r="V238" s="35"/>
      <c r="W238" s="35"/>
      <c r="X238" s="35"/>
    </row>
    <row r="239" spans="7:24" s="19" customFormat="1" x14ac:dyDescent="0.25">
      <c r="G239" s="41"/>
      <c r="H239" s="41"/>
      <c r="I239" s="35"/>
      <c r="J239" s="35"/>
      <c r="K239" s="35"/>
      <c r="L239" s="35"/>
      <c r="M239" s="35"/>
      <c r="N239" s="35"/>
      <c r="O239" s="35"/>
      <c r="P239" s="35"/>
      <c r="Q239" s="35"/>
      <c r="R239" s="35"/>
      <c r="S239" s="35"/>
      <c r="T239" s="35"/>
      <c r="U239" s="57"/>
      <c r="V239" s="35"/>
      <c r="W239" s="35"/>
      <c r="X239" s="35"/>
    </row>
    <row r="240" spans="7:24" s="19" customFormat="1" x14ac:dyDescent="0.25">
      <c r="G240" s="41"/>
      <c r="H240" s="41"/>
      <c r="I240" s="35"/>
      <c r="J240" s="35"/>
      <c r="K240" s="35"/>
      <c r="L240" s="35"/>
      <c r="M240" s="35"/>
      <c r="N240" s="35"/>
      <c r="O240" s="35"/>
      <c r="P240" s="35"/>
      <c r="Q240" s="35"/>
      <c r="R240" s="35"/>
      <c r="S240" s="35"/>
      <c r="T240" s="35"/>
      <c r="U240" s="57"/>
      <c r="V240" s="35"/>
      <c r="W240" s="35"/>
      <c r="X240" s="35"/>
    </row>
    <row r="241" spans="7:24" s="19" customFormat="1" x14ac:dyDescent="0.25">
      <c r="G241" s="41"/>
      <c r="H241" s="41"/>
      <c r="I241" s="35"/>
      <c r="J241" s="35"/>
      <c r="K241" s="35"/>
      <c r="L241" s="35"/>
      <c r="M241" s="35"/>
      <c r="N241" s="35"/>
      <c r="O241" s="35"/>
      <c r="P241" s="35"/>
      <c r="Q241" s="35"/>
      <c r="R241" s="35"/>
      <c r="S241" s="35"/>
      <c r="T241" s="35"/>
      <c r="U241" s="57"/>
      <c r="V241" s="35"/>
      <c r="W241" s="35"/>
      <c r="X241" s="35"/>
    </row>
    <row r="242" spans="7:24" s="19" customFormat="1" x14ac:dyDescent="0.25">
      <c r="G242" s="41"/>
      <c r="H242" s="41"/>
      <c r="I242" s="35"/>
      <c r="J242" s="35"/>
      <c r="K242" s="35"/>
      <c r="L242" s="35"/>
      <c r="M242" s="35"/>
      <c r="N242" s="35"/>
      <c r="O242" s="35"/>
      <c r="P242" s="35"/>
      <c r="Q242" s="35"/>
      <c r="R242" s="35"/>
      <c r="S242" s="35"/>
      <c r="T242" s="35"/>
      <c r="U242" s="57"/>
      <c r="V242" s="35"/>
      <c r="W242" s="35"/>
      <c r="X242" s="35"/>
    </row>
    <row r="243" spans="7:24" s="19" customFormat="1" x14ac:dyDescent="0.25">
      <c r="G243" s="41"/>
      <c r="H243" s="41"/>
      <c r="I243" s="35"/>
      <c r="J243" s="35"/>
      <c r="K243" s="35"/>
      <c r="L243" s="35"/>
      <c r="M243" s="35"/>
      <c r="N243" s="35"/>
      <c r="O243" s="35"/>
      <c r="P243" s="35"/>
      <c r="Q243" s="35"/>
      <c r="R243" s="35"/>
      <c r="S243" s="35"/>
      <c r="T243" s="35"/>
      <c r="U243" s="57"/>
      <c r="V243" s="35"/>
      <c r="W243" s="35"/>
      <c r="X243" s="35"/>
    </row>
    <row r="244" spans="7:24" s="19" customFormat="1" x14ac:dyDescent="0.25">
      <c r="G244" s="41"/>
      <c r="H244" s="41"/>
      <c r="I244" s="35"/>
      <c r="J244" s="35"/>
      <c r="K244" s="35"/>
      <c r="L244" s="35"/>
      <c r="M244" s="35"/>
      <c r="N244" s="35"/>
      <c r="O244" s="35"/>
      <c r="P244" s="35"/>
      <c r="Q244" s="35"/>
      <c r="R244" s="35"/>
      <c r="S244" s="35"/>
      <c r="T244" s="35"/>
      <c r="U244" s="57"/>
      <c r="V244" s="35"/>
      <c r="W244" s="35"/>
      <c r="X244" s="35"/>
    </row>
    <row r="245" spans="7:24" s="19" customFormat="1" x14ac:dyDescent="0.25">
      <c r="G245" s="41"/>
      <c r="H245" s="41"/>
      <c r="I245" s="35"/>
      <c r="J245" s="35"/>
      <c r="K245" s="35"/>
      <c r="L245" s="35"/>
      <c r="M245" s="35"/>
      <c r="N245" s="35"/>
      <c r="O245" s="35"/>
      <c r="P245" s="35"/>
      <c r="Q245" s="35"/>
      <c r="R245" s="35"/>
      <c r="S245" s="35"/>
      <c r="T245" s="35"/>
      <c r="U245" s="57"/>
      <c r="V245" s="35"/>
      <c r="W245" s="35"/>
      <c r="X245" s="35"/>
    </row>
    <row r="246" spans="7:24" s="19" customFormat="1" x14ac:dyDescent="0.25">
      <c r="G246" s="41"/>
      <c r="H246" s="41"/>
      <c r="I246" s="35"/>
      <c r="J246" s="35"/>
      <c r="K246" s="35"/>
      <c r="L246" s="35"/>
      <c r="M246" s="35"/>
      <c r="N246" s="35"/>
      <c r="O246" s="35"/>
      <c r="P246" s="35"/>
      <c r="Q246" s="35"/>
      <c r="R246" s="35"/>
      <c r="S246" s="35"/>
      <c r="T246" s="35"/>
      <c r="U246" s="57"/>
      <c r="V246" s="35"/>
      <c r="W246" s="35"/>
      <c r="X246" s="35"/>
    </row>
    <row r="247" spans="7:24" s="19" customFormat="1" x14ac:dyDescent="0.25">
      <c r="G247" s="41"/>
      <c r="H247" s="41"/>
      <c r="I247" s="35"/>
      <c r="J247" s="35"/>
      <c r="K247" s="35"/>
      <c r="L247" s="35"/>
      <c r="M247" s="35"/>
      <c r="N247" s="35"/>
      <c r="O247" s="35"/>
      <c r="P247" s="35"/>
      <c r="Q247" s="35"/>
      <c r="R247" s="35"/>
      <c r="S247" s="35"/>
      <c r="T247" s="35"/>
      <c r="U247" s="57"/>
      <c r="V247" s="35"/>
      <c r="W247" s="35"/>
      <c r="X247" s="35"/>
    </row>
    <row r="248" spans="7:24" s="19" customFormat="1" x14ac:dyDescent="0.25">
      <c r="G248" s="41"/>
      <c r="H248" s="41"/>
      <c r="I248" s="35"/>
      <c r="J248" s="35"/>
      <c r="K248" s="35"/>
      <c r="L248" s="35"/>
      <c r="M248" s="35"/>
      <c r="N248" s="35"/>
      <c r="O248" s="35"/>
      <c r="P248" s="35"/>
      <c r="Q248" s="35"/>
      <c r="R248" s="35"/>
      <c r="S248" s="35"/>
      <c r="T248" s="35"/>
      <c r="U248" s="57"/>
      <c r="V248" s="35"/>
      <c r="W248" s="35"/>
      <c r="X248" s="35"/>
    </row>
    <row r="249" spans="7:24" s="19" customFormat="1" x14ac:dyDescent="0.25">
      <c r="G249" s="41"/>
      <c r="H249" s="41"/>
      <c r="I249" s="35"/>
      <c r="J249" s="35"/>
      <c r="K249" s="35"/>
      <c r="L249" s="35"/>
      <c r="M249" s="35"/>
      <c r="N249" s="35"/>
      <c r="O249" s="35"/>
      <c r="P249" s="35"/>
      <c r="Q249" s="35"/>
      <c r="R249" s="35"/>
      <c r="S249" s="35"/>
      <c r="T249" s="35"/>
      <c r="U249" s="57"/>
      <c r="V249" s="35"/>
      <c r="W249" s="35"/>
      <c r="X249" s="35"/>
    </row>
    <row r="250" spans="7:24" s="19" customFormat="1" x14ac:dyDescent="0.25">
      <c r="G250" s="41"/>
      <c r="H250" s="41"/>
      <c r="I250" s="35"/>
      <c r="J250" s="35"/>
      <c r="K250" s="35"/>
      <c r="L250" s="35"/>
      <c r="M250" s="35"/>
      <c r="N250" s="35"/>
      <c r="O250" s="35"/>
      <c r="P250" s="35"/>
      <c r="Q250" s="35"/>
      <c r="R250" s="35"/>
      <c r="S250" s="35"/>
      <c r="T250" s="35"/>
      <c r="U250" s="57"/>
      <c r="V250" s="35"/>
      <c r="W250" s="35"/>
      <c r="X250" s="35"/>
    </row>
    <row r="251" spans="7:24" s="19" customFormat="1" x14ac:dyDescent="0.25">
      <c r="G251" s="41"/>
      <c r="H251" s="41"/>
      <c r="I251" s="35"/>
      <c r="J251" s="35"/>
      <c r="K251" s="35"/>
      <c r="L251" s="35"/>
      <c r="M251" s="35"/>
      <c r="N251" s="35"/>
      <c r="O251" s="35"/>
      <c r="P251" s="35"/>
      <c r="Q251" s="35"/>
      <c r="R251" s="35"/>
      <c r="S251" s="35"/>
      <c r="T251" s="35"/>
      <c r="U251" s="57"/>
      <c r="V251" s="35"/>
      <c r="W251" s="35"/>
      <c r="X251" s="35"/>
    </row>
    <row r="252" spans="7:24" s="19" customFormat="1" x14ac:dyDescent="0.25">
      <c r="G252" s="41"/>
      <c r="H252" s="41"/>
      <c r="I252" s="35"/>
      <c r="J252" s="35"/>
      <c r="K252" s="35"/>
      <c r="L252" s="35"/>
      <c r="M252" s="35"/>
      <c r="N252" s="35"/>
      <c r="O252" s="35"/>
      <c r="P252" s="35"/>
      <c r="Q252" s="35"/>
      <c r="R252" s="35"/>
      <c r="S252" s="35"/>
      <c r="T252" s="35"/>
      <c r="U252" s="57"/>
      <c r="V252" s="35"/>
      <c r="W252" s="35"/>
      <c r="X252" s="35"/>
    </row>
    <row r="253" spans="7:24" s="19" customFormat="1" x14ac:dyDescent="0.25">
      <c r="G253" s="41"/>
      <c r="H253" s="41"/>
      <c r="I253" s="35"/>
      <c r="J253" s="35"/>
      <c r="K253" s="35"/>
      <c r="L253" s="35"/>
      <c r="M253" s="35"/>
      <c r="N253" s="35"/>
      <c r="O253" s="35"/>
      <c r="P253" s="35"/>
      <c r="Q253" s="35"/>
      <c r="R253" s="35"/>
      <c r="S253" s="35"/>
      <c r="T253" s="35"/>
      <c r="U253" s="57"/>
      <c r="V253" s="35"/>
      <c r="W253" s="35"/>
      <c r="X253" s="35"/>
    </row>
    <row r="254" spans="7:24" s="19" customFormat="1" x14ac:dyDescent="0.25">
      <c r="G254" s="41"/>
      <c r="H254" s="41"/>
      <c r="I254" s="35"/>
      <c r="J254" s="35"/>
      <c r="K254" s="35"/>
      <c r="L254" s="35"/>
      <c r="M254" s="35"/>
      <c r="N254" s="35"/>
      <c r="O254" s="35"/>
      <c r="P254" s="35"/>
      <c r="Q254" s="35"/>
      <c r="R254" s="35"/>
      <c r="S254" s="35"/>
      <c r="T254" s="35"/>
      <c r="U254" s="57"/>
      <c r="V254" s="35"/>
      <c r="W254" s="35"/>
      <c r="X254" s="35"/>
    </row>
    <row r="255" spans="7:24" s="19" customFormat="1" x14ac:dyDescent="0.25">
      <c r="G255" s="41"/>
      <c r="H255" s="41"/>
      <c r="I255" s="35"/>
      <c r="J255" s="35"/>
      <c r="K255" s="35"/>
      <c r="L255" s="35"/>
      <c r="M255" s="35"/>
      <c r="N255" s="35"/>
      <c r="O255" s="35"/>
      <c r="P255" s="35"/>
      <c r="Q255" s="35"/>
      <c r="R255" s="35"/>
      <c r="S255" s="35"/>
      <c r="T255" s="35"/>
      <c r="U255" s="57"/>
      <c r="V255" s="35"/>
      <c r="W255" s="35"/>
      <c r="X255" s="35"/>
    </row>
    <row r="256" spans="7:24" s="19" customFormat="1" x14ac:dyDescent="0.25">
      <c r="G256" s="41"/>
      <c r="H256" s="41"/>
      <c r="I256" s="35"/>
      <c r="J256" s="35"/>
      <c r="K256" s="35"/>
      <c r="L256" s="35"/>
      <c r="M256" s="35"/>
      <c r="N256" s="35"/>
      <c r="O256" s="35"/>
      <c r="P256" s="35"/>
      <c r="Q256" s="35"/>
      <c r="R256" s="35"/>
      <c r="S256" s="35"/>
      <c r="T256" s="35"/>
      <c r="U256" s="57"/>
      <c r="V256" s="35"/>
      <c r="W256" s="35"/>
      <c r="X256" s="35"/>
    </row>
    <row r="257" spans="7:24" s="19" customFormat="1" x14ac:dyDescent="0.25">
      <c r="G257" s="41"/>
      <c r="H257" s="41"/>
      <c r="I257" s="35"/>
      <c r="J257" s="35"/>
      <c r="K257" s="35"/>
      <c r="L257" s="35"/>
      <c r="M257" s="35"/>
      <c r="N257" s="35"/>
      <c r="O257" s="35"/>
      <c r="P257" s="35"/>
      <c r="Q257" s="35"/>
      <c r="R257" s="35"/>
      <c r="S257" s="35"/>
      <c r="T257" s="35"/>
      <c r="U257" s="57"/>
      <c r="V257" s="35"/>
      <c r="W257" s="35"/>
      <c r="X257" s="35"/>
    </row>
    <row r="258" spans="7:24" s="19" customFormat="1" x14ac:dyDescent="0.25">
      <c r="G258" s="41"/>
      <c r="H258" s="41"/>
      <c r="I258" s="35"/>
      <c r="J258" s="35"/>
      <c r="K258" s="35"/>
      <c r="L258" s="35"/>
      <c r="M258" s="35"/>
      <c r="N258" s="35"/>
      <c r="O258" s="35"/>
      <c r="P258" s="35"/>
      <c r="Q258" s="35"/>
      <c r="R258" s="35"/>
      <c r="S258" s="35"/>
      <c r="T258" s="35"/>
      <c r="U258" s="57"/>
      <c r="V258" s="35"/>
      <c r="W258" s="35"/>
      <c r="X258" s="35"/>
    </row>
  </sheetData>
  <mergeCells count="34">
    <mergeCell ref="B41:G41"/>
    <mergeCell ref="B47:G47"/>
    <mergeCell ref="W2:W3"/>
    <mergeCell ref="X2:X3"/>
    <mergeCell ref="Y2:Y3"/>
    <mergeCell ref="U2:U3"/>
    <mergeCell ref="V2:V3"/>
    <mergeCell ref="P2:P3"/>
    <mergeCell ref="J50:T50"/>
    <mergeCell ref="H2:H3"/>
    <mergeCell ref="B14:G14"/>
    <mergeCell ref="B18:G18"/>
    <mergeCell ref="B22:G22"/>
    <mergeCell ref="B27:G27"/>
    <mergeCell ref="B35:G35"/>
    <mergeCell ref="Q2:Q3"/>
    <mergeCell ref="R2:R3"/>
    <mergeCell ref="S2:S3"/>
    <mergeCell ref="T2:T3"/>
    <mergeCell ref="K2:K3"/>
    <mergeCell ref="L2:L3"/>
    <mergeCell ref="M2:M3"/>
    <mergeCell ref="N2:N3"/>
    <mergeCell ref="O2:O3"/>
    <mergeCell ref="A1:S1"/>
    <mergeCell ref="A2:A3"/>
    <mergeCell ref="B2:B3"/>
    <mergeCell ref="C2:C3"/>
    <mergeCell ref="D2:D3"/>
    <mergeCell ref="E2:E3"/>
    <mergeCell ref="F2:F3"/>
    <mergeCell ref="G2:G3"/>
    <mergeCell ref="I2:I3"/>
    <mergeCell ref="J2:J3"/>
  </mergeCells>
  <printOptions horizontalCentered="1"/>
  <pageMargins left="1.0629921259842521" right="0.11811023622047245" top="0.74803149606299213" bottom="0.74803149606299213" header="0.31496062992125984" footer="0.31496062992125984"/>
  <pageSetup scale="80" orientation="landscape" verticalDpi="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291"/>
  <sheetViews>
    <sheetView zoomScale="98" zoomScaleNormal="98" workbookViewId="0">
      <pane ySplit="2130" topLeftCell="A13" activePane="bottomLeft"/>
      <selection activeCell="N27" sqref="N27"/>
      <selection pane="bottomLeft" sqref="A1:N1"/>
    </sheetView>
  </sheetViews>
  <sheetFormatPr baseColWidth="10" defaultColWidth="10.85546875" defaultRowHeight="15" x14ac:dyDescent="0.25"/>
  <cols>
    <col min="1" max="1" width="6.7109375" style="16" customWidth="1"/>
    <col min="2" max="2" width="27.85546875" style="16" customWidth="1"/>
    <col min="3" max="4" width="17.140625" style="16" customWidth="1"/>
    <col min="5" max="5" width="16" style="16" customWidth="1"/>
    <col min="6" max="6" width="15.42578125" style="16" customWidth="1"/>
    <col min="7" max="7" width="13" style="38" customWidth="1"/>
    <col min="8" max="8" width="13.7109375" style="32" customWidth="1"/>
    <col min="9" max="9" width="9.7109375" style="32" customWidth="1"/>
    <col min="10" max="10" width="9.140625" style="32" customWidth="1"/>
    <col min="11" max="11" width="10" style="32" customWidth="1"/>
    <col min="12" max="12" width="8" style="32" customWidth="1"/>
    <col min="13" max="13" width="8.5703125" style="32" customWidth="1"/>
    <col min="14" max="14" width="14.140625" style="32" customWidth="1"/>
    <col min="15" max="15" width="14.140625" style="55" customWidth="1"/>
    <col min="16" max="16" width="11.85546875" style="32" hidden="1" customWidth="1"/>
    <col min="17" max="17" width="12.85546875" style="32" hidden="1" customWidth="1"/>
    <col min="18" max="18" width="10.5703125" style="32" hidden="1" customWidth="1"/>
    <col min="19" max="19" width="13.85546875" style="16" customWidth="1"/>
    <col min="20" max="16384" width="10.85546875" style="16"/>
  </cols>
  <sheetData>
    <row r="1" spans="1:19" ht="21" x14ac:dyDescent="0.25">
      <c r="A1" s="201" t="s">
        <v>186</v>
      </c>
      <c r="B1" s="201"/>
      <c r="C1" s="201"/>
      <c r="D1" s="201"/>
      <c r="E1" s="201"/>
      <c r="F1" s="201"/>
      <c r="G1" s="201"/>
      <c r="H1" s="201"/>
      <c r="I1" s="201"/>
      <c r="J1" s="201"/>
      <c r="K1" s="201"/>
      <c r="L1" s="201"/>
      <c r="M1" s="201"/>
      <c r="N1" s="201"/>
    </row>
    <row r="2" spans="1:19" s="38" customFormat="1" ht="15" customHeight="1" x14ac:dyDescent="0.25">
      <c r="A2" s="202" t="s">
        <v>0</v>
      </c>
      <c r="B2" s="202" t="s">
        <v>1</v>
      </c>
      <c r="C2" s="204" t="s">
        <v>10</v>
      </c>
      <c r="D2" s="204" t="s">
        <v>117</v>
      </c>
      <c r="E2" s="202" t="s">
        <v>2</v>
      </c>
      <c r="F2" s="202" t="s">
        <v>3</v>
      </c>
      <c r="G2" s="206" t="s">
        <v>73</v>
      </c>
      <c r="H2" s="199" t="s">
        <v>125</v>
      </c>
      <c r="I2" s="208" t="s">
        <v>126</v>
      </c>
      <c r="J2" s="209" t="s">
        <v>127</v>
      </c>
      <c r="K2" s="209" t="s">
        <v>128</v>
      </c>
      <c r="L2" s="209" t="s">
        <v>129</v>
      </c>
      <c r="M2" s="199" t="s">
        <v>130</v>
      </c>
      <c r="N2" s="199" t="s">
        <v>131</v>
      </c>
      <c r="O2" s="200" t="s">
        <v>190</v>
      </c>
      <c r="P2" s="195" t="s">
        <v>132</v>
      </c>
      <c r="Q2" s="195" t="s">
        <v>134</v>
      </c>
      <c r="R2" s="195" t="s">
        <v>133</v>
      </c>
      <c r="S2" s="197" t="s">
        <v>4</v>
      </c>
    </row>
    <row r="3" spans="1:19" s="38" customFormat="1" ht="58.5" customHeight="1" x14ac:dyDescent="0.25">
      <c r="A3" s="203"/>
      <c r="B3" s="203"/>
      <c r="C3" s="205"/>
      <c r="D3" s="205"/>
      <c r="E3" s="203"/>
      <c r="F3" s="203"/>
      <c r="G3" s="207"/>
      <c r="H3" s="199"/>
      <c r="I3" s="208"/>
      <c r="J3" s="209"/>
      <c r="K3" s="209"/>
      <c r="L3" s="209"/>
      <c r="M3" s="199"/>
      <c r="N3" s="199"/>
      <c r="O3" s="200"/>
      <c r="P3" s="196"/>
      <c r="Q3" s="196"/>
      <c r="R3" s="196"/>
      <c r="S3" s="198"/>
    </row>
    <row r="4" spans="1:19" s="19" customFormat="1" ht="24" x14ac:dyDescent="0.25">
      <c r="A4" s="58">
        <v>1</v>
      </c>
      <c r="B4" s="89" t="s">
        <v>9</v>
      </c>
      <c r="C4" s="17" t="s">
        <v>7</v>
      </c>
      <c r="D4" s="17" t="s">
        <v>118</v>
      </c>
      <c r="E4" s="17" t="s">
        <v>5</v>
      </c>
      <c r="F4" s="18" t="s">
        <v>95</v>
      </c>
      <c r="G4" s="13" t="s">
        <v>74</v>
      </c>
      <c r="H4" s="50">
        <v>12000</v>
      </c>
      <c r="I4" s="37">
        <v>250</v>
      </c>
      <c r="J4" s="37">
        <v>0</v>
      </c>
      <c r="K4" s="37">
        <v>3000</v>
      </c>
      <c r="L4" s="37">
        <v>0</v>
      </c>
      <c r="M4" s="50">
        <v>0</v>
      </c>
      <c r="N4" s="62">
        <v>6000</v>
      </c>
      <c r="O4" s="56">
        <f t="shared" ref="O4:O28" si="0">SUM(H4:N4)</f>
        <v>21250</v>
      </c>
      <c r="P4" s="53">
        <f>O4-250</f>
        <v>21000</v>
      </c>
      <c r="Q4" s="53">
        <f>O4-250</f>
        <v>21000</v>
      </c>
      <c r="R4" s="53">
        <v>200</v>
      </c>
      <c r="S4" s="18"/>
    </row>
    <row r="5" spans="1:19" s="19" customFormat="1" ht="24" x14ac:dyDescent="0.25">
      <c r="A5" s="58">
        <v>2</v>
      </c>
      <c r="B5" s="89" t="s">
        <v>137</v>
      </c>
      <c r="C5" s="17" t="s">
        <v>8</v>
      </c>
      <c r="D5" s="17" t="s">
        <v>119</v>
      </c>
      <c r="E5" s="20" t="s">
        <v>11</v>
      </c>
      <c r="F5" s="18" t="s">
        <v>95</v>
      </c>
      <c r="G5" s="13" t="s">
        <v>74</v>
      </c>
      <c r="H5" s="50">
        <v>7387</v>
      </c>
      <c r="I5" s="37">
        <v>250</v>
      </c>
      <c r="J5" s="37">
        <v>375</v>
      </c>
      <c r="K5" s="37">
        <v>3000</v>
      </c>
      <c r="L5" s="37">
        <v>0</v>
      </c>
      <c r="M5" s="50">
        <v>0</v>
      </c>
      <c r="N5" s="62">
        <v>5000</v>
      </c>
      <c r="O5" s="56">
        <f t="shared" si="0"/>
        <v>16012</v>
      </c>
      <c r="P5" s="53">
        <f>O5-250</f>
        <v>15762</v>
      </c>
      <c r="Q5" s="53">
        <f>O5-250</f>
        <v>15762</v>
      </c>
      <c r="R5" s="53">
        <v>200</v>
      </c>
      <c r="S5" s="20"/>
    </row>
    <row r="6" spans="1:19" s="19" customFormat="1" x14ac:dyDescent="0.2">
      <c r="A6" s="15">
        <v>3</v>
      </c>
      <c r="B6" s="1" t="s">
        <v>96</v>
      </c>
      <c r="C6" s="21" t="s">
        <v>12</v>
      </c>
      <c r="D6" s="21" t="s">
        <v>119</v>
      </c>
      <c r="E6" s="20" t="s">
        <v>15</v>
      </c>
      <c r="F6" s="20" t="s">
        <v>16</v>
      </c>
      <c r="G6" s="13" t="s">
        <v>74</v>
      </c>
      <c r="H6" s="50">
        <v>6925</v>
      </c>
      <c r="I6" s="37">
        <v>250</v>
      </c>
      <c r="J6" s="37">
        <v>375</v>
      </c>
      <c r="K6" s="37">
        <v>0</v>
      </c>
      <c r="L6" s="37">
        <v>0</v>
      </c>
      <c r="M6" s="50">
        <v>1575</v>
      </c>
      <c r="N6" s="50">
        <v>3000</v>
      </c>
      <c r="O6" s="56">
        <f t="shared" si="0"/>
        <v>12125</v>
      </c>
      <c r="P6" s="53">
        <f t="shared" ref="P6:P52" si="1">O6-250</f>
        <v>11875</v>
      </c>
      <c r="Q6" s="53">
        <f t="shared" ref="Q6:Q65" si="2">O6-250</f>
        <v>11875</v>
      </c>
      <c r="R6" s="53">
        <v>200</v>
      </c>
      <c r="S6" s="20"/>
    </row>
    <row r="7" spans="1:19" s="19" customFormat="1" ht="36" x14ac:dyDescent="0.2">
      <c r="A7" s="15">
        <v>4</v>
      </c>
      <c r="B7" s="1" t="s">
        <v>13</v>
      </c>
      <c r="C7" s="21" t="s">
        <v>14</v>
      </c>
      <c r="D7" s="21" t="s">
        <v>120</v>
      </c>
      <c r="E7" s="20" t="s">
        <v>17</v>
      </c>
      <c r="F7" s="20" t="s">
        <v>16</v>
      </c>
      <c r="G7" s="13" t="s">
        <v>74</v>
      </c>
      <c r="H7" s="50">
        <v>6297</v>
      </c>
      <c r="I7" s="37">
        <v>250</v>
      </c>
      <c r="J7" s="37">
        <v>375</v>
      </c>
      <c r="K7" s="37">
        <v>0</v>
      </c>
      <c r="L7" s="37">
        <v>0</v>
      </c>
      <c r="M7" s="37">
        <v>0</v>
      </c>
      <c r="N7" s="50">
        <v>1800</v>
      </c>
      <c r="O7" s="56">
        <f t="shared" si="0"/>
        <v>8722</v>
      </c>
      <c r="P7" s="53">
        <f t="shared" si="1"/>
        <v>8472</v>
      </c>
      <c r="Q7" s="53">
        <f t="shared" si="2"/>
        <v>8472</v>
      </c>
      <c r="R7" s="53">
        <v>200</v>
      </c>
      <c r="S7" s="20"/>
    </row>
    <row r="8" spans="1:19" s="19" customFormat="1" ht="36" x14ac:dyDescent="0.25">
      <c r="A8" s="58">
        <v>5</v>
      </c>
      <c r="B8" s="90" t="s">
        <v>138</v>
      </c>
      <c r="C8" s="21" t="s">
        <v>14</v>
      </c>
      <c r="D8" s="21" t="s">
        <v>120</v>
      </c>
      <c r="E8" s="18" t="s">
        <v>135</v>
      </c>
      <c r="F8" s="20" t="s">
        <v>24</v>
      </c>
      <c r="G8" s="13" t="s">
        <v>74</v>
      </c>
      <c r="H8" s="50">
        <v>6297</v>
      </c>
      <c r="I8" s="37">
        <v>250</v>
      </c>
      <c r="J8" s="37">
        <v>375</v>
      </c>
      <c r="K8" s="37">
        <v>0</v>
      </c>
      <c r="L8" s="37">
        <v>0</v>
      </c>
      <c r="M8" s="37">
        <v>0</v>
      </c>
      <c r="N8" s="43">
        <v>0</v>
      </c>
      <c r="O8" s="56">
        <f t="shared" si="0"/>
        <v>6922</v>
      </c>
      <c r="P8" s="53">
        <f t="shared" si="1"/>
        <v>6672</v>
      </c>
      <c r="Q8" s="53">
        <f t="shared" si="2"/>
        <v>6672</v>
      </c>
      <c r="R8" s="53">
        <v>200</v>
      </c>
      <c r="S8" s="20"/>
    </row>
    <row r="9" spans="1:19" s="19" customFormat="1" ht="36" x14ac:dyDescent="0.25">
      <c r="A9" s="58">
        <v>6</v>
      </c>
      <c r="B9" s="1" t="s">
        <v>18</v>
      </c>
      <c r="C9" s="21" t="s">
        <v>19</v>
      </c>
      <c r="D9" s="21" t="s">
        <v>175</v>
      </c>
      <c r="E9" s="18" t="s">
        <v>136</v>
      </c>
      <c r="F9" s="20" t="s">
        <v>24</v>
      </c>
      <c r="G9" s="13" t="s">
        <v>74</v>
      </c>
      <c r="H9" s="50">
        <v>3525</v>
      </c>
      <c r="I9" s="37">
        <v>250</v>
      </c>
      <c r="J9" s="37">
        <v>375</v>
      </c>
      <c r="K9" s="37">
        <v>0</v>
      </c>
      <c r="L9" s="37">
        <v>0</v>
      </c>
      <c r="M9" s="37">
        <v>0</v>
      </c>
      <c r="N9" s="37">
        <v>1800</v>
      </c>
      <c r="O9" s="56">
        <f t="shared" si="0"/>
        <v>5950</v>
      </c>
      <c r="P9" s="53">
        <f t="shared" si="1"/>
        <v>5700</v>
      </c>
      <c r="Q9" s="53">
        <f t="shared" si="2"/>
        <v>5700</v>
      </c>
      <c r="R9" s="53">
        <v>200</v>
      </c>
      <c r="S9" s="20"/>
    </row>
    <row r="10" spans="1:19" s="19" customFormat="1" ht="24" x14ac:dyDescent="0.2">
      <c r="A10" s="15">
        <v>7</v>
      </c>
      <c r="B10" s="90" t="s">
        <v>139</v>
      </c>
      <c r="C10" s="21" t="s">
        <v>19</v>
      </c>
      <c r="D10" s="21" t="s">
        <v>175</v>
      </c>
      <c r="E10" s="18" t="s">
        <v>187</v>
      </c>
      <c r="F10" s="20" t="s">
        <v>24</v>
      </c>
      <c r="G10" s="13" t="s">
        <v>74</v>
      </c>
      <c r="H10" s="50">
        <v>3525</v>
      </c>
      <c r="I10" s="37">
        <v>250</v>
      </c>
      <c r="J10" s="37">
        <v>0</v>
      </c>
      <c r="K10" s="37">
        <v>0</v>
      </c>
      <c r="L10" s="37">
        <v>0</v>
      </c>
      <c r="M10" s="37">
        <v>0</v>
      </c>
      <c r="N10" s="43">
        <v>0</v>
      </c>
      <c r="O10" s="56">
        <f t="shared" si="0"/>
        <v>3775</v>
      </c>
      <c r="P10" s="53">
        <f t="shared" si="1"/>
        <v>3525</v>
      </c>
      <c r="Q10" s="53">
        <f t="shared" si="2"/>
        <v>3525</v>
      </c>
      <c r="R10" s="53">
        <v>200</v>
      </c>
      <c r="S10" s="20"/>
    </row>
    <row r="11" spans="1:19" s="19" customFormat="1" ht="24" x14ac:dyDescent="0.2">
      <c r="A11" s="15">
        <v>8</v>
      </c>
      <c r="B11" s="91" t="s">
        <v>179</v>
      </c>
      <c r="C11" s="2" t="s">
        <v>38</v>
      </c>
      <c r="D11" s="2" t="s">
        <v>175</v>
      </c>
      <c r="E11" s="2" t="s">
        <v>182</v>
      </c>
      <c r="F11" s="20" t="s">
        <v>24</v>
      </c>
      <c r="G11" s="13" t="s">
        <v>74</v>
      </c>
      <c r="H11" s="50">
        <v>3525</v>
      </c>
      <c r="I11" s="37">
        <v>250</v>
      </c>
      <c r="J11" s="37">
        <v>375</v>
      </c>
      <c r="K11" s="37">
        <v>0</v>
      </c>
      <c r="L11" s="37">
        <v>0</v>
      </c>
      <c r="M11" s="37">
        <v>0</v>
      </c>
      <c r="N11" s="43">
        <v>0</v>
      </c>
      <c r="O11" s="56">
        <f t="shared" si="0"/>
        <v>4150</v>
      </c>
      <c r="P11" s="53">
        <f t="shared" si="1"/>
        <v>3900</v>
      </c>
      <c r="Q11" s="53">
        <f>O11-250</f>
        <v>3900</v>
      </c>
      <c r="R11" s="53">
        <v>200</v>
      </c>
      <c r="S11" s="20"/>
    </row>
    <row r="12" spans="1:19" s="19" customFormat="1" ht="24" customHeight="1" x14ac:dyDescent="0.25">
      <c r="A12" s="58">
        <v>9</v>
      </c>
      <c r="B12" s="90" t="s">
        <v>20</v>
      </c>
      <c r="C12" s="21" t="s">
        <v>19</v>
      </c>
      <c r="D12" s="21" t="s">
        <v>175</v>
      </c>
      <c r="E12" s="18" t="s">
        <v>188</v>
      </c>
      <c r="F12" s="20" t="s">
        <v>24</v>
      </c>
      <c r="G12" s="13" t="s">
        <v>74</v>
      </c>
      <c r="H12" s="50">
        <v>3525</v>
      </c>
      <c r="I12" s="37">
        <v>250</v>
      </c>
      <c r="J12" s="37">
        <v>375</v>
      </c>
      <c r="K12" s="37">
        <v>0</v>
      </c>
      <c r="L12" s="37">
        <v>0</v>
      </c>
      <c r="M12" s="37">
        <v>0</v>
      </c>
      <c r="N12" s="43">
        <v>0</v>
      </c>
      <c r="O12" s="56">
        <f t="shared" si="0"/>
        <v>4150</v>
      </c>
      <c r="P12" s="53">
        <f t="shared" si="1"/>
        <v>3900</v>
      </c>
      <c r="Q12" s="53">
        <f t="shared" si="2"/>
        <v>3900</v>
      </c>
      <c r="R12" s="53">
        <v>200</v>
      </c>
      <c r="S12" s="20"/>
    </row>
    <row r="13" spans="1:19" s="19" customFormat="1" ht="24" x14ac:dyDescent="0.25">
      <c r="A13" s="58">
        <v>10</v>
      </c>
      <c r="B13" s="2" t="s">
        <v>21</v>
      </c>
      <c r="C13" s="22" t="s">
        <v>22</v>
      </c>
      <c r="D13" s="22" t="s">
        <v>93</v>
      </c>
      <c r="E13" s="20" t="s">
        <v>23</v>
      </c>
      <c r="F13" s="20" t="s">
        <v>24</v>
      </c>
      <c r="G13" s="13" t="s">
        <v>74</v>
      </c>
      <c r="H13" s="50">
        <v>1682</v>
      </c>
      <c r="I13" s="37">
        <v>250</v>
      </c>
      <c r="J13" s="37">
        <v>0</v>
      </c>
      <c r="K13" s="37">
        <v>0</v>
      </c>
      <c r="L13" s="37">
        <v>35</v>
      </c>
      <c r="M13" s="37">
        <v>0</v>
      </c>
      <c r="N13" s="37">
        <v>500</v>
      </c>
      <c r="O13" s="56">
        <f t="shared" si="0"/>
        <v>2467</v>
      </c>
      <c r="P13" s="53">
        <f t="shared" si="1"/>
        <v>2217</v>
      </c>
      <c r="Q13" s="53">
        <f t="shared" si="2"/>
        <v>2217</v>
      </c>
      <c r="R13" s="53">
        <v>200</v>
      </c>
      <c r="S13" s="20"/>
    </row>
    <row r="14" spans="1:19" s="19" customFormat="1" x14ac:dyDescent="0.2">
      <c r="A14" s="15">
        <v>11</v>
      </c>
      <c r="B14" s="2" t="s">
        <v>97</v>
      </c>
      <c r="C14" s="22" t="s">
        <v>12</v>
      </c>
      <c r="D14" s="22" t="s">
        <v>119</v>
      </c>
      <c r="E14" s="20" t="s">
        <v>6</v>
      </c>
      <c r="F14" s="18" t="s">
        <v>98</v>
      </c>
      <c r="G14" s="13" t="s">
        <v>74</v>
      </c>
      <c r="H14" s="50">
        <v>6925</v>
      </c>
      <c r="I14" s="37">
        <v>250</v>
      </c>
      <c r="J14" s="37">
        <v>375</v>
      </c>
      <c r="K14" s="37">
        <v>0</v>
      </c>
      <c r="L14" s="37">
        <v>0</v>
      </c>
      <c r="M14" s="37">
        <v>0</v>
      </c>
      <c r="N14" s="37">
        <v>3000</v>
      </c>
      <c r="O14" s="34">
        <f t="shared" si="0"/>
        <v>10550</v>
      </c>
      <c r="P14" s="53">
        <f t="shared" si="1"/>
        <v>10300</v>
      </c>
      <c r="Q14" s="53">
        <f t="shared" si="2"/>
        <v>10300</v>
      </c>
      <c r="R14" s="53">
        <v>200</v>
      </c>
      <c r="S14" s="20"/>
    </row>
    <row r="15" spans="1:19" s="19" customFormat="1" ht="24" x14ac:dyDescent="0.2">
      <c r="A15" s="15">
        <v>12</v>
      </c>
      <c r="B15" s="2" t="s">
        <v>25</v>
      </c>
      <c r="C15" s="22" t="s">
        <v>26</v>
      </c>
      <c r="D15" s="22" t="s">
        <v>121</v>
      </c>
      <c r="E15" s="20" t="s">
        <v>23</v>
      </c>
      <c r="F15" s="18" t="s">
        <v>98</v>
      </c>
      <c r="G15" s="13" t="s">
        <v>74</v>
      </c>
      <c r="H15" s="50">
        <v>2441</v>
      </c>
      <c r="I15" s="37">
        <v>250</v>
      </c>
      <c r="J15" s="37">
        <v>0</v>
      </c>
      <c r="K15" s="37">
        <v>0</v>
      </c>
      <c r="L15" s="37">
        <v>0</v>
      </c>
      <c r="M15" s="37">
        <v>0</v>
      </c>
      <c r="N15" s="37">
        <v>1000</v>
      </c>
      <c r="O15" s="68">
        <f t="shared" si="0"/>
        <v>3691</v>
      </c>
      <c r="P15" s="53">
        <f t="shared" si="1"/>
        <v>3441</v>
      </c>
      <c r="Q15" s="53">
        <f t="shared" si="2"/>
        <v>3441</v>
      </c>
      <c r="R15" s="53">
        <v>200</v>
      </c>
      <c r="S15" s="20"/>
    </row>
    <row r="16" spans="1:19" s="19" customFormat="1" ht="45" customHeight="1" x14ac:dyDescent="0.25">
      <c r="A16" s="58">
        <v>13</v>
      </c>
      <c r="B16" s="2" t="s">
        <v>99</v>
      </c>
      <c r="C16" s="22" t="s">
        <v>14</v>
      </c>
      <c r="D16" s="22" t="s">
        <v>120</v>
      </c>
      <c r="E16" s="20" t="s">
        <v>80</v>
      </c>
      <c r="F16" s="18" t="s">
        <v>98</v>
      </c>
      <c r="G16" s="13" t="s">
        <v>74</v>
      </c>
      <c r="H16" s="50">
        <v>6297</v>
      </c>
      <c r="I16" s="37">
        <v>250</v>
      </c>
      <c r="J16" s="37">
        <v>375</v>
      </c>
      <c r="K16" s="37">
        <v>0</v>
      </c>
      <c r="L16" s="37">
        <v>0</v>
      </c>
      <c r="M16" s="37">
        <v>0</v>
      </c>
      <c r="N16" s="37">
        <v>1800</v>
      </c>
      <c r="O16" s="66">
        <f t="shared" si="0"/>
        <v>8722</v>
      </c>
      <c r="P16" s="53">
        <f t="shared" si="1"/>
        <v>8472</v>
      </c>
      <c r="Q16" s="53">
        <f t="shared" si="2"/>
        <v>8472</v>
      </c>
      <c r="R16" s="53">
        <v>200</v>
      </c>
      <c r="S16" s="20"/>
    </row>
    <row r="17" spans="1:19" s="19" customFormat="1" x14ac:dyDescent="0.25">
      <c r="A17" s="58">
        <v>14</v>
      </c>
      <c r="B17" s="2" t="s">
        <v>100</v>
      </c>
      <c r="C17" s="22" t="s">
        <v>12</v>
      </c>
      <c r="D17" s="22" t="s">
        <v>119</v>
      </c>
      <c r="E17" s="20" t="s">
        <v>6</v>
      </c>
      <c r="F17" s="20" t="s">
        <v>27</v>
      </c>
      <c r="G17" s="13" t="s">
        <v>74</v>
      </c>
      <c r="H17" s="50">
        <v>6925</v>
      </c>
      <c r="I17" s="37">
        <v>250</v>
      </c>
      <c r="J17" s="37">
        <v>375</v>
      </c>
      <c r="K17" s="37">
        <v>0</v>
      </c>
      <c r="L17" s="37">
        <v>0</v>
      </c>
      <c r="M17" s="37">
        <v>0</v>
      </c>
      <c r="N17" s="37">
        <v>3000</v>
      </c>
      <c r="O17" s="70">
        <f t="shared" si="0"/>
        <v>10550</v>
      </c>
      <c r="P17" s="53">
        <f t="shared" si="1"/>
        <v>10300</v>
      </c>
      <c r="Q17" s="53">
        <f t="shared" si="2"/>
        <v>10300</v>
      </c>
      <c r="R17" s="53">
        <v>200</v>
      </c>
      <c r="S17" s="20"/>
    </row>
    <row r="18" spans="1:19" s="19" customFormat="1" ht="36" x14ac:dyDescent="0.2">
      <c r="A18" s="15">
        <v>15</v>
      </c>
      <c r="B18" s="2" t="s">
        <v>28</v>
      </c>
      <c r="C18" s="22" t="s">
        <v>14</v>
      </c>
      <c r="D18" s="22" t="s">
        <v>120</v>
      </c>
      <c r="E18" s="20" t="s">
        <v>80</v>
      </c>
      <c r="F18" s="20" t="s">
        <v>101</v>
      </c>
      <c r="G18" s="13" t="s">
        <v>74</v>
      </c>
      <c r="H18" s="50">
        <v>6297</v>
      </c>
      <c r="I18" s="37">
        <v>250</v>
      </c>
      <c r="J18" s="37">
        <v>375</v>
      </c>
      <c r="K18" s="37">
        <v>0</v>
      </c>
      <c r="L18" s="37">
        <v>0</v>
      </c>
      <c r="M18" s="37">
        <v>0</v>
      </c>
      <c r="N18" s="37">
        <v>1800</v>
      </c>
      <c r="O18" s="67">
        <f t="shared" si="0"/>
        <v>8722</v>
      </c>
      <c r="P18" s="53">
        <f t="shared" si="1"/>
        <v>8472</v>
      </c>
      <c r="Q18" s="53">
        <f t="shared" si="2"/>
        <v>8472</v>
      </c>
      <c r="R18" s="53">
        <v>200</v>
      </c>
      <c r="S18" s="20"/>
    </row>
    <row r="19" spans="1:19" s="19" customFormat="1" ht="36" x14ac:dyDescent="0.2">
      <c r="A19" s="15">
        <v>16</v>
      </c>
      <c r="B19" s="88" t="s">
        <v>140</v>
      </c>
      <c r="C19" s="22" t="s">
        <v>14</v>
      </c>
      <c r="D19" s="22" t="s">
        <v>120</v>
      </c>
      <c r="E19" s="20" t="s">
        <v>80</v>
      </c>
      <c r="F19" s="20" t="s">
        <v>102</v>
      </c>
      <c r="G19" s="13" t="s">
        <v>74</v>
      </c>
      <c r="H19" s="50">
        <v>6297</v>
      </c>
      <c r="I19" s="37">
        <v>250</v>
      </c>
      <c r="J19" s="37">
        <v>0</v>
      </c>
      <c r="K19" s="37">
        <v>0</v>
      </c>
      <c r="L19" s="37">
        <v>0</v>
      </c>
      <c r="M19" s="37">
        <v>0</v>
      </c>
      <c r="N19" s="43">
        <v>0</v>
      </c>
      <c r="O19" s="56">
        <f t="shared" si="0"/>
        <v>6547</v>
      </c>
      <c r="P19" s="53">
        <f t="shared" si="1"/>
        <v>6297</v>
      </c>
      <c r="Q19" s="53">
        <f t="shared" si="2"/>
        <v>6297</v>
      </c>
      <c r="R19" s="53">
        <v>200</v>
      </c>
      <c r="S19" s="20"/>
    </row>
    <row r="20" spans="1:19" s="19" customFormat="1" ht="36" x14ac:dyDescent="0.25">
      <c r="A20" s="58">
        <v>17</v>
      </c>
      <c r="B20" s="88" t="s">
        <v>141</v>
      </c>
      <c r="C20" s="22" t="s">
        <v>29</v>
      </c>
      <c r="D20" s="22" t="s">
        <v>120</v>
      </c>
      <c r="E20" s="20" t="s">
        <v>80</v>
      </c>
      <c r="F20" s="18" t="s">
        <v>103</v>
      </c>
      <c r="G20" s="13" t="s">
        <v>74</v>
      </c>
      <c r="H20" s="50">
        <v>5835</v>
      </c>
      <c r="I20" s="37">
        <v>250</v>
      </c>
      <c r="J20" s="37">
        <v>375</v>
      </c>
      <c r="K20" s="37">
        <v>0</v>
      </c>
      <c r="L20" s="37">
        <v>0</v>
      </c>
      <c r="M20" s="37">
        <v>0</v>
      </c>
      <c r="N20" s="43">
        <v>0</v>
      </c>
      <c r="O20" s="74">
        <f t="shared" si="0"/>
        <v>6460</v>
      </c>
      <c r="P20" s="53">
        <f t="shared" si="1"/>
        <v>6210</v>
      </c>
      <c r="Q20" s="53">
        <f t="shared" si="2"/>
        <v>6210</v>
      </c>
      <c r="R20" s="53">
        <v>200</v>
      </c>
      <c r="S20" s="20"/>
    </row>
    <row r="21" spans="1:19" s="19" customFormat="1" ht="36" x14ac:dyDescent="0.25">
      <c r="A21" s="58">
        <v>18</v>
      </c>
      <c r="B21" s="88" t="s">
        <v>142</v>
      </c>
      <c r="C21" s="22" t="s">
        <v>14</v>
      </c>
      <c r="D21" s="22" t="s">
        <v>120</v>
      </c>
      <c r="E21" s="20" t="s">
        <v>80</v>
      </c>
      <c r="F21" s="18" t="s">
        <v>104</v>
      </c>
      <c r="G21" s="13" t="s">
        <v>74</v>
      </c>
      <c r="H21" s="50">
        <v>6297</v>
      </c>
      <c r="I21" s="37">
        <v>250</v>
      </c>
      <c r="J21" s="37">
        <v>0</v>
      </c>
      <c r="K21" s="37">
        <v>0</v>
      </c>
      <c r="L21" s="37">
        <v>0</v>
      </c>
      <c r="M21" s="37">
        <v>0</v>
      </c>
      <c r="N21" s="43">
        <v>0</v>
      </c>
      <c r="O21" s="71">
        <f t="shared" si="0"/>
        <v>6547</v>
      </c>
      <c r="P21" s="53">
        <f t="shared" si="1"/>
        <v>6297</v>
      </c>
      <c r="Q21" s="53">
        <f t="shared" si="2"/>
        <v>6297</v>
      </c>
      <c r="R21" s="53">
        <v>200</v>
      </c>
      <c r="S21" s="20"/>
    </row>
    <row r="22" spans="1:19" s="19" customFormat="1" ht="45" customHeight="1" x14ac:dyDescent="0.2">
      <c r="A22" s="15">
        <v>19</v>
      </c>
      <c r="B22" s="88" t="s">
        <v>143</v>
      </c>
      <c r="C22" s="22" t="s">
        <v>29</v>
      </c>
      <c r="D22" s="22" t="s">
        <v>120</v>
      </c>
      <c r="E22" s="20" t="s">
        <v>80</v>
      </c>
      <c r="F22" s="20" t="s">
        <v>105</v>
      </c>
      <c r="G22" s="13" t="s">
        <v>74</v>
      </c>
      <c r="H22" s="50">
        <v>5835</v>
      </c>
      <c r="I22" s="37">
        <v>250</v>
      </c>
      <c r="J22" s="37">
        <v>0</v>
      </c>
      <c r="K22" s="37">
        <v>0</v>
      </c>
      <c r="L22" s="37">
        <v>0</v>
      </c>
      <c r="M22" s="37">
        <v>0</v>
      </c>
      <c r="N22" s="43">
        <v>0</v>
      </c>
      <c r="O22" s="56">
        <f t="shared" si="0"/>
        <v>6085</v>
      </c>
      <c r="P22" s="53">
        <f t="shared" si="1"/>
        <v>5835</v>
      </c>
      <c r="Q22" s="53">
        <f t="shared" si="2"/>
        <v>5835</v>
      </c>
      <c r="R22" s="53">
        <v>200</v>
      </c>
      <c r="S22" s="20"/>
    </row>
    <row r="23" spans="1:19" s="19" customFormat="1" ht="43.5" customHeight="1" x14ac:dyDescent="0.2">
      <c r="A23" s="15">
        <v>20</v>
      </c>
      <c r="B23" s="92" t="s">
        <v>20</v>
      </c>
      <c r="C23" s="22" t="s">
        <v>29</v>
      </c>
      <c r="D23" s="22" t="s">
        <v>120</v>
      </c>
      <c r="E23" s="20" t="s">
        <v>164</v>
      </c>
      <c r="F23" s="20" t="s">
        <v>185</v>
      </c>
      <c r="G23" s="13" t="s">
        <v>74</v>
      </c>
      <c r="H23" s="50">
        <v>5835</v>
      </c>
      <c r="I23" s="37">
        <v>250</v>
      </c>
      <c r="J23" s="37">
        <v>375</v>
      </c>
      <c r="K23" s="37">
        <v>0</v>
      </c>
      <c r="L23" s="37">
        <v>0</v>
      </c>
      <c r="M23" s="37">
        <v>0</v>
      </c>
      <c r="N23" s="43">
        <v>0</v>
      </c>
      <c r="O23" s="76">
        <f t="shared" si="0"/>
        <v>6460</v>
      </c>
      <c r="P23" s="53">
        <f t="shared" si="1"/>
        <v>6210</v>
      </c>
      <c r="Q23" s="53">
        <f t="shared" si="2"/>
        <v>6210</v>
      </c>
      <c r="R23" s="53">
        <v>200</v>
      </c>
      <c r="S23" s="20"/>
    </row>
    <row r="24" spans="1:19" s="19" customFormat="1" ht="43.5" customHeight="1" x14ac:dyDescent="0.25">
      <c r="A24" s="58">
        <v>21</v>
      </c>
      <c r="B24" s="88" t="s">
        <v>144</v>
      </c>
      <c r="C24" s="22" t="s">
        <v>14</v>
      </c>
      <c r="D24" s="22" t="s">
        <v>120</v>
      </c>
      <c r="E24" s="20" t="s">
        <v>80</v>
      </c>
      <c r="F24" s="20" t="s">
        <v>30</v>
      </c>
      <c r="G24" s="13" t="s">
        <v>74</v>
      </c>
      <c r="H24" s="50">
        <v>6297</v>
      </c>
      <c r="I24" s="37">
        <v>250</v>
      </c>
      <c r="J24" s="37">
        <v>0</v>
      </c>
      <c r="K24" s="37">
        <v>0</v>
      </c>
      <c r="L24" s="37">
        <v>0</v>
      </c>
      <c r="M24" s="37">
        <v>0</v>
      </c>
      <c r="N24" s="43">
        <v>0</v>
      </c>
      <c r="O24" s="56">
        <f t="shared" si="0"/>
        <v>6547</v>
      </c>
      <c r="P24" s="53">
        <f t="shared" si="1"/>
        <v>6297</v>
      </c>
      <c r="Q24" s="53">
        <f t="shared" si="2"/>
        <v>6297</v>
      </c>
      <c r="R24" s="53">
        <v>200</v>
      </c>
      <c r="S24" s="20"/>
    </row>
    <row r="25" spans="1:19" s="19" customFormat="1" x14ac:dyDescent="0.25">
      <c r="A25" s="58">
        <v>22</v>
      </c>
      <c r="B25" s="88" t="s">
        <v>180</v>
      </c>
      <c r="C25" s="2" t="s">
        <v>12</v>
      </c>
      <c r="D25" s="23" t="s">
        <v>118</v>
      </c>
      <c r="E25" s="23" t="s">
        <v>15</v>
      </c>
      <c r="F25" s="20" t="s">
        <v>39</v>
      </c>
      <c r="G25" s="13" t="s">
        <v>74</v>
      </c>
      <c r="H25" s="50">
        <v>6925</v>
      </c>
      <c r="I25" s="37">
        <v>250</v>
      </c>
      <c r="J25" s="37">
        <v>0</v>
      </c>
      <c r="K25" s="37">
        <v>0</v>
      </c>
      <c r="L25" s="37">
        <v>0</v>
      </c>
      <c r="M25" s="37">
        <v>1575</v>
      </c>
      <c r="N25" s="43">
        <v>5000</v>
      </c>
      <c r="O25" s="56">
        <f t="shared" si="0"/>
        <v>13750</v>
      </c>
      <c r="P25" s="53">
        <f t="shared" si="1"/>
        <v>13500</v>
      </c>
      <c r="Q25" s="53">
        <f t="shared" si="2"/>
        <v>13500</v>
      </c>
      <c r="R25" s="53">
        <v>200</v>
      </c>
      <c r="S25" s="20"/>
    </row>
    <row r="26" spans="1:19" s="19" customFormat="1" x14ac:dyDescent="0.25">
      <c r="A26" s="58"/>
      <c r="B26" s="88"/>
      <c r="C26" s="2"/>
      <c r="D26" s="23"/>
      <c r="E26" s="23"/>
      <c r="F26" s="20"/>
      <c r="G26" s="13"/>
      <c r="H26" s="50"/>
      <c r="I26" s="37"/>
      <c r="J26" s="37"/>
      <c r="K26" s="37"/>
      <c r="L26" s="37"/>
      <c r="M26" s="37"/>
      <c r="N26" s="43"/>
      <c r="O26" s="56"/>
      <c r="P26" s="53"/>
      <c r="Q26" s="53"/>
      <c r="R26" s="53"/>
      <c r="S26" s="20"/>
    </row>
    <row r="27" spans="1:19" s="19" customFormat="1" ht="36" x14ac:dyDescent="0.2">
      <c r="A27" s="15">
        <v>23</v>
      </c>
      <c r="B27" s="93" t="s">
        <v>20</v>
      </c>
      <c r="C27" s="2" t="s">
        <v>14</v>
      </c>
      <c r="D27" s="2" t="s">
        <v>120</v>
      </c>
      <c r="E27" s="2" t="s">
        <v>83</v>
      </c>
      <c r="F27" s="20" t="s">
        <v>39</v>
      </c>
      <c r="G27" s="13" t="s">
        <v>74</v>
      </c>
      <c r="H27" s="50">
        <v>6925</v>
      </c>
      <c r="I27" s="37">
        <v>250</v>
      </c>
      <c r="J27" s="37">
        <v>375</v>
      </c>
      <c r="K27" s="37">
        <v>0</v>
      </c>
      <c r="L27" s="37">
        <v>0</v>
      </c>
      <c r="M27" s="37">
        <v>0</v>
      </c>
      <c r="N27" s="43">
        <v>2000</v>
      </c>
      <c r="O27" s="56">
        <f t="shared" si="0"/>
        <v>9550</v>
      </c>
      <c r="P27" s="53">
        <f t="shared" si="1"/>
        <v>9300</v>
      </c>
      <c r="Q27" s="53">
        <f>O27-250</f>
        <v>9300</v>
      </c>
      <c r="R27" s="53">
        <v>200</v>
      </c>
      <c r="S27" s="20"/>
    </row>
    <row r="28" spans="1:19" s="19" customFormat="1" ht="36" x14ac:dyDescent="0.2">
      <c r="A28" s="15">
        <v>24</v>
      </c>
      <c r="B28" s="3" t="s">
        <v>31</v>
      </c>
      <c r="C28" s="2" t="s">
        <v>29</v>
      </c>
      <c r="D28" s="24" t="s">
        <v>120</v>
      </c>
      <c r="E28" s="25" t="s">
        <v>81</v>
      </c>
      <c r="F28" s="20" t="s">
        <v>39</v>
      </c>
      <c r="G28" s="13" t="s">
        <v>74</v>
      </c>
      <c r="H28" s="50">
        <v>5835</v>
      </c>
      <c r="I28" s="37">
        <v>250</v>
      </c>
      <c r="J28" s="37">
        <v>375</v>
      </c>
      <c r="K28" s="37">
        <v>0</v>
      </c>
      <c r="L28" s="37">
        <v>0</v>
      </c>
      <c r="M28" s="37">
        <v>0</v>
      </c>
      <c r="N28" s="37">
        <v>2000</v>
      </c>
      <c r="O28" s="56">
        <f t="shared" si="0"/>
        <v>8460</v>
      </c>
      <c r="P28" s="53">
        <f t="shared" si="1"/>
        <v>8210</v>
      </c>
      <c r="Q28" s="53">
        <f t="shared" si="2"/>
        <v>8210</v>
      </c>
      <c r="R28" s="53">
        <v>200</v>
      </c>
      <c r="S28" s="20"/>
    </row>
    <row r="29" spans="1:19" s="19" customFormat="1" ht="42" customHeight="1" x14ac:dyDescent="0.25">
      <c r="A29" s="58">
        <v>25</v>
      </c>
      <c r="B29" s="1" t="s">
        <v>32</v>
      </c>
      <c r="C29" s="1" t="s">
        <v>29</v>
      </c>
      <c r="D29" s="1" t="s">
        <v>120</v>
      </c>
      <c r="E29" s="20" t="s">
        <v>80</v>
      </c>
      <c r="F29" s="20" t="s">
        <v>39</v>
      </c>
      <c r="G29" s="13" t="s">
        <v>74</v>
      </c>
      <c r="H29" s="50">
        <v>5835</v>
      </c>
      <c r="I29" s="37">
        <v>250</v>
      </c>
      <c r="J29" s="37">
        <v>375</v>
      </c>
      <c r="K29" s="37">
        <v>0</v>
      </c>
      <c r="L29" s="37">
        <v>0</v>
      </c>
      <c r="M29" s="37">
        <v>0</v>
      </c>
      <c r="N29" s="37">
        <v>2000</v>
      </c>
      <c r="O29" s="56">
        <f t="shared" ref="O29:O65" si="3">SUM(H29:N29)</f>
        <v>8460</v>
      </c>
      <c r="P29" s="53">
        <f t="shared" si="1"/>
        <v>8210</v>
      </c>
      <c r="Q29" s="53">
        <f t="shared" si="2"/>
        <v>8210</v>
      </c>
      <c r="R29" s="53">
        <v>200</v>
      </c>
      <c r="S29" s="20"/>
    </row>
    <row r="30" spans="1:19" s="19" customFormat="1" ht="36" x14ac:dyDescent="0.25">
      <c r="A30" s="58">
        <v>26</v>
      </c>
      <c r="B30" s="91" t="s">
        <v>173</v>
      </c>
      <c r="C30" s="2" t="s">
        <v>29</v>
      </c>
      <c r="D30" s="2" t="s">
        <v>120</v>
      </c>
      <c r="E30" s="2" t="s">
        <v>85</v>
      </c>
      <c r="F30" s="20" t="s">
        <v>39</v>
      </c>
      <c r="G30" s="13" t="s">
        <v>74</v>
      </c>
      <c r="H30" s="50">
        <v>5835</v>
      </c>
      <c r="I30" s="37">
        <v>250</v>
      </c>
      <c r="J30" s="37">
        <v>0</v>
      </c>
      <c r="K30" s="37">
        <v>0</v>
      </c>
      <c r="L30" s="37">
        <v>0</v>
      </c>
      <c r="M30" s="37">
        <v>0</v>
      </c>
      <c r="N30" s="43">
        <v>2000</v>
      </c>
      <c r="O30" s="56">
        <f t="shared" si="3"/>
        <v>8085</v>
      </c>
      <c r="P30" s="53">
        <f t="shared" si="1"/>
        <v>7835</v>
      </c>
      <c r="Q30" s="53">
        <f>O30-250</f>
        <v>7835</v>
      </c>
      <c r="R30" s="53">
        <v>200</v>
      </c>
      <c r="S30" s="112"/>
    </row>
    <row r="31" spans="1:19" s="19" customFormat="1" ht="24" x14ac:dyDescent="0.2">
      <c r="A31" s="15">
        <v>27</v>
      </c>
      <c r="B31" s="91" t="s">
        <v>181</v>
      </c>
      <c r="C31" s="1" t="s">
        <v>19</v>
      </c>
      <c r="D31" s="1" t="s">
        <v>175</v>
      </c>
      <c r="E31" s="23" t="s">
        <v>225</v>
      </c>
      <c r="F31" s="20" t="s">
        <v>39</v>
      </c>
      <c r="G31" s="13" t="s">
        <v>74</v>
      </c>
      <c r="H31" s="50">
        <v>3525</v>
      </c>
      <c r="I31" s="37">
        <v>250</v>
      </c>
      <c r="J31" s="37">
        <v>0</v>
      </c>
      <c r="K31" s="37">
        <v>0</v>
      </c>
      <c r="L31" s="37">
        <v>0</v>
      </c>
      <c r="M31" s="37">
        <v>1500</v>
      </c>
      <c r="N31" s="43">
        <v>1800</v>
      </c>
      <c r="O31" s="56">
        <f t="shared" si="3"/>
        <v>7075</v>
      </c>
      <c r="P31" s="53">
        <f t="shared" si="1"/>
        <v>6825</v>
      </c>
      <c r="Q31" s="53">
        <f t="shared" si="2"/>
        <v>6825</v>
      </c>
      <c r="R31" s="53">
        <v>200</v>
      </c>
      <c r="S31" s="112"/>
    </row>
    <row r="32" spans="1:19" s="19" customFormat="1" ht="25.5" customHeight="1" x14ac:dyDescent="0.2">
      <c r="A32" s="15">
        <v>28</v>
      </c>
      <c r="B32" s="94" t="s">
        <v>183</v>
      </c>
      <c r="C32" s="3" t="s">
        <v>33</v>
      </c>
      <c r="D32" s="3" t="s">
        <v>175</v>
      </c>
      <c r="E32" s="23" t="s">
        <v>106</v>
      </c>
      <c r="F32" s="20" t="s">
        <v>39</v>
      </c>
      <c r="G32" s="13" t="s">
        <v>74</v>
      </c>
      <c r="H32" s="50">
        <v>3295</v>
      </c>
      <c r="I32" s="37">
        <v>250</v>
      </c>
      <c r="J32" s="37">
        <v>0</v>
      </c>
      <c r="K32" s="37">
        <v>1000</v>
      </c>
      <c r="L32" s="37">
        <v>0</v>
      </c>
      <c r="M32" s="37">
        <v>0</v>
      </c>
      <c r="N32" s="43"/>
      <c r="O32" s="56">
        <f t="shared" si="3"/>
        <v>4545</v>
      </c>
      <c r="P32" s="53">
        <f t="shared" si="1"/>
        <v>4295</v>
      </c>
      <c r="Q32" s="53">
        <f t="shared" si="2"/>
        <v>4295</v>
      </c>
      <c r="R32" s="53">
        <v>200</v>
      </c>
      <c r="S32" s="20"/>
    </row>
    <row r="33" spans="1:19" s="19" customFormat="1" ht="24" x14ac:dyDescent="0.25">
      <c r="A33" s="58">
        <v>29</v>
      </c>
      <c r="B33" s="93" t="s">
        <v>20</v>
      </c>
      <c r="C33" s="2" t="s">
        <v>37</v>
      </c>
      <c r="D33" s="2" t="s">
        <v>93</v>
      </c>
      <c r="E33" s="2" t="s">
        <v>84</v>
      </c>
      <c r="F33" s="20" t="s">
        <v>39</v>
      </c>
      <c r="G33" s="13" t="s">
        <v>74</v>
      </c>
      <c r="H33" s="50">
        <v>1381</v>
      </c>
      <c r="I33" s="37">
        <v>250</v>
      </c>
      <c r="J33" s="37">
        <v>0</v>
      </c>
      <c r="K33" s="37">
        <v>500</v>
      </c>
      <c r="L33" s="37">
        <v>0</v>
      </c>
      <c r="M33" s="37">
        <v>0</v>
      </c>
      <c r="N33" s="43">
        <v>0</v>
      </c>
      <c r="O33" s="56">
        <f t="shared" si="3"/>
        <v>2131</v>
      </c>
      <c r="P33" s="53">
        <f t="shared" si="1"/>
        <v>1881</v>
      </c>
      <c r="Q33" s="53">
        <f>O33-250</f>
        <v>1881</v>
      </c>
      <c r="R33" s="53">
        <v>200</v>
      </c>
      <c r="S33" s="20"/>
    </row>
    <row r="34" spans="1:19" s="19" customFormat="1" ht="24" x14ac:dyDescent="0.25">
      <c r="A34" s="58">
        <v>30</v>
      </c>
      <c r="B34" s="3" t="s">
        <v>34</v>
      </c>
      <c r="C34" s="3" t="s">
        <v>35</v>
      </c>
      <c r="D34" s="3" t="s">
        <v>123</v>
      </c>
      <c r="E34" s="2" t="s">
        <v>82</v>
      </c>
      <c r="F34" s="20" t="s">
        <v>39</v>
      </c>
      <c r="G34" s="13" t="s">
        <v>74</v>
      </c>
      <c r="H34" s="50">
        <v>1105</v>
      </c>
      <c r="I34" s="37">
        <v>250</v>
      </c>
      <c r="J34" s="37">
        <v>0</v>
      </c>
      <c r="K34" s="37">
        <v>450</v>
      </c>
      <c r="L34" s="37">
        <v>0</v>
      </c>
      <c r="M34" s="37">
        <v>0</v>
      </c>
      <c r="N34" s="37">
        <v>400</v>
      </c>
      <c r="O34" s="56">
        <f t="shared" si="3"/>
        <v>2205</v>
      </c>
      <c r="P34" s="53">
        <f t="shared" si="1"/>
        <v>1955</v>
      </c>
      <c r="Q34" s="53">
        <f t="shared" si="2"/>
        <v>1955</v>
      </c>
      <c r="R34" s="53">
        <v>200</v>
      </c>
      <c r="S34" s="20"/>
    </row>
    <row r="35" spans="1:19" s="19" customFormat="1" ht="24" x14ac:dyDescent="0.2">
      <c r="A35" s="15">
        <v>31</v>
      </c>
      <c r="B35" s="3" t="s">
        <v>36</v>
      </c>
      <c r="C35" s="3" t="s">
        <v>35</v>
      </c>
      <c r="D35" s="3" t="s">
        <v>123</v>
      </c>
      <c r="E35" s="2" t="s">
        <v>107</v>
      </c>
      <c r="F35" s="20" t="s">
        <v>39</v>
      </c>
      <c r="G35" s="13" t="s">
        <v>74</v>
      </c>
      <c r="H35" s="50">
        <v>1105</v>
      </c>
      <c r="I35" s="37">
        <v>250</v>
      </c>
      <c r="J35" s="37">
        <v>0</v>
      </c>
      <c r="K35" s="37">
        <v>450</v>
      </c>
      <c r="L35" s="37">
        <v>0</v>
      </c>
      <c r="M35" s="37">
        <v>0</v>
      </c>
      <c r="N35" s="37">
        <v>400</v>
      </c>
      <c r="O35" s="56">
        <f t="shared" si="3"/>
        <v>2205</v>
      </c>
      <c r="P35" s="53">
        <f t="shared" si="1"/>
        <v>1955</v>
      </c>
      <c r="Q35" s="53">
        <f t="shared" si="2"/>
        <v>1955</v>
      </c>
      <c r="R35" s="53">
        <v>200</v>
      </c>
      <c r="S35" s="20"/>
    </row>
    <row r="36" spans="1:19" s="19" customFormat="1" ht="24" x14ac:dyDescent="0.2">
      <c r="A36" s="15">
        <v>32</v>
      </c>
      <c r="B36" s="95" t="s">
        <v>20</v>
      </c>
      <c r="C36" s="5" t="s">
        <v>26</v>
      </c>
      <c r="D36" s="5" t="s">
        <v>121</v>
      </c>
      <c r="E36" s="20" t="s">
        <v>23</v>
      </c>
      <c r="F36" s="20" t="s">
        <v>39</v>
      </c>
      <c r="G36" s="13" t="s">
        <v>75</v>
      </c>
      <c r="H36" s="50">
        <v>2441</v>
      </c>
      <c r="I36" s="37">
        <v>250</v>
      </c>
      <c r="J36" s="37">
        <v>0</v>
      </c>
      <c r="K36" s="37">
        <v>0</v>
      </c>
      <c r="L36" s="37">
        <v>0</v>
      </c>
      <c r="M36" s="37">
        <v>1000</v>
      </c>
      <c r="N36" s="43">
        <v>0</v>
      </c>
      <c r="O36" s="56">
        <f t="shared" si="3"/>
        <v>3691</v>
      </c>
      <c r="P36" s="53">
        <f t="shared" si="1"/>
        <v>3441</v>
      </c>
      <c r="Q36" s="53">
        <f t="shared" si="2"/>
        <v>3441</v>
      </c>
      <c r="R36" s="53">
        <v>200</v>
      </c>
      <c r="S36" s="20"/>
    </row>
    <row r="37" spans="1:19" s="19" customFormat="1" ht="24" x14ac:dyDescent="0.25">
      <c r="A37" s="58">
        <v>33</v>
      </c>
      <c r="B37" s="6" t="s">
        <v>76</v>
      </c>
      <c r="C37" s="7" t="s">
        <v>77</v>
      </c>
      <c r="D37" s="7" t="s">
        <v>124</v>
      </c>
      <c r="E37" s="18" t="s">
        <v>86</v>
      </c>
      <c r="F37" s="20" t="s">
        <v>39</v>
      </c>
      <c r="G37" s="13" t="s">
        <v>75</v>
      </c>
      <c r="H37" s="50">
        <v>1460</v>
      </c>
      <c r="I37" s="37">
        <v>250</v>
      </c>
      <c r="J37" s="37">
        <v>0</v>
      </c>
      <c r="K37" s="37">
        <v>600</v>
      </c>
      <c r="L37" s="37">
        <v>35</v>
      </c>
      <c r="M37" s="37">
        <v>0</v>
      </c>
      <c r="N37" s="37">
        <v>600</v>
      </c>
      <c r="O37" s="56">
        <f t="shared" si="3"/>
        <v>2945</v>
      </c>
      <c r="P37" s="53">
        <f t="shared" si="1"/>
        <v>2695</v>
      </c>
      <c r="Q37" s="53">
        <f t="shared" si="2"/>
        <v>2695</v>
      </c>
      <c r="R37" s="53">
        <v>200</v>
      </c>
      <c r="S37" s="20"/>
    </row>
    <row r="38" spans="1:19" s="19" customFormat="1" ht="24" x14ac:dyDescent="0.25">
      <c r="A38" s="58">
        <v>34</v>
      </c>
      <c r="B38" s="91" t="s">
        <v>184</v>
      </c>
      <c r="C38" s="5" t="s">
        <v>26</v>
      </c>
      <c r="D38" s="5" t="s">
        <v>121</v>
      </c>
      <c r="E38" s="18" t="s">
        <v>87</v>
      </c>
      <c r="F38" s="20" t="s">
        <v>39</v>
      </c>
      <c r="G38" s="13" t="s">
        <v>75</v>
      </c>
      <c r="H38" s="50">
        <v>2441</v>
      </c>
      <c r="I38" s="37">
        <v>250</v>
      </c>
      <c r="J38" s="37">
        <v>0</v>
      </c>
      <c r="K38" s="37">
        <v>0</v>
      </c>
      <c r="L38" s="37">
        <v>0</v>
      </c>
      <c r="M38" s="37">
        <v>1000</v>
      </c>
      <c r="N38" s="43">
        <v>0</v>
      </c>
      <c r="O38" s="56">
        <f t="shared" si="3"/>
        <v>3691</v>
      </c>
      <c r="P38" s="53">
        <f t="shared" si="1"/>
        <v>3441</v>
      </c>
      <c r="Q38" s="53">
        <f>O38-250</f>
        <v>3441</v>
      </c>
      <c r="R38" s="53">
        <v>200</v>
      </c>
      <c r="S38" s="20"/>
    </row>
    <row r="39" spans="1:19" s="19" customFormat="1" ht="24" x14ac:dyDescent="0.2">
      <c r="A39" s="15">
        <v>35</v>
      </c>
      <c r="B39" s="8" t="s">
        <v>40</v>
      </c>
      <c r="C39" s="26" t="s">
        <v>41</v>
      </c>
      <c r="D39" s="26" t="s">
        <v>119</v>
      </c>
      <c r="E39" s="20" t="s">
        <v>79</v>
      </c>
      <c r="F39" s="20" t="s">
        <v>42</v>
      </c>
      <c r="G39" s="13" t="s">
        <v>74</v>
      </c>
      <c r="H39" s="50">
        <v>7000</v>
      </c>
      <c r="I39" s="37">
        <v>250</v>
      </c>
      <c r="J39" s="37">
        <v>0</v>
      </c>
      <c r="K39" s="37">
        <v>0</v>
      </c>
      <c r="L39" s="37">
        <v>0</v>
      </c>
      <c r="M39" s="37">
        <v>0</v>
      </c>
      <c r="N39" s="43">
        <v>0</v>
      </c>
      <c r="O39" s="77">
        <f t="shared" si="3"/>
        <v>7250</v>
      </c>
      <c r="P39" s="53">
        <f t="shared" si="1"/>
        <v>7000</v>
      </c>
      <c r="Q39" s="53">
        <f t="shared" si="2"/>
        <v>7000</v>
      </c>
      <c r="R39" s="53">
        <v>200</v>
      </c>
      <c r="S39" s="20"/>
    </row>
    <row r="40" spans="1:19" s="19" customFormat="1" x14ac:dyDescent="0.2">
      <c r="A40" s="15">
        <v>36</v>
      </c>
      <c r="B40" s="2" t="s">
        <v>43</v>
      </c>
      <c r="C40" s="22" t="s">
        <v>41</v>
      </c>
      <c r="D40" s="22" t="s">
        <v>122</v>
      </c>
      <c r="E40" s="20" t="s">
        <v>79</v>
      </c>
      <c r="F40" s="20" t="s">
        <v>94</v>
      </c>
      <c r="G40" s="13" t="s">
        <v>74</v>
      </c>
      <c r="H40" s="50">
        <v>7000</v>
      </c>
      <c r="I40" s="37">
        <v>250</v>
      </c>
      <c r="J40" s="37">
        <v>375</v>
      </c>
      <c r="K40" s="37">
        <v>0</v>
      </c>
      <c r="L40" s="37">
        <v>0</v>
      </c>
      <c r="M40" s="37">
        <v>0</v>
      </c>
      <c r="N40" s="37">
        <v>3000</v>
      </c>
      <c r="O40" s="77">
        <f t="shared" si="3"/>
        <v>10625</v>
      </c>
      <c r="P40" s="53">
        <f t="shared" si="1"/>
        <v>10375</v>
      </c>
      <c r="Q40" s="53">
        <f t="shared" si="2"/>
        <v>10375</v>
      </c>
      <c r="R40" s="53">
        <v>200</v>
      </c>
      <c r="S40" s="20"/>
    </row>
    <row r="41" spans="1:19" s="19" customFormat="1" ht="36" x14ac:dyDescent="0.25">
      <c r="A41" s="58">
        <v>37</v>
      </c>
      <c r="B41" s="2" t="s">
        <v>44</v>
      </c>
      <c r="C41" s="22" t="s">
        <v>14</v>
      </c>
      <c r="D41" s="22" t="s">
        <v>120</v>
      </c>
      <c r="E41" s="18" t="s">
        <v>89</v>
      </c>
      <c r="F41" s="20" t="s">
        <v>47</v>
      </c>
      <c r="G41" s="13" t="s">
        <v>74</v>
      </c>
      <c r="H41" s="50">
        <v>6297</v>
      </c>
      <c r="I41" s="37">
        <v>250</v>
      </c>
      <c r="J41" s="37">
        <v>375</v>
      </c>
      <c r="K41" s="37">
        <v>0</v>
      </c>
      <c r="L41" s="37">
        <v>0</v>
      </c>
      <c r="M41" s="37">
        <v>0</v>
      </c>
      <c r="N41" s="37">
        <v>1800</v>
      </c>
      <c r="O41" s="34">
        <f t="shared" si="3"/>
        <v>8722</v>
      </c>
      <c r="P41" s="53">
        <f t="shared" si="1"/>
        <v>8472</v>
      </c>
      <c r="Q41" s="53">
        <f t="shared" si="2"/>
        <v>8472</v>
      </c>
      <c r="R41" s="53">
        <v>200</v>
      </c>
      <c r="S41" s="20"/>
    </row>
    <row r="42" spans="1:19" s="19" customFormat="1" ht="36" x14ac:dyDescent="0.25">
      <c r="A42" s="58">
        <v>38</v>
      </c>
      <c r="B42" s="2" t="s">
        <v>108</v>
      </c>
      <c r="C42" s="22" t="s">
        <v>14</v>
      </c>
      <c r="D42" s="22" t="s">
        <v>120</v>
      </c>
      <c r="E42" s="18" t="s">
        <v>88</v>
      </c>
      <c r="F42" s="20" t="s">
        <v>94</v>
      </c>
      <c r="G42" s="13" t="s">
        <v>74</v>
      </c>
      <c r="H42" s="50">
        <v>6297</v>
      </c>
      <c r="I42" s="37">
        <v>250</v>
      </c>
      <c r="J42" s="37">
        <v>375</v>
      </c>
      <c r="K42" s="37">
        <v>0</v>
      </c>
      <c r="L42" s="37">
        <v>0</v>
      </c>
      <c r="M42" s="37">
        <v>0</v>
      </c>
      <c r="N42" s="37">
        <v>1800</v>
      </c>
      <c r="O42" s="70">
        <f t="shared" si="3"/>
        <v>8722</v>
      </c>
      <c r="P42" s="53">
        <f t="shared" si="1"/>
        <v>8472</v>
      </c>
      <c r="Q42" s="53">
        <f t="shared" si="2"/>
        <v>8472</v>
      </c>
      <c r="R42" s="53">
        <v>200</v>
      </c>
      <c r="S42" s="20"/>
    </row>
    <row r="43" spans="1:19" s="19" customFormat="1" ht="24" x14ac:dyDescent="0.2">
      <c r="A43" s="15">
        <v>39</v>
      </c>
      <c r="B43" s="2" t="s">
        <v>109</v>
      </c>
      <c r="C43" s="22" t="s">
        <v>45</v>
      </c>
      <c r="D43" s="22" t="s">
        <v>121</v>
      </c>
      <c r="E43" s="20" t="s">
        <v>110</v>
      </c>
      <c r="F43" s="20" t="s">
        <v>94</v>
      </c>
      <c r="G43" s="13" t="s">
        <v>74</v>
      </c>
      <c r="H43" s="50">
        <v>2281</v>
      </c>
      <c r="I43" s="37">
        <v>250</v>
      </c>
      <c r="J43" s="37">
        <v>0</v>
      </c>
      <c r="K43" s="37">
        <v>0</v>
      </c>
      <c r="L43" s="37">
        <v>0</v>
      </c>
      <c r="M43" s="37">
        <v>0</v>
      </c>
      <c r="N43" s="37">
        <v>1000</v>
      </c>
      <c r="O43" s="68">
        <f t="shared" si="3"/>
        <v>3531</v>
      </c>
      <c r="P43" s="53">
        <f t="shared" si="1"/>
        <v>3281</v>
      </c>
      <c r="Q43" s="53">
        <f t="shared" si="2"/>
        <v>3281</v>
      </c>
      <c r="R43" s="53">
        <v>200</v>
      </c>
      <c r="S43" s="20"/>
    </row>
    <row r="44" spans="1:19" s="19" customFormat="1" ht="24" x14ac:dyDescent="0.2">
      <c r="A44" s="15">
        <v>40</v>
      </c>
      <c r="B44" s="2" t="s">
        <v>46</v>
      </c>
      <c r="C44" s="22" t="s">
        <v>45</v>
      </c>
      <c r="D44" s="22" t="s">
        <v>121</v>
      </c>
      <c r="E44" s="20" t="s">
        <v>90</v>
      </c>
      <c r="F44" s="20" t="s">
        <v>94</v>
      </c>
      <c r="G44" s="13" t="s">
        <v>74</v>
      </c>
      <c r="H44" s="50">
        <v>2281</v>
      </c>
      <c r="I44" s="37">
        <v>250</v>
      </c>
      <c r="J44" s="37">
        <v>0</v>
      </c>
      <c r="K44" s="37">
        <v>0</v>
      </c>
      <c r="L44" s="37">
        <v>0</v>
      </c>
      <c r="M44" s="37">
        <v>0</v>
      </c>
      <c r="N44" s="37">
        <v>1000</v>
      </c>
      <c r="O44" s="72">
        <f t="shared" si="3"/>
        <v>3531</v>
      </c>
      <c r="P44" s="53">
        <f t="shared" si="1"/>
        <v>3281</v>
      </c>
      <c r="Q44" s="53">
        <f t="shared" si="2"/>
        <v>3281</v>
      </c>
      <c r="R44" s="53">
        <v>200</v>
      </c>
      <c r="S44" s="20"/>
    </row>
    <row r="45" spans="1:19" s="19" customFormat="1" x14ac:dyDescent="0.25">
      <c r="A45" s="58">
        <v>41</v>
      </c>
      <c r="B45" s="6" t="s">
        <v>111</v>
      </c>
      <c r="C45" s="22" t="s">
        <v>41</v>
      </c>
      <c r="D45" s="22" t="s">
        <v>119</v>
      </c>
      <c r="E45" s="20" t="s">
        <v>79</v>
      </c>
      <c r="F45" s="20" t="s">
        <v>52</v>
      </c>
      <c r="G45" s="13" t="s">
        <v>74</v>
      </c>
      <c r="H45" s="50">
        <v>7000</v>
      </c>
      <c r="I45" s="37">
        <v>250</v>
      </c>
      <c r="J45" s="37">
        <v>375</v>
      </c>
      <c r="K45" s="37">
        <v>0</v>
      </c>
      <c r="L45" s="37">
        <v>0</v>
      </c>
      <c r="M45" s="37">
        <v>0</v>
      </c>
      <c r="N45" s="37">
        <v>3000</v>
      </c>
      <c r="O45" s="77">
        <f t="shared" si="3"/>
        <v>10625</v>
      </c>
      <c r="P45" s="53">
        <f t="shared" si="1"/>
        <v>10375</v>
      </c>
      <c r="Q45" s="53">
        <f t="shared" si="2"/>
        <v>10375</v>
      </c>
      <c r="R45" s="53">
        <v>200</v>
      </c>
      <c r="S45" s="20"/>
    </row>
    <row r="46" spans="1:19" s="19" customFormat="1" ht="40.5" customHeight="1" x14ac:dyDescent="0.25">
      <c r="A46" s="58">
        <v>42</v>
      </c>
      <c r="B46" s="2" t="s">
        <v>48</v>
      </c>
      <c r="C46" s="22" t="s">
        <v>14</v>
      </c>
      <c r="D46" s="22" t="s">
        <v>120</v>
      </c>
      <c r="E46" s="18" t="s">
        <v>91</v>
      </c>
      <c r="F46" s="20" t="s">
        <v>52</v>
      </c>
      <c r="G46" s="13" t="s">
        <v>74</v>
      </c>
      <c r="H46" s="50">
        <v>6297</v>
      </c>
      <c r="I46" s="37">
        <v>250</v>
      </c>
      <c r="J46" s="37">
        <v>375</v>
      </c>
      <c r="K46" s="37">
        <v>0</v>
      </c>
      <c r="L46" s="37">
        <v>0</v>
      </c>
      <c r="M46" s="37">
        <v>0</v>
      </c>
      <c r="N46" s="37">
        <v>1800</v>
      </c>
      <c r="O46" s="70">
        <f t="shared" si="3"/>
        <v>8722</v>
      </c>
      <c r="P46" s="53">
        <f t="shared" si="1"/>
        <v>8472</v>
      </c>
      <c r="Q46" s="53">
        <f t="shared" si="2"/>
        <v>8472</v>
      </c>
      <c r="R46" s="53">
        <v>200</v>
      </c>
      <c r="S46" s="20"/>
    </row>
    <row r="47" spans="1:19" s="19" customFormat="1" ht="24" x14ac:dyDescent="0.2">
      <c r="A47" s="15">
        <v>43</v>
      </c>
      <c r="B47" s="2" t="s">
        <v>49</v>
      </c>
      <c r="C47" s="22" t="s">
        <v>45</v>
      </c>
      <c r="D47" s="22" t="s">
        <v>121</v>
      </c>
      <c r="E47" s="20" t="s">
        <v>112</v>
      </c>
      <c r="F47" s="20" t="s">
        <v>52</v>
      </c>
      <c r="G47" s="13" t="s">
        <v>74</v>
      </c>
      <c r="H47" s="50">
        <v>2281</v>
      </c>
      <c r="I47" s="37">
        <v>250</v>
      </c>
      <c r="J47" s="37">
        <v>0</v>
      </c>
      <c r="K47" s="37">
        <v>0</v>
      </c>
      <c r="L47" s="37">
        <v>0</v>
      </c>
      <c r="M47" s="37">
        <v>0</v>
      </c>
      <c r="N47" s="37">
        <v>1000</v>
      </c>
      <c r="O47" s="68">
        <f t="shared" si="3"/>
        <v>3531</v>
      </c>
      <c r="P47" s="53">
        <f t="shared" si="1"/>
        <v>3281</v>
      </c>
      <c r="Q47" s="53">
        <f t="shared" si="2"/>
        <v>3281</v>
      </c>
      <c r="R47" s="53">
        <v>200</v>
      </c>
      <c r="S47" s="20"/>
    </row>
    <row r="48" spans="1:19" s="19" customFormat="1" ht="36" x14ac:dyDescent="0.2">
      <c r="A48" s="15">
        <v>44</v>
      </c>
      <c r="B48" s="2" t="s">
        <v>50</v>
      </c>
      <c r="C48" s="22" t="s">
        <v>14</v>
      </c>
      <c r="D48" s="22" t="s">
        <v>120</v>
      </c>
      <c r="E48" s="18" t="s">
        <v>89</v>
      </c>
      <c r="F48" s="20" t="s">
        <v>52</v>
      </c>
      <c r="G48" s="13" t="s">
        <v>74</v>
      </c>
      <c r="H48" s="50">
        <v>6297</v>
      </c>
      <c r="I48" s="37">
        <v>250</v>
      </c>
      <c r="J48" s="37">
        <v>375</v>
      </c>
      <c r="K48" s="37">
        <v>0</v>
      </c>
      <c r="L48" s="37">
        <v>0</v>
      </c>
      <c r="M48" s="37">
        <v>0</v>
      </c>
      <c r="N48" s="43">
        <v>0</v>
      </c>
      <c r="O48" s="34">
        <f t="shared" si="3"/>
        <v>6922</v>
      </c>
      <c r="P48" s="53">
        <f t="shared" si="1"/>
        <v>6672</v>
      </c>
      <c r="Q48" s="53">
        <f t="shared" si="2"/>
        <v>6672</v>
      </c>
      <c r="R48" s="53">
        <v>200</v>
      </c>
      <c r="S48" s="20"/>
    </row>
    <row r="49" spans="1:19" s="19" customFormat="1" ht="24" x14ac:dyDescent="0.25">
      <c r="A49" s="58">
        <v>45</v>
      </c>
      <c r="B49" s="2" t="s">
        <v>51</v>
      </c>
      <c r="C49" s="22" t="s">
        <v>45</v>
      </c>
      <c r="D49" s="22" t="s">
        <v>121</v>
      </c>
      <c r="E49" s="20" t="s">
        <v>90</v>
      </c>
      <c r="F49" s="20" t="s">
        <v>52</v>
      </c>
      <c r="G49" s="13" t="s">
        <v>74</v>
      </c>
      <c r="H49" s="50">
        <v>2281</v>
      </c>
      <c r="I49" s="37">
        <v>250</v>
      </c>
      <c r="J49" s="37">
        <v>0</v>
      </c>
      <c r="K49" s="37">
        <v>0</v>
      </c>
      <c r="L49" s="37">
        <v>0</v>
      </c>
      <c r="M49" s="37">
        <v>0</v>
      </c>
      <c r="N49" s="37">
        <v>1000</v>
      </c>
      <c r="O49" s="72">
        <f t="shared" si="3"/>
        <v>3531</v>
      </c>
      <c r="P49" s="53">
        <f t="shared" si="1"/>
        <v>3281</v>
      </c>
      <c r="Q49" s="53">
        <f t="shared" si="2"/>
        <v>3281</v>
      </c>
      <c r="R49" s="53">
        <v>200</v>
      </c>
      <c r="S49" s="20"/>
    </row>
    <row r="50" spans="1:19" s="19" customFormat="1" ht="15" customHeight="1" x14ac:dyDescent="0.25">
      <c r="A50" s="58">
        <v>46</v>
      </c>
      <c r="B50" s="2" t="s">
        <v>53</v>
      </c>
      <c r="C50" s="22" t="s">
        <v>41</v>
      </c>
      <c r="D50" s="22" t="s">
        <v>119</v>
      </c>
      <c r="E50" s="20" t="s">
        <v>79</v>
      </c>
      <c r="F50" s="18" t="s">
        <v>55</v>
      </c>
      <c r="G50" s="13" t="s">
        <v>74</v>
      </c>
      <c r="H50" s="50">
        <v>7000</v>
      </c>
      <c r="I50" s="37">
        <v>250</v>
      </c>
      <c r="J50" s="37">
        <v>0</v>
      </c>
      <c r="K50" s="37">
        <v>0</v>
      </c>
      <c r="L50" s="37">
        <v>0</v>
      </c>
      <c r="M50" s="37">
        <v>0</v>
      </c>
      <c r="N50" s="37">
        <v>3000</v>
      </c>
      <c r="O50" s="77">
        <f t="shared" si="3"/>
        <v>10250</v>
      </c>
      <c r="P50" s="53">
        <f t="shared" si="1"/>
        <v>10000</v>
      </c>
      <c r="Q50" s="53">
        <f t="shared" si="2"/>
        <v>10000</v>
      </c>
      <c r="R50" s="53">
        <v>200</v>
      </c>
      <c r="S50" s="20"/>
    </row>
    <row r="51" spans="1:19" s="19" customFormat="1" ht="36" x14ac:dyDescent="0.2">
      <c r="A51" s="15">
        <v>47</v>
      </c>
      <c r="B51" s="2" t="s">
        <v>54</v>
      </c>
      <c r="C51" s="22" t="s">
        <v>14</v>
      </c>
      <c r="D51" s="22" t="s">
        <v>120</v>
      </c>
      <c r="E51" s="18" t="s">
        <v>113</v>
      </c>
      <c r="F51" s="18" t="s">
        <v>55</v>
      </c>
      <c r="G51" s="13" t="s">
        <v>74</v>
      </c>
      <c r="H51" s="50">
        <v>6297</v>
      </c>
      <c r="I51" s="37">
        <v>250</v>
      </c>
      <c r="J51" s="37">
        <v>375</v>
      </c>
      <c r="K51" s="37">
        <v>0</v>
      </c>
      <c r="L51" s="37">
        <v>0</v>
      </c>
      <c r="M51" s="37">
        <v>0</v>
      </c>
      <c r="N51" s="37">
        <v>1800</v>
      </c>
      <c r="O51" s="34">
        <f t="shared" si="3"/>
        <v>8722</v>
      </c>
      <c r="P51" s="53">
        <f t="shared" si="1"/>
        <v>8472</v>
      </c>
      <c r="Q51" s="53">
        <f t="shared" si="2"/>
        <v>8472</v>
      </c>
      <c r="R51" s="53">
        <v>200</v>
      </c>
      <c r="S51" s="20"/>
    </row>
    <row r="52" spans="1:19" s="19" customFormat="1" ht="43.5" customHeight="1" x14ac:dyDescent="0.2">
      <c r="A52" s="15">
        <v>48</v>
      </c>
      <c r="B52" s="2" t="s">
        <v>114</v>
      </c>
      <c r="C52" s="22" t="s">
        <v>14</v>
      </c>
      <c r="D52" s="22" t="s">
        <v>120</v>
      </c>
      <c r="E52" s="18" t="s">
        <v>91</v>
      </c>
      <c r="F52" s="18" t="s">
        <v>55</v>
      </c>
      <c r="G52" s="13" t="s">
        <v>74</v>
      </c>
      <c r="H52" s="50">
        <v>6297</v>
      </c>
      <c r="I52" s="37">
        <v>250</v>
      </c>
      <c r="J52" s="37">
        <v>375</v>
      </c>
      <c r="K52" s="37">
        <v>0</v>
      </c>
      <c r="L52" s="37">
        <v>0</v>
      </c>
      <c r="M52" s="37">
        <v>0</v>
      </c>
      <c r="N52" s="37">
        <v>1800</v>
      </c>
      <c r="O52" s="70">
        <f t="shared" si="3"/>
        <v>8722</v>
      </c>
      <c r="P52" s="53">
        <f t="shared" si="1"/>
        <v>8472</v>
      </c>
      <c r="Q52" s="53">
        <f t="shared" si="2"/>
        <v>8472</v>
      </c>
      <c r="R52" s="53">
        <v>200</v>
      </c>
      <c r="S52" s="20"/>
    </row>
    <row r="53" spans="1:19" s="19" customFormat="1" ht="24" customHeight="1" x14ac:dyDescent="0.25">
      <c r="A53" s="58">
        <v>49</v>
      </c>
      <c r="B53" s="2" t="s">
        <v>56</v>
      </c>
      <c r="C53" s="22" t="s">
        <v>41</v>
      </c>
      <c r="D53" s="22" t="s">
        <v>119</v>
      </c>
      <c r="E53" s="20" t="s">
        <v>79</v>
      </c>
      <c r="F53" s="20" t="s">
        <v>59</v>
      </c>
      <c r="G53" s="13" t="s">
        <v>74</v>
      </c>
      <c r="H53" s="50">
        <v>7000</v>
      </c>
      <c r="I53" s="37">
        <v>250</v>
      </c>
      <c r="J53" s="37">
        <v>375</v>
      </c>
      <c r="K53" s="37">
        <v>0</v>
      </c>
      <c r="L53" s="37">
        <v>0</v>
      </c>
      <c r="M53" s="37">
        <v>0</v>
      </c>
      <c r="N53" s="37">
        <v>3000</v>
      </c>
      <c r="O53" s="77">
        <f t="shared" si="3"/>
        <v>10625</v>
      </c>
      <c r="P53" s="53">
        <f t="shared" ref="P53:P65" si="4">O53-250</f>
        <v>10375</v>
      </c>
      <c r="Q53" s="53">
        <f t="shared" si="2"/>
        <v>10375</v>
      </c>
      <c r="R53" s="53">
        <v>200</v>
      </c>
      <c r="S53" s="20"/>
    </row>
    <row r="54" spans="1:19" s="19" customFormat="1" ht="36" x14ac:dyDescent="0.25">
      <c r="A54" s="58">
        <v>50</v>
      </c>
      <c r="B54" s="2" t="s">
        <v>57</v>
      </c>
      <c r="C54" s="22" t="s">
        <v>14</v>
      </c>
      <c r="D54" s="22" t="s">
        <v>120</v>
      </c>
      <c r="E54" s="18" t="s">
        <v>89</v>
      </c>
      <c r="F54" s="20" t="s">
        <v>59</v>
      </c>
      <c r="G54" s="13" t="s">
        <v>74</v>
      </c>
      <c r="H54" s="50">
        <v>6297</v>
      </c>
      <c r="I54" s="37">
        <v>250</v>
      </c>
      <c r="J54" s="37">
        <v>375</v>
      </c>
      <c r="K54" s="37">
        <v>0</v>
      </c>
      <c r="L54" s="37">
        <v>0</v>
      </c>
      <c r="M54" s="37">
        <v>0</v>
      </c>
      <c r="N54" s="37">
        <v>1800</v>
      </c>
      <c r="O54" s="34">
        <f t="shared" si="3"/>
        <v>8722</v>
      </c>
      <c r="P54" s="53">
        <f t="shared" si="4"/>
        <v>8472</v>
      </c>
      <c r="Q54" s="53">
        <f t="shared" si="2"/>
        <v>8472</v>
      </c>
      <c r="R54" s="53">
        <v>200</v>
      </c>
      <c r="S54" s="20"/>
    </row>
    <row r="55" spans="1:19" s="19" customFormat="1" ht="36" x14ac:dyDescent="0.2">
      <c r="A55" s="15">
        <v>51</v>
      </c>
      <c r="B55" s="2" t="s">
        <v>58</v>
      </c>
      <c r="C55" s="22" t="s">
        <v>14</v>
      </c>
      <c r="D55" s="22" t="s">
        <v>120</v>
      </c>
      <c r="E55" s="18" t="s">
        <v>91</v>
      </c>
      <c r="F55" s="20" t="s">
        <v>59</v>
      </c>
      <c r="G55" s="13" t="s">
        <v>74</v>
      </c>
      <c r="H55" s="50">
        <v>6297</v>
      </c>
      <c r="I55" s="37">
        <v>250</v>
      </c>
      <c r="J55" s="37">
        <v>375</v>
      </c>
      <c r="K55" s="37">
        <v>0</v>
      </c>
      <c r="L55" s="37">
        <v>0</v>
      </c>
      <c r="M55" s="37">
        <v>0</v>
      </c>
      <c r="N55" s="37">
        <v>1800</v>
      </c>
      <c r="O55" s="70">
        <f t="shared" si="3"/>
        <v>8722</v>
      </c>
      <c r="P55" s="53">
        <f t="shared" si="4"/>
        <v>8472</v>
      </c>
      <c r="Q55" s="53">
        <f t="shared" si="2"/>
        <v>8472</v>
      </c>
      <c r="R55" s="53">
        <v>200</v>
      </c>
      <c r="S55" s="20"/>
    </row>
    <row r="56" spans="1:19" s="19" customFormat="1" x14ac:dyDescent="0.2">
      <c r="A56" s="15">
        <v>52</v>
      </c>
      <c r="B56" s="2" t="s">
        <v>145</v>
      </c>
      <c r="C56" s="22" t="s">
        <v>41</v>
      </c>
      <c r="D56" s="22" t="s">
        <v>119</v>
      </c>
      <c r="E56" s="20" t="s">
        <v>79</v>
      </c>
      <c r="F56" s="20" t="s">
        <v>62</v>
      </c>
      <c r="G56" s="13" t="s">
        <v>74</v>
      </c>
      <c r="H56" s="50">
        <v>7000</v>
      </c>
      <c r="I56" s="37">
        <v>250</v>
      </c>
      <c r="J56" s="37">
        <v>375</v>
      </c>
      <c r="K56" s="37">
        <v>0</v>
      </c>
      <c r="L56" s="37">
        <v>0</v>
      </c>
      <c r="M56" s="37">
        <v>0</v>
      </c>
      <c r="N56" s="43">
        <v>0</v>
      </c>
      <c r="O56" s="77">
        <f t="shared" si="3"/>
        <v>7625</v>
      </c>
      <c r="P56" s="53">
        <f t="shared" si="4"/>
        <v>7375</v>
      </c>
      <c r="Q56" s="53">
        <f t="shared" si="2"/>
        <v>7375</v>
      </c>
      <c r="R56" s="53">
        <v>200</v>
      </c>
      <c r="S56" s="20"/>
    </row>
    <row r="57" spans="1:19" s="19" customFormat="1" ht="36" x14ac:dyDescent="0.25">
      <c r="A57" s="58">
        <v>53</v>
      </c>
      <c r="B57" s="2" t="s">
        <v>60</v>
      </c>
      <c r="C57" s="22" t="s">
        <v>14</v>
      </c>
      <c r="D57" s="22" t="s">
        <v>120</v>
      </c>
      <c r="E57" s="18" t="s">
        <v>89</v>
      </c>
      <c r="F57" s="20" t="s">
        <v>62</v>
      </c>
      <c r="G57" s="13" t="s">
        <v>74</v>
      </c>
      <c r="H57" s="50">
        <v>6297</v>
      </c>
      <c r="I57" s="37">
        <v>250</v>
      </c>
      <c r="J57" s="37">
        <v>375</v>
      </c>
      <c r="K57" s="37">
        <v>0</v>
      </c>
      <c r="L57" s="37">
        <v>0</v>
      </c>
      <c r="M57" s="37">
        <v>0</v>
      </c>
      <c r="N57" s="37">
        <v>1800</v>
      </c>
      <c r="O57" s="34">
        <f t="shared" si="3"/>
        <v>8722</v>
      </c>
      <c r="P57" s="53">
        <f t="shared" si="4"/>
        <v>8472</v>
      </c>
      <c r="Q57" s="53">
        <f t="shared" si="2"/>
        <v>8472</v>
      </c>
      <c r="R57" s="53">
        <v>200</v>
      </c>
      <c r="S57" s="20"/>
    </row>
    <row r="58" spans="1:19" s="19" customFormat="1" ht="44.25" customHeight="1" x14ac:dyDescent="0.25">
      <c r="A58" s="58">
        <v>54</v>
      </c>
      <c r="B58" s="2" t="s">
        <v>61</v>
      </c>
      <c r="C58" s="22" t="s">
        <v>14</v>
      </c>
      <c r="D58" s="22" t="s">
        <v>120</v>
      </c>
      <c r="E58" s="18" t="s">
        <v>92</v>
      </c>
      <c r="F58" s="20" t="s">
        <v>62</v>
      </c>
      <c r="G58" s="13" t="s">
        <v>74</v>
      </c>
      <c r="H58" s="50">
        <v>6297</v>
      </c>
      <c r="I58" s="37">
        <v>250</v>
      </c>
      <c r="J58" s="37">
        <v>375</v>
      </c>
      <c r="K58" s="37">
        <v>0</v>
      </c>
      <c r="L58" s="37">
        <v>0</v>
      </c>
      <c r="M58" s="37">
        <v>0</v>
      </c>
      <c r="N58" s="37">
        <v>1800</v>
      </c>
      <c r="O58" s="70">
        <f t="shared" si="3"/>
        <v>8722</v>
      </c>
      <c r="P58" s="53">
        <f t="shared" si="4"/>
        <v>8472</v>
      </c>
      <c r="Q58" s="53">
        <f t="shared" si="2"/>
        <v>8472</v>
      </c>
      <c r="R58" s="53">
        <v>200</v>
      </c>
      <c r="S58" s="20"/>
    </row>
    <row r="59" spans="1:19" s="19" customFormat="1" ht="24" customHeight="1" x14ac:dyDescent="0.2">
      <c r="A59" s="15">
        <v>55</v>
      </c>
      <c r="B59" s="2" t="s">
        <v>63</v>
      </c>
      <c r="C59" s="27" t="s">
        <v>41</v>
      </c>
      <c r="D59" s="27" t="s">
        <v>119</v>
      </c>
      <c r="E59" s="20" t="s">
        <v>79</v>
      </c>
      <c r="F59" s="20" t="s">
        <v>64</v>
      </c>
      <c r="G59" s="13" t="s">
        <v>74</v>
      </c>
      <c r="H59" s="50">
        <v>7000</v>
      </c>
      <c r="I59" s="37">
        <v>250</v>
      </c>
      <c r="J59" s="37">
        <v>0</v>
      </c>
      <c r="K59" s="37">
        <v>0</v>
      </c>
      <c r="L59" s="37">
        <v>0</v>
      </c>
      <c r="M59" s="37">
        <v>0</v>
      </c>
      <c r="N59" s="43">
        <v>0</v>
      </c>
      <c r="O59" s="77">
        <f t="shared" si="3"/>
        <v>7250</v>
      </c>
      <c r="P59" s="53">
        <f t="shared" si="4"/>
        <v>7000</v>
      </c>
      <c r="Q59" s="53">
        <f t="shared" si="2"/>
        <v>7000</v>
      </c>
      <c r="R59" s="53">
        <v>200</v>
      </c>
      <c r="S59" s="20"/>
    </row>
    <row r="60" spans="1:19" s="19" customFormat="1" x14ac:dyDescent="0.2">
      <c r="A60" s="15">
        <v>56</v>
      </c>
      <c r="B60" s="9" t="s">
        <v>65</v>
      </c>
      <c r="C60" s="28" t="s">
        <v>41</v>
      </c>
      <c r="D60" s="28" t="s">
        <v>119</v>
      </c>
      <c r="E60" s="20" t="s">
        <v>79</v>
      </c>
      <c r="F60" s="20" t="s">
        <v>66</v>
      </c>
      <c r="G60" s="13" t="s">
        <v>74</v>
      </c>
      <c r="H60" s="50">
        <v>7000</v>
      </c>
      <c r="I60" s="37">
        <v>250</v>
      </c>
      <c r="J60" s="37">
        <v>375</v>
      </c>
      <c r="K60" s="37">
        <v>0</v>
      </c>
      <c r="L60" s="37">
        <v>0</v>
      </c>
      <c r="M60" s="37">
        <v>0</v>
      </c>
      <c r="N60" s="37">
        <v>3000</v>
      </c>
      <c r="O60" s="77">
        <f t="shared" si="3"/>
        <v>10625</v>
      </c>
      <c r="P60" s="53">
        <f t="shared" si="4"/>
        <v>10375</v>
      </c>
      <c r="Q60" s="53">
        <f t="shared" si="2"/>
        <v>10375</v>
      </c>
      <c r="R60" s="53">
        <v>200</v>
      </c>
      <c r="S60" s="20"/>
    </row>
    <row r="61" spans="1:19" s="19" customFormat="1" x14ac:dyDescent="0.25">
      <c r="A61" s="58">
        <v>57</v>
      </c>
      <c r="B61" s="2" t="s">
        <v>67</v>
      </c>
      <c r="C61" s="22" t="s">
        <v>41</v>
      </c>
      <c r="D61" s="22" t="s">
        <v>119</v>
      </c>
      <c r="E61" s="20" t="s">
        <v>79</v>
      </c>
      <c r="F61" s="20" t="s">
        <v>68</v>
      </c>
      <c r="G61" s="13" t="s">
        <v>74</v>
      </c>
      <c r="H61" s="50">
        <v>7000</v>
      </c>
      <c r="I61" s="37">
        <v>250</v>
      </c>
      <c r="J61" s="37">
        <v>0</v>
      </c>
      <c r="K61" s="37">
        <v>0</v>
      </c>
      <c r="L61" s="37">
        <v>0</v>
      </c>
      <c r="M61" s="37">
        <v>0</v>
      </c>
      <c r="N61" s="43">
        <v>0</v>
      </c>
      <c r="O61" s="77">
        <f t="shared" si="3"/>
        <v>7250</v>
      </c>
      <c r="P61" s="53">
        <f t="shared" si="4"/>
        <v>7000</v>
      </c>
      <c r="Q61" s="53">
        <f t="shared" si="2"/>
        <v>7000</v>
      </c>
      <c r="R61" s="53">
        <v>200</v>
      </c>
      <c r="S61" s="20"/>
    </row>
    <row r="62" spans="1:19" s="19" customFormat="1" ht="36" x14ac:dyDescent="0.25">
      <c r="A62" s="58">
        <v>58</v>
      </c>
      <c r="B62" s="6" t="s">
        <v>115</v>
      </c>
      <c r="C62" s="22" t="s">
        <v>14</v>
      </c>
      <c r="D62" s="22" t="s">
        <v>120</v>
      </c>
      <c r="E62" s="18" t="s">
        <v>92</v>
      </c>
      <c r="F62" s="20" t="s">
        <v>68</v>
      </c>
      <c r="G62" s="13" t="s">
        <v>74</v>
      </c>
      <c r="H62" s="50">
        <v>6297</v>
      </c>
      <c r="I62" s="37">
        <v>250</v>
      </c>
      <c r="J62" s="37">
        <v>375</v>
      </c>
      <c r="K62" s="37">
        <v>0</v>
      </c>
      <c r="L62" s="37">
        <v>0</v>
      </c>
      <c r="M62" s="37">
        <v>0</v>
      </c>
      <c r="N62" s="37">
        <v>1800</v>
      </c>
      <c r="O62" s="70">
        <f t="shared" si="3"/>
        <v>8722</v>
      </c>
      <c r="P62" s="53">
        <f t="shared" si="4"/>
        <v>8472</v>
      </c>
      <c r="Q62" s="53">
        <f t="shared" si="2"/>
        <v>8472</v>
      </c>
      <c r="R62" s="53">
        <v>200</v>
      </c>
      <c r="S62" s="20"/>
    </row>
    <row r="63" spans="1:19" s="19" customFormat="1" ht="24" x14ac:dyDescent="0.2">
      <c r="A63" s="15">
        <v>59</v>
      </c>
      <c r="B63" s="2" t="s">
        <v>69</v>
      </c>
      <c r="C63" s="29" t="s">
        <v>41</v>
      </c>
      <c r="D63" s="29" t="s">
        <v>119</v>
      </c>
      <c r="E63" s="20" t="s">
        <v>79</v>
      </c>
      <c r="F63" s="20" t="s">
        <v>71</v>
      </c>
      <c r="G63" s="13" t="s">
        <v>74</v>
      </c>
      <c r="H63" s="50">
        <v>7000</v>
      </c>
      <c r="I63" s="37">
        <v>250</v>
      </c>
      <c r="J63" s="37">
        <v>375</v>
      </c>
      <c r="K63" s="37">
        <v>0</v>
      </c>
      <c r="L63" s="37">
        <v>0</v>
      </c>
      <c r="M63" s="37">
        <v>0</v>
      </c>
      <c r="N63" s="37">
        <v>3000</v>
      </c>
      <c r="O63" s="77">
        <f t="shared" si="3"/>
        <v>10625</v>
      </c>
      <c r="P63" s="53">
        <f t="shared" si="4"/>
        <v>10375</v>
      </c>
      <c r="Q63" s="53">
        <f t="shared" si="2"/>
        <v>10375</v>
      </c>
      <c r="R63" s="53">
        <v>200</v>
      </c>
      <c r="S63" s="20"/>
    </row>
    <row r="64" spans="1:19" s="19" customFormat="1" ht="33" customHeight="1" x14ac:dyDescent="0.2">
      <c r="A64" s="15">
        <v>60</v>
      </c>
      <c r="B64" s="4" t="s">
        <v>70</v>
      </c>
      <c r="C64" s="22" t="s">
        <v>14</v>
      </c>
      <c r="D64" s="22" t="s">
        <v>120</v>
      </c>
      <c r="E64" s="18" t="s">
        <v>92</v>
      </c>
      <c r="F64" s="20" t="s">
        <v>71</v>
      </c>
      <c r="G64" s="13" t="s">
        <v>74</v>
      </c>
      <c r="H64" s="50">
        <v>6297</v>
      </c>
      <c r="I64" s="37">
        <v>250</v>
      </c>
      <c r="J64" s="37">
        <v>375</v>
      </c>
      <c r="K64" s="37">
        <v>0</v>
      </c>
      <c r="L64" s="37">
        <v>0</v>
      </c>
      <c r="M64" s="37">
        <v>0</v>
      </c>
      <c r="N64" s="37">
        <v>1800</v>
      </c>
      <c r="O64" s="70">
        <f t="shared" si="3"/>
        <v>8722</v>
      </c>
      <c r="P64" s="53">
        <f t="shared" si="4"/>
        <v>8472</v>
      </c>
      <c r="Q64" s="53">
        <f t="shared" si="2"/>
        <v>8472</v>
      </c>
      <c r="R64" s="53">
        <v>200</v>
      </c>
      <c r="S64" s="20"/>
    </row>
    <row r="65" spans="1:19" s="19" customFormat="1" ht="24" x14ac:dyDescent="0.25">
      <c r="A65" s="58">
        <v>61</v>
      </c>
      <c r="B65" s="10" t="s">
        <v>146</v>
      </c>
      <c r="C65" s="29" t="s">
        <v>41</v>
      </c>
      <c r="D65" s="29" t="s">
        <v>119</v>
      </c>
      <c r="E65" s="20" t="s">
        <v>79</v>
      </c>
      <c r="F65" s="20" t="s">
        <v>72</v>
      </c>
      <c r="G65" s="13" t="s">
        <v>74</v>
      </c>
      <c r="H65" s="50">
        <v>7000</v>
      </c>
      <c r="I65" s="37">
        <v>250</v>
      </c>
      <c r="J65" s="37">
        <v>0</v>
      </c>
      <c r="K65" s="37">
        <v>0</v>
      </c>
      <c r="L65" s="37">
        <v>0</v>
      </c>
      <c r="M65" s="37">
        <v>0</v>
      </c>
      <c r="N65" s="43">
        <v>0</v>
      </c>
      <c r="O65" s="77">
        <f t="shared" si="3"/>
        <v>7250</v>
      </c>
      <c r="P65" s="53">
        <f t="shared" si="4"/>
        <v>7000</v>
      </c>
      <c r="Q65" s="53">
        <f t="shared" si="2"/>
        <v>7000</v>
      </c>
      <c r="R65" s="53">
        <v>200</v>
      </c>
      <c r="S65" s="20"/>
    </row>
    <row r="66" spans="1:19" s="19" customFormat="1" x14ac:dyDescent="0.25">
      <c r="A66" s="30"/>
      <c r="B66" s="31" t="s">
        <v>78</v>
      </c>
      <c r="C66" s="31"/>
      <c r="D66" s="31"/>
      <c r="E66" s="31"/>
      <c r="F66" s="31"/>
      <c r="G66" s="40"/>
      <c r="H66" s="33">
        <f t="shared" ref="H66:R66" si="5">SUM(H4:H65)</f>
        <v>329765</v>
      </c>
      <c r="I66" s="33">
        <f t="shared" si="5"/>
        <v>15250</v>
      </c>
      <c r="J66" s="33">
        <f t="shared" si="5"/>
        <v>12750</v>
      </c>
      <c r="K66" s="33">
        <f t="shared" si="5"/>
        <v>9000</v>
      </c>
      <c r="L66" s="33">
        <f t="shared" si="5"/>
        <v>70</v>
      </c>
      <c r="M66" s="33">
        <f t="shared" si="5"/>
        <v>6650</v>
      </c>
      <c r="N66" s="33">
        <f t="shared" si="5"/>
        <v>86700</v>
      </c>
      <c r="O66" s="33">
        <f t="shared" si="5"/>
        <v>460185</v>
      </c>
      <c r="P66" s="33">
        <f t="shared" si="5"/>
        <v>444935</v>
      </c>
      <c r="Q66" s="33">
        <f t="shared" si="5"/>
        <v>444935</v>
      </c>
      <c r="R66" s="34">
        <f t="shared" si="5"/>
        <v>12200</v>
      </c>
      <c r="S66" s="42"/>
    </row>
    <row r="67" spans="1:19" x14ac:dyDescent="0.25">
      <c r="K67" s="96"/>
      <c r="L67" s="96"/>
      <c r="M67" s="96"/>
      <c r="N67" s="87">
        <f>N66*12</f>
        <v>1040400</v>
      </c>
      <c r="O67" s="63">
        <f>O66*12</f>
        <v>5522220</v>
      </c>
      <c r="P67" s="64">
        <f>P66</f>
        <v>444935</v>
      </c>
      <c r="Q67" s="64">
        <f>Q66</f>
        <v>444935</v>
      </c>
      <c r="R67" s="64">
        <f>R66</f>
        <v>12200</v>
      </c>
      <c r="S67" s="65">
        <f>O67+P67+Q67+R67</f>
        <v>6424290</v>
      </c>
    </row>
    <row r="68" spans="1:19" x14ac:dyDescent="0.25">
      <c r="K68" s="79"/>
      <c r="L68" s="79"/>
      <c r="M68" s="79"/>
      <c r="N68" s="79"/>
      <c r="O68" s="63"/>
      <c r="P68" s="64"/>
      <c r="Q68" s="64"/>
      <c r="R68" s="64"/>
      <c r="S68" s="65"/>
    </row>
    <row r="69" spans="1:19" x14ac:dyDescent="0.25">
      <c r="A69" s="85"/>
      <c r="B69" s="85"/>
      <c r="C69" s="85" t="s">
        <v>191</v>
      </c>
      <c r="D69" s="85" t="s">
        <v>208</v>
      </c>
      <c r="E69" s="85" t="s">
        <v>192</v>
      </c>
      <c r="F69" s="85" t="s">
        <v>193</v>
      </c>
      <c r="G69" s="85" t="s">
        <v>209</v>
      </c>
      <c r="H69" s="85" t="s">
        <v>174</v>
      </c>
    </row>
    <row r="70" spans="1:19" x14ac:dyDescent="0.25">
      <c r="A70" s="80">
        <v>36</v>
      </c>
      <c r="B70" s="80" t="s">
        <v>204</v>
      </c>
      <c r="C70" s="81" t="e">
        <f>O4+#REF!+O5+#REF!+O6+O7+O8+O9+O10+O11+O12+O13+#REF!+O19+#REF!+O22+#REF!+O24+#REF!+O25+O27+O28+O29+O30+O31+O32+O33+O34+O35+#REF!+#REF!+#REF!+#REF!+O36+O37+O38</f>
        <v>#REF!</v>
      </c>
      <c r="D70" s="81" t="e">
        <f t="shared" ref="D70:D82" si="6">C70*12</f>
        <v>#REF!</v>
      </c>
      <c r="E70" s="81" t="e">
        <f>P4+#REF!+P5+#REF!+P6+P7+P8+P9+P10+P11+P12+P13+#REF!+P19+#REF!+P22+#REF!+P24+#REF!+P25+P27+P28+P29+P30+P31+P32+P33+P34+P35+#REF!+#REF!+#REF!+#REF!+P36+P37+P38</f>
        <v>#REF!</v>
      </c>
      <c r="F70" s="81" t="e">
        <f t="shared" ref="F70:F82" si="7">E70</f>
        <v>#REF!</v>
      </c>
      <c r="G70" s="81">
        <f>200*36</f>
        <v>7200</v>
      </c>
      <c r="H70" s="81" t="e">
        <f t="shared" ref="H70:H82" si="8">SUM(D70:G70)</f>
        <v>#REF!</v>
      </c>
      <c r="N70" s="64"/>
    </row>
    <row r="71" spans="1:19" x14ac:dyDescent="0.25">
      <c r="A71" s="80">
        <v>11</v>
      </c>
      <c r="B71" s="80" t="s">
        <v>205</v>
      </c>
      <c r="C71" s="81">
        <f>O39+O40+O45+O50+O53+O56+O59+O60+O61+O63+O65</f>
        <v>100000</v>
      </c>
      <c r="D71" s="81">
        <f t="shared" si="6"/>
        <v>1200000</v>
      </c>
      <c r="E71" s="81">
        <f>P39+P40+P45+P50+P53+P56+P59+P60+P61+P63+P65</f>
        <v>97250</v>
      </c>
      <c r="F71" s="81">
        <f t="shared" si="7"/>
        <v>97250</v>
      </c>
      <c r="G71" s="81">
        <f>200*11</f>
        <v>2200</v>
      </c>
      <c r="H71" s="81">
        <f t="shared" si="8"/>
        <v>1396700</v>
      </c>
    </row>
    <row r="72" spans="1:19" s="32" customFormat="1" x14ac:dyDescent="0.25">
      <c r="A72" s="80">
        <v>12</v>
      </c>
      <c r="B72" s="82" t="s">
        <v>206</v>
      </c>
      <c r="C72" s="81" t="e">
        <f>O14+#REF!+O41+O48+O51+O54+O57+#REF!+#REF!+#REF!+#REF!+#REF!</f>
        <v>#REF!</v>
      </c>
      <c r="D72" s="81" t="e">
        <f t="shared" si="6"/>
        <v>#REF!</v>
      </c>
      <c r="E72" s="81" t="e">
        <f>P14+#REF!+P41+P48+P51+P54+P57+#REF!+#REF!+#REF!+#REF!+#REF!</f>
        <v>#REF!</v>
      </c>
      <c r="F72" s="81" t="e">
        <f t="shared" si="7"/>
        <v>#REF!</v>
      </c>
      <c r="G72" s="81" t="e">
        <f>R14+#REF!+R41+R48+R51+R54+R57+#REF!+#REF!+#REF!+#REF!+#REF!</f>
        <v>#REF!</v>
      </c>
      <c r="H72" s="81" t="e">
        <f t="shared" si="8"/>
        <v>#REF!</v>
      </c>
      <c r="O72" s="55"/>
      <c r="S72" s="16"/>
    </row>
    <row r="73" spans="1:19" s="32" customFormat="1" x14ac:dyDescent="0.25">
      <c r="A73" s="80">
        <v>1</v>
      </c>
      <c r="B73" s="80" t="s">
        <v>194</v>
      </c>
      <c r="C73" s="81">
        <f>O16</f>
        <v>8722</v>
      </c>
      <c r="D73" s="81">
        <f t="shared" si="6"/>
        <v>104664</v>
      </c>
      <c r="E73" s="81">
        <f>P16</f>
        <v>8472</v>
      </c>
      <c r="F73" s="81">
        <f t="shared" si="7"/>
        <v>8472</v>
      </c>
      <c r="G73" s="81">
        <v>200</v>
      </c>
      <c r="H73" s="81">
        <f t="shared" si="8"/>
        <v>121808</v>
      </c>
      <c r="O73" s="55"/>
      <c r="S73" s="16"/>
    </row>
    <row r="74" spans="1:19" s="32" customFormat="1" x14ac:dyDescent="0.25">
      <c r="A74" s="80">
        <v>1</v>
      </c>
      <c r="B74" s="80" t="s">
        <v>195</v>
      </c>
      <c r="C74" s="81" t="e">
        <f>#REF!</f>
        <v>#REF!</v>
      </c>
      <c r="D74" s="81" t="e">
        <f t="shared" si="6"/>
        <v>#REF!</v>
      </c>
      <c r="E74" s="81" t="e">
        <f>#REF!</f>
        <v>#REF!</v>
      </c>
      <c r="F74" s="81" t="e">
        <f t="shared" si="7"/>
        <v>#REF!</v>
      </c>
      <c r="G74" s="81">
        <v>200</v>
      </c>
      <c r="H74" s="81" t="e">
        <f t="shared" si="8"/>
        <v>#REF!</v>
      </c>
      <c r="O74" s="55"/>
      <c r="S74" s="16"/>
    </row>
    <row r="75" spans="1:19" s="32" customFormat="1" x14ac:dyDescent="0.25">
      <c r="A75" s="80">
        <v>3</v>
      </c>
      <c r="B75" s="80" t="s">
        <v>196</v>
      </c>
      <c r="C75" s="81">
        <f>O15+O43+O47</f>
        <v>10753</v>
      </c>
      <c r="D75" s="81">
        <f t="shared" si="6"/>
        <v>129036</v>
      </c>
      <c r="E75" s="81">
        <f>P15+P43+P47</f>
        <v>10003</v>
      </c>
      <c r="F75" s="81">
        <f t="shared" si="7"/>
        <v>10003</v>
      </c>
      <c r="G75" s="81">
        <f>R15+R43+R47</f>
        <v>600</v>
      </c>
      <c r="H75" s="81">
        <f t="shared" si="8"/>
        <v>149642</v>
      </c>
      <c r="O75" s="55"/>
      <c r="S75" s="16"/>
    </row>
    <row r="76" spans="1:19" s="32" customFormat="1" x14ac:dyDescent="0.25">
      <c r="A76" s="80">
        <v>12</v>
      </c>
      <c r="B76" s="80" t="s">
        <v>197</v>
      </c>
      <c r="C76" s="81" t="e">
        <f>O17+#REF!+O42+O46+O52+O55+O58+#REF!+#REF!+O62+O64+#REF!</f>
        <v>#REF!</v>
      </c>
      <c r="D76" s="81" t="e">
        <f t="shared" si="6"/>
        <v>#REF!</v>
      </c>
      <c r="E76" s="81" t="e">
        <f>P17+#REF!+P42+P46+P52+P55+P58+#REF!+#REF!+P62+P64+#REF!</f>
        <v>#REF!</v>
      </c>
      <c r="F76" s="81" t="e">
        <f t="shared" si="7"/>
        <v>#REF!</v>
      </c>
      <c r="G76" s="81" t="e">
        <f>R17+#REF!+R42+R46+R52+R55+R58+#REF!+#REF!+R62+R64+#REF!</f>
        <v>#REF!</v>
      </c>
      <c r="H76" s="81" t="e">
        <f t="shared" si="8"/>
        <v>#REF!</v>
      </c>
      <c r="O76" s="55"/>
      <c r="S76" s="16"/>
    </row>
    <row r="77" spans="1:19" s="32" customFormat="1" x14ac:dyDescent="0.25">
      <c r="A77" s="80">
        <v>2</v>
      </c>
      <c r="B77" s="80" t="s">
        <v>198</v>
      </c>
      <c r="C77" s="81">
        <f>O44+O49</f>
        <v>7062</v>
      </c>
      <c r="D77" s="81">
        <f t="shared" si="6"/>
        <v>84744</v>
      </c>
      <c r="E77" s="81">
        <f>P44+P49</f>
        <v>6562</v>
      </c>
      <c r="F77" s="81">
        <f t="shared" si="7"/>
        <v>6562</v>
      </c>
      <c r="G77" s="81">
        <v>400</v>
      </c>
      <c r="H77" s="81">
        <f t="shared" si="8"/>
        <v>98268</v>
      </c>
      <c r="O77" s="55"/>
      <c r="S77" s="16"/>
    </row>
    <row r="78" spans="1:19" s="32" customFormat="1" x14ac:dyDescent="0.25">
      <c r="A78" s="80">
        <v>5</v>
      </c>
      <c r="B78" s="80" t="s">
        <v>199</v>
      </c>
      <c r="C78" s="81" t="e">
        <f>O18+#REF!+#REF!+#REF!+#REF!</f>
        <v>#REF!</v>
      </c>
      <c r="D78" s="81" t="e">
        <f t="shared" si="6"/>
        <v>#REF!</v>
      </c>
      <c r="E78" s="81" t="e">
        <f>P18+#REF!+#REF!+#REF!+#REF!</f>
        <v>#REF!</v>
      </c>
      <c r="F78" s="81" t="e">
        <f t="shared" si="7"/>
        <v>#REF!</v>
      </c>
      <c r="G78" s="81" t="e">
        <f>R18+#REF!+#REF!+#REF!+#REF!</f>
        <v>#REF!</v>
      </c>
      <c r="H78" s="81" t="e">
        <f t="shared" si="8"/>
        <v>#REF!</v>
      </c>
      <c r="O78" s="55"/>
      <c r="S78" s="16"/>
    </row>
    <row r="79" spans="1:19" s="32" customFormat="1" x14ac:dyDescent="0.25">
      <c r="A79" s="80">
        <v>1</v>
      </c>
      <c r="B79" s="80" t="s">
        <v>200</v>
      </c>
      <c r="C79" s="81">
        <f>O20</f>
        <v>6460</v>
      </c>
      <c r="D79" s="81">
        <f t="shared" si="6"/>
        <v>77520</v>
      </c>
      <c r="E79" s="81">
        <f>P20</f>
        <v>6210</v>
      </c>
      <c r="F79" s="81">
        <f t="shared" si="7"/>
        <v>6210</v>
      </c>
      <c r="G79" s="81">
        <v>200</v>
      </c>
      <c r="H79" s="81">
        <f t="shared" si="8"/>
        <v>90140</v>
      </c>
      <c r="O79" s="55"/>
      <c r="S79" s="16"/>
    </row>
    <row r="80" spans="1:19" s="32" customFormat="1" x14ac:dyDescent="0.25">
      <c r="A80" s="80">
        <v>1</v>
      </c>
      <c r="B80" s="80" t="s">
        <v>201</v>
      </c>
      <c r="C80" s="81" t="e">
        <f>#REF!</f>
        <v>#REF!</v>
      </c>
      <c r="D80" s="81" t="e">
        <f t="shared" si="6"/>
        <v>#REF!</v>
      </c>
      <c r="E80" s="81" t="e">
        <f>#REF!</f>
        <v>#REF!</v>
      </c>
      <c r="F80" s="81" t="e">
        <f t="shared" si="7"/>
        <v>#REF!</v>
      </c>
      <c r="G80" s="81">
        <v>200</v>
      </c>
      <c r="H80" s="81" t="e">
        <f t="shared" si="8"/>
        <v>#REF!</v>
      </c>
      <c r="O80" s="55"/>
      <c r="S80" s="16"/>
    </row>
    <row r="81" spans="1:19" s="32" customFormat="1" x14ac:dyDescent="0.25">
      <c r="A81" s="80">
        <v>1</v>
      </c>
      <c r="B81" s="80" t="s">
        <v>202</v>
      </c>
      <c r="C81" s="81">
        <f>O21</f>
        <v>6547</v>
      </c>
      <c r="D81" s="81">
        <f t="shared" si="6"/>
        <v>78564</v>
      </c>
      <c r="E81" s="81">
        <f>P21</f>
        <v>6297</v>
      </c>
      <c r="F81" s="81">
        <f t="shared" si="7"/>
        <v>6297</v>
      </c>
      <c r="G81" s="81">
        <v>200</v>
      </c>
      <c r="H81" s="81">
        <f t="shared" si="8"/>
        <v>91358</v>
      </c>
      <c r="O81" s="55"/>
      <c r="S81" s="16"/>
    </row>
    <row r="82" spans="1:19" s="32" customFormat="1" x14ac:dyDescent="0.25">
      <c r="A82" s="80">
        <v>1</v>
      </c>
      <c r="B82" s="80" t="s">
        <v>203</v>
      </c>
      <c r="C82" s="81">
        <f>O23</f>
        <v>6460</v>
      </c>
      <c r="D82" s="81">
        <f t="shared" si="6"/>
        <v>77520</v>
      </c>
      <c r="E82" s="81">
        <f>P23</f>
        <v>6210</v>
      </c>
      <c r="F82" s="81">
        <f t="shared" si="7"/>
        <v>6210</v>
      </c>
      <c r="G82" s="81">
        <v>200</v>
      </c>
      <c r="H82" s="81">
        <f t="shared" si="8"/>
        <v>90140</v>
      </c>
      <c r="O82" s="55"/>
      <c r="S82" s="16"/>
    </row>
    <row r="83" spans="1:19" s="32" customFormat="1" x14ac:dyDescent="0.25">
      <c r="A83" s="83">
        <f>SUM(A70:A82)</f>
        <v>87</v>
      </c>
      <c r="B83" s="83" t="s">
        <v>174</v>
      </c>
      <c r="C83" s="84" t="e">
        <f t="shared" ref="C83:H83" si="9">SUM(C70:C82)</f>
        <v>#REF!</v>
      </c>
      <c r="D83" s="84" t="e">
        <f t="shared" si="9"/>
        <v>#REF!</v>
      </c>
      <c r="E83" s="84" t="e">
        <f t="shared" si="9"/>
        <v>#REF!</v>
      </c>
      <c r="F83" s="84" t="e">
        <f t="shared" si="9"/>
        <v>#REF!</v>
      </c>
      <c r="G83" s="84" t="e">
        <f t="shared" si="9"/>
        <v>#REF!</v>
      </c>
      <c r="H83" s="84" t="e">
        <f t="shared" si="9"/>
        <v>#REF!</v>
      </c>
      <c r="O83" s="55"/>
      <c r="S83" s="16"/>
    </row>
    <row r="85" spans="1:19" x14ac:dyDescent="0.25">
      <c r="H85" s="64"/>
    </row>
    <row r="88" spans="1:19" x14ac:dyDescent="0.15">
      <c r="F88" s="69"/>
    </row>
    <row r="89" spans="1:19" x14ac:dyDescent="0.15">
      <c r="F89" s="69"/>
    </row>
    <row r="97" spans="7:18" s="19" customFormat="1" x14ac:dyDescent="0.25">
      <c r="G97" s="41"/>
      <c r="H97" s="35"/>
      <c r="I97" s="35"/>
      <c r="J97" s="35"/>
      <c r="K97" s="35"/>
      <c r="L97" s="35"/>
      <c r="M97" s="35"/>
      <c r="N97" s="35"/>
      <c r="O97" s="57"/>
      <c r="P97" s="35"/>
      <c r="Q97" s="35"/>
      <c r="R97" s="35"/>
    </row>
    <row r="98" spans="7:18" s="19" customFormat="1" x14ac:dyDescent="0.25">
      <c r="G98" s="41"/>
      <c r="H98" s="35"/>
      <c r="I98" s="35"/>
      <c r="J98" s="35"/>
      <c r="K98" s="35"/>
      <c r="L98" s="35"/>
      <c r="M98" s="35"/>
      <c r="N98" s="35"/>
      <c r="O98" s="57"/>
      <c r="P98" s="35"/>
      <c r="Q98" s="35"/>
      <c r="R98" s="35"/>
    </row>
    <row r="99" spans="7:18" s="19" customFormat="1" x14ac:dyDescent="0.25">
      <c r="G99" s="41"/>
      <c r="H99" s="35"/>
      <c r="I99" s="35"/>
      <c r="J99" s="35"/>
      <c r="K99" s="35"/>
      <c r="L99" s="35"/>
      <c r="M99" s="35"/>
      <c r="N99" s="35"/>
      <c r="O99" s="57"/>
      <c r="P99" s="35"/>
      <c r="Q99" s="35"/>
      <c r="R99" s="35"/>
    </row>
    <row r="100" spans="7:18" s="19" customFormat="1" x14ac:dyDescent="0.25">
      <c r="G100" s="41"/>
      <c r="H100" s="35"/>
      <c r="I100" s="35"/>
      <c r="J100" s="35"/>
      <c r="K100" s="35"/>
      <c r="L100" s="35"/>
      <c r="M100" s="35"/>
      <c r="N100" s="35"/>
      <c r="O100" s="57"/>
      <c r="P100" s="35"/>
      <c r="Q100" s="35"/>
      <c r="R100" s="35"/>
    </row>
    <row r="101" spans="7:18" s="19" customFormat="1" x14ac:dyDescent="0.25">
      <c r="G101" s="41"/>
      <c r="H101" s="35"/>
      <c r="I101" s="35"/>
      <c r="J101" s="35"/>
      <c r="K101" s="35"/>
      <c r="L101" s="35"/>
      <c r="M101" s="35"/>
      <c r="N101" s="35"/>
      <c r="O101" s="57"/>
      <c r="P101" s="35"/>
      <c r="Q101" s="35"/>
      <c r="R101" s="35"/>
    </row>
    <row r="102" spans="7:18" s="19" customFormat="1" x14ac:dyDescent="0.25">
      <c r="G102" s="41"/>
      <c r="H102" s="35"/>
      <c r="I102" s="35"/>
      <c r="J102" s="35"/>
      <c r="K102" s="35"/>
      <c r="L102" s="35"/>
      <c r="M102" s="35"/>
      <c r="N102" s="35"/>
      <c r="O102" s="57"/>
      <c r="P102" s="35"/>
      <c r="Q102" s="35"/>
      <c r="R102" s="35"/>
    </row>
    <row r="103" spans="7:18" s="19" customFormat="1" x14ac:dyDescent="0.25">
      <c r="G103" s="41"/>
      <c r="H103" s="35"/>
      <c r="I103" s="35"/>
      <c r="J103" s="35"/>
      <c r="K103" s="35"/>
      <c r="L103" s="35"/>
      <c r="M103" s="35"/>
      <c r="N103" s="35"/>
      <c r="O103" s="57"/>
      <c r="P103" s="35"/>
      <c r="Q103" s="35"/>
      <c r="R103" s="35"/>
    </row>
    <row r="104" spans="7:18" s="19" customFormat="1" x14ac:dyDescent="0.25">
      <c r="G104" s="41"/>
      <c r="H104" s="35"/>
      <c r="I104" s="35"/>
      <c r="J104" s="35"/>
      <c r="K104" s="35"/>
      <c r="L104" s="35"/>
      <c r="M104" s="35"/>
      <c r="N104" s="35"/>
      <c r="O104" s="57"/>
      <c r="P104" s="35"/>
      <c r="Q104" s="35"/>
      <c r="R104" s="35"/>
    </row>
    <row r="105" spans="7:18" s="19" customFormat="1" x14ac:dyDescent="0.25">
      <c r="G105" s="41"/>
      <c r="H105" s="35"/>
      <c r="I105" s="35"/>
      <c r="J105" s="35"/>
      <c r="K105" s="35"/>
      <c r="L105" s="35"/>
      <c r="M105" s="35"/>
      <c r="N105" s="35"/>
      <c r="O105" s="57"/>
      <c r="P105" s="35"/>
      <c r="Q105" s="35"/>
      <c r="R105" s="35"/>
    </row>
    <row r="106" spans="7:18" s="19" customFormat="1" x14ac:dyDescent="0.25">
      <c r="G106" s="41"/>
      <c r="H106" s="35"/>
      <c r="I106" s="35"/>
      <c r="J106" s="35"/>
      <c r="K106" s="35"/>
      <c r="L106" s="35"/>
      <c r="M106" s="35"/>
      <c r="N106" s="35"/>
      <c r="O106" s="57"/>
      <c r="P106" s="35"/>
      <c r="Q106" s="35"/>
      <c r="R106" s="35"/>
    </row>
    <row r="107" spans="7:18" s="19" customFormat="1" x14ac:dyDescent="0.25">
      <c r="G107" s="41"/>
      <c r="H107" s="35"/>
      <c r="I107" s="35"/>
      <c r="J107" s="35"/>
      <c r="K107" s="35"/>
      <c r="L107" s="35"/>
      <c r="M107" s="35"/>
      <c r="N107" s="35"/>
      <c r="O107" s="57"/>
      <c r="P107" s="35"/>
      <c r="Q107" s="35"/>
      <c r="R107" s="35"/>
    </row>
    <row r="108" spans="7:18" s="19" customFormat="1" x14ac:dyDescent="0.25">
      <c r="G108" s="41"/>
      <c r="H108" s="35"/>
      <c r="I108" s="35"/>
      <c r="J108" s="35"/>
      <c r="K108" s="35"/>
      <c r="L108" s="35"/>
      <c r="M108" s="35"/>
      <c r="N108" s="35"/>
      <c r="O108" s="57"/>
      <c r="P108" s="35"/>
      <c r="Q108" s="35"/>
      <c r="R108" s="35"/>
    </row>
    <row r="109" spans="7:18" s="19" customFormat="1" x14ac:dyDescent="0.25">
      <c r="G109" s="41"/>
      <c r="H109" s="35"/>
      <c r="I109" s="35"/>
      <c r="J109" s="35"/>
      <c r="K109" s="35"/>
      <c r="L109" s="35"/>
      <c r="M109" s="35"/>
      <c r="N109" s="35"/>
      <c r="O109" s="57"/>
      <c r="P109" s="35"/>
      <c r="Q109" s="35"/>
      <c r="R109" s="35"/>
    </row>
    <row r="110" spans="7:18" s="19" customFormat="1" x14ac:dyDescent="0.25">
      <c r="G110" s="41"/>
      <c r="H110" s="35"/>
      <c r="I110" s="35"/>
      <c r="J110" s="35"/>
      <c r="K110" s="35"/>
      <c r="L110" s="35"/>
      <c r="M110" s="35"/>
      <c r="N110" s="35"/>
      <c r="O110" s="57"/>
      <c r="P110" s="35"/>
      <c r="Q110" s="35"/>
      <c r="R110" s="35"/>
    </row>
    <row r="111" spans="7:18" s="19" customFormat="1" x14ac:dyDescent="0.25">
      <c r="G111" s="41"/>
      <c r="H111" s="35"/>
      <c r="I111" s="35"/>
      <c r="J111" s="35"/>
      <c r="K111" s="35"/>
      <c r="L111" s="35"/>
      <c r="M111" s="35"/>
      <c r="N111" s="35"/>
      <c r="O111" s="57"/>
      <c r="P111" s="35"/>
      <c r="Q111" s="35"/>
      <c r="R111" s="35"/>
    </row>
    <row r="112" spans="7:18" s="19" customFormat="1" x14ac:dyDescent="0.25">
      <c r="G112" s="41"/>
      <c r="H112" s="35"/>
      <c r="I112" s="35"/>
      <c r="J112" s="35"/>
      <c r="K112" s="35"/>
      <c r="L112" s="35"/>
      <c r="M112" s="35"/>
      <c r="N112" s="35"/>
      <c r="O112" s="57"/>
      <c r="P112" s="35"/>
      <c r="Q112" s="35"/>
      <c r="R112" s="35"/>
    </row>
    <row r="113" spans="7:18" s="19" customFormat="1" x14ac:dyDescent="0.25">
      <c r="G113" s="41"/>
      <c r="H113" s="35"/>
      <c r="I113" s="35"/>
      <c r="J113" s="35"/>
      <c r="K113" s="35"/>
      <c r="L113" s="35"/>
      <c r="M113" s="35"/>
      <c r="N113" s="35"/>
      <c r="O113" s="57"/>
      <c r="P113" s="35"/>
      <c r="Q113" s="35"/>
      <c r="R113" s="35"/>
    </row>
    <row r="114" spans="7:18" s="19" customFormat="1" x14ac:dyDescent="0.25">
      <c r="G114" s="41"/>
      <c r="H114" s="35"/>
      <c r="I114" s="35"/>
      <c r="J114" s="35"/>
      <c r="K114" s="35"/>
      <c r="L114" s="35"/>
      <c r="M114" s="35"/>
      <c r="N114" s="35"/>
      <c r="O114" s="57"/>
      <c r="P114" s="35"/>
      <c r="Q114" s="35"/>
      <c r="R114" s="35"/>
    </row>
    <row r="115" spans="7:18" s="19" customFormat="1" x14ac:dyDescent="0.25">
      <c r="G115" s="41"/>
      <c r="H115" s="35"/>
      <c r="I115" s="35"/>
      <c r="J115" s="35"/>
      <c r="K115" s="35"/>
      <c r="L115" s="35"/>
      <c r="M115" s="35"/>
      <c r="N115" s="35"/>
      <c r="O115" s="57"/>
      <c r="P115" s="35"/>
      <c r="Q115" s="35"/>
      <c r="R115" s="35"/>
    </row>
    <row r="116" spans="7:18" s="19" customFormat="1" x14ac:dyDescent="0.25">
      <c r="G116" s="41"/>
      <c r="H116" s="35"/>
      <c r="I116" s="35"/>
      <c r="J116" s="35"/>
      <c r="K116" s="35"/>
      <c r="L116" s="35"/>
      <c r="M116" s="35"/>
      <c r="N116" s="35"/>
      <c r="O116" s="57"/>
      <c r="P116" s="35"/>
      <c r="Q116" s="35"/>
      <c r="R116" s="35"/>
    </row>
    <row r="117" spans="7:18" s="19" customFormat="1" x14ac:dyDescent="0.25">
      <c r="G117" s="41"/>
      <c r="H117" s="35"/>
      <c r="I117" s="35"/>
      <c r="J117" s="35"/>
      <c r="K117" s="35"/>
      <c r="L117" s="35"/>
      <c r="M117" s="35"/>
      <c r="N117" s="35"/>
      <c r="O117" s="57"/>
      <c r="P117" s="35"/>
      <c r="Q117" s="35"/>
      <c r="R117" s="35"/>
    </row>
    <row r="118" spans="7:18" s="19" customFormat="1" x14ac:dyDescent="0.25">
      <c r="G118" s="41"/>
      <c r="H118" s="35"/>
      <c r="I118" s="35"/>
      <c r="J118" s="35"/>
      <c r="K118" s="35"/>
      <c r="L118" s="35"/>
      <c r="M118" s="35"/>
      <c r="N118" s="35"/>
      <c r="O118" s="57"/>
      <c r="P118" s="35"/>
      <c r="Q118" s="35"/>
      <c r="R118" s="35"/>
    </row>
    <row r="119" spans="7:18" s="19" customFormat="1" x14ac:dyDescent="0.25">
      <c r="G119" s="41"/>
      <c r="H119" s="35"/>
      <c r="I119" s="35"/>
      <c r="J119" s="35"/>
      <c r="K119" s="35"/>
      <c r="L119" s="35"/>
      <c r="M119" s="35"/>
      <c r="N119" s="35"/>
      <c r="O119" s="57"/>
      <c r="P119" s="35"/>
      <c r="Q119" s="35"/>
      <c r="R119" s="35"/>
    </row>
    <row r="120" spans="7:18" s="19" customFormat="1" x14ac:dyDescent="0.25">
      <c r="G120" s="41"/>
      <c r="H120" s="35"/>
      <c r="I120" s="35"/>
      <c r="J120" s="35"/>
      <c r="K120" s="35"/>
      <c r="L120" s="35"/>
      <c r="M120" s="35"/>
      <c r="N120" s="35"/>
      <c r="O120" s="57"/>
      <c r="P120" s="35"/>
      <c r="Q120" s="35"/>
      <c r="R120" s="35"/>
    </row>
    <row r="121" spans="7:18" s="19" customFormat="1" x14ac:dyDescent="0.25">
      <c r="G121" s="41"/>
      <c r="H121" s="35"/>
      <c r="I121" s="35"/>
      <c r="J121" s="35"/>
      <c r="K121" s="35"/>
      <c r="L121" s="35"/>
      <c r="M121" s="35"/>
      <c r="N121" s="35"/>
      <c r="O121" s="57"/>
      <c r="P121" s="35"/>
      <c r="Q121" s="35"/>
      <c r="R121" s="35"/>
    </row>
    <row r="122" spans="7:18" s="19" customFormat="1" x14ac:dyDescent="0.25">
      <c r="G122" s="41"/>
      <c r="H122" s="35"/>
      <c r="I122" s="35"/>
      <c r="J122" s="35"/>
      <c r="K122" s="35"/>
      <c r="L122" s="35"/>
      <c r="M122" s="35"/>
      <c r="N122" s="35"/>
      <c r="O122" s="57"/>
      <c r="P122" s="35"/>
      <c r="Q122" s="35"/>
      <c r="R122" s="35"/>
    </row>
    <row r="123" spans="7:18" s="19" customFormat="1" x14ac:dyDescent="0.25">
      <c r="G123" s="41"/>
      <c r="H123" s="35"/>
      <c r="I123" s="35"/>
      <c r="J123" s="35"/>
      <c r="K123" s="35"/>
      <c r="L123" s="35"/>
      <c r="M123" s="35"/>
      <c r="N123" s="35"/>
      <c r="O123" s="57"/>
      <c r="P123" s="35"/>
      <c r="Q123" s="35"/>
      <c r="R123" s="35"/>
    </row>
    <row r="124" spans="7:18" s="19" customFormat="1" x14ac:dyDescent="0.25">
      <c r="G124" s="41"/>
      <c r="H124" s="35"/>
      <c r="I124" s="35"/>
      <c r="J124" s="35"/>
      <c r="K124" s="35"/>
      <c r="L124" s="35"/>
      <c r="M124" s="35"/>
      <c r="N124" s="35"/>
      <c r="O124" s="57"/>
      <c r="P124" s="35"/>
      <c r="Q124" s="35"/>
      <c r="R124" s="35"/>
    </row>
    <row r="125" spans="7:18" s="19" customFormat="1" x14ac:dyDescent="0.25">
      <c r="G125" s="41"/>
      <c r="H125" s="35"/>
      <c r="I125" s="35"/>
      <c r="J125" s="35"/>
      <c r="K125" s="35"/>
      <c r="L125" s="35"/>
      <c r="M125" s="35"/>
      <c r="N125" s="35"/>
      <c r="O125" s="57"/>
      <c r="P125" s="35"/>
      <c r="Q125" s="35"/>
      <c r="R125" s="35"/>
    </row>
    <row r="126" spans="7:18" s="19" customFormat="1" x14ac:dyDescent="0.25">
      <c r="G126" s="41"/>
      <c r="H126" s="35"/>
      <c r="I126" s="35"/>
      <c r="J126" s="35"/>
      <c r="K126" s="35"/>
      <c r="L126" s="35"/>
      <c r="M126" s="35"/>
      <c r="N126" s="35"/>
      <c r="O126" s="57"/>
      <c r="P126" s="35"/>
      <c r="Q126" s="35"/>
      <c r="R126" s="35"/>
    </row>
    <row r="127" spans="7:18" s="19" customFormat="1" x14ac:dyDescent="0.25">
      <c r="G127" s="41"/>
      <c r="H127" s="35"/>
      <c r="I127" s="35"/>
      <c r="J127" s="35"/>
      <c r="K127" s="35"/>
      <c r="L127" s="35"/>
      <c r="M127" s="35"/>
      <c r="N127" s="35"/>
      <c r="O127" s="57"/>
      <c r="P127" s="35"/>
      <c r="Q127" s="35"/>
      <c r="R127" s="35"/>
    </row>
    <row r="128" spans="7:18" s="19" customFormat="1" x14ac:dyDescent="0.25">
      <c r="G128" s="41"/>
      <c r="H128" s="35"/>
      <c r="I128" s="35"/>
      <c r="J128" s="35"/>
      <c r="K128" s="35"/>
      <c r="L128" s="35"/>
      <c r="M128" s="35"/>
      <c r="N128" s="35"/>
      <c r="O128" s="57"/>
      <c r="P128" s="35"/>
      <c r="Q128" s="35"/>
      <c r="R128" s="35"/>
    </row>
    <row r="129" spans="7:18" s="19" customFormat="1" x14ac:dyDescent="0.25">
      <c r="G129" s="41"/>
      <c r="H129" s="35"/>
      <c r="I129" s="35"/>
      <c r="J129" s="35"/>
      <c r="K129" s="35"/>
      <c r="L129" s="35"/>
      <c r="M129" s="35"/>
      <c r="N129" s="35"/>
      <c r="O129" s="57"/>
      <c r="P129" s="35"/>
      <c r="Q129" s="35"/>
      <c r="R129" s="35"/>
    </row>
    <row r="130" spans="7:18" s="19" customFormat="1" x14ac:dyDescent="0.25">
      <c r="G130" s="41"/>
      <c r="H130" s="35"/>
      <c r="I130" s="35"/>
      <c r="J130" s="35"/>
      <c r="K130" s="35"/>
      <c r="L130" s="35"/>
      <c r="M130" s="35"/>
      <c r="N130" s="35"/>
      <c r="O130" s="57"/>
      <c r="P130" s="35"/>
      <c r="Q130" s="35"/>
      <c r="R130" s="35"/>
    </row>
    <row r="131" spans="7:18" s="19" customFormat="1" x14ac:dyDescent="0.25">
      <c r="G131" s="41"/>
      <c r="H131" s="35"/>
      <c r="I131" s="35"/>
      <c r="J131" s="35"/>
      <c r="K131" s="35"/>
      <c r="L131" s="35"/>
      <c r="M131" s="35"/>
      <c r="N131" s="35"/>
      <c r="O131" s="57"/>
      <c r="P131" s="35"/>
      <c r="Q131" s="35"/>
      <c r="R131" s="35"/>
    </row>
    <row r="132" spans="7:18" s="19" customFormat="1" x14ac:dyDescent="0.25">
      <c r="G132" s="41"/>
      <c r="H132" s="35"/>
      <c r="I132" s="35"/>
      <c r="J132" s="35"/>
      <c r="K132" s="35"/>
      <c r="L132" s="35"/>
      <c r="M132" s="35"/>
      <c r="N132" s="35"/>
      <c r="O132" s="57"/>
      <c r="P132" s="35"/>
      <c r="Q132" s="35"/>
      <c r="R132" s="35"/>
    </row>
    <row r="133" spans="7:18" s="19" customFormat="1" x14ac:dyDescent="0.25">
      <c r="G133" s="41"/>
      <c r="H133" s="35"/>
      <c r="I133" s="35"/>
      <c r="J133" s="35"/>
      <c r="K133" s="35"/>
      <c r="L133" s="35"/>
      <c r="M133" s="35"/>
      <c r="N133" s="35"/>
      <c r="O133" s="57"/>
      <c r="P133" s="35"/>
      <c r="Q133" s="35"/>
      <c r="R133" s="35"/>
    </row>
    <row r="134" spans="7:18" s="19" customFormat="1" x14ac:dyDescent="0.25">
      <c r="G134" s="41"/>
      <c r="H134" s="35"/>
      <c r="I134" s="35"/>
      <c r="J134" s="35"/>
      <c r="K134" s="35"/>
      <c r="L134" s="35"/>
      <c r="M134" s="35"/>
      <c r="N134" s="35"/>
      <c r="O134" s="57"/>
      <c r="P134" s="35"/>
      <c r="Q134" s="35"/>
      <c r="R134" s="35"/>
    </row>
    <row r="135" spans="7:18" s="19" customFormat="1" x14ac:dyDescent="0.25">
      <c r="G135" s="41"/>
      <c r="H135" s="35"/>
      <c r="I135" s="35"/>
      <c r="J135" s="35"/>
      <c r="K135" s="35"/>
      <c r="L135" s="35"/>
      <c r="M135" s="35"/>
      <c r="N135" s="35"/>
      <c r="O135" s="57"/>
      <c r="P135" s="35"/>
      <c r="Q135" s="35"/>
      <c r="R135" s="35"/>
    </row>
    <row r="136" spans="7:18" s="19" customFormat="1" x14ac:dyDescent="0.25">
      <c r="G136" s="41"/>
      <c r="H136" s="35"/>
      <c r="I136" s="35"/>
      <c r="J136" s="35"/>
      <c r="K136" s="35"/>
      <c r="L136" s="35"/>
      <c r="M136" s="35"/>
      <c r="N136" s="35"/>
      <c r="O136" s="57"/>
      <c r="P136" s="35"/>
      <c r="Q136" s="35"/>
      <c r="R136" s="35"/>
    </row>
    <row r="137" spans="7:18" s="19" customFormat="1" x14ac:dyDescent="0.25">
      <c r="G137" s="41"/>
      <c r="H137" s="35"/>
      <c r="I137" s="35"/>
      <c r="J137" s="35"/>
      <c r="K137" s="35"/>
      <c r="L137" s="35"/>
      <c r="M137" s="35"/>
      <c r="N137" s="35"/>
      <c r="O137" s="57"/>
      <c r="P137" s="35"/>
      <c r="Q137" s="35"/>
      <c r="R137" s="35"/>
    </row>
    <row r="138" spans="7:18" s="19" customFormat="1" x14ac:dyDescent="0.25">
      <c r="G138" s="41"/>
      <c r="H138" s="35"/>
      <c r="I138" s="35"/>
      <c r="J138" s="35"/>
      <c r="K138" s="35"/>
      <c r="L138" s="35"/>
      <c r="M138" s="35"/>
      <c r="N138" s="35"/>
      <c r="O138" s="57"/>
      <c r="P138" s="35"/>
      <c r="Q138" s="35"/>
      <c r="R138" s="35"/>
    </row>
    <row r="139" spans="7:18" s="19" customFormat="1" x14ac:dyDescent="0.25">
      <c r="G139" s="41"/>
      <c r="H139" s="35"/>
      <c r="I139" s="35"/>
      <c r="J139" s="35"/>
      <c r="K139" s="35"/>
      <c r="L139" s="35"/>
      <c r="M139" s="35"/>
      <c r="N139" s="35"/>
      <c r="O139" s="57"/>
      <c r="P139" s="35"/>
      <c r="Q139" s="35"/>
      <c r="R139" s="35"/>
    </row>
    <row r="140" spans="7:18" s="19" customFormat="1" x14ac:dyDescent="0.25">
      <c r="G140" s="41"/>
      <c r="H140" s="35"/>
      <c r="I140" s="35"/>
      <c r="J140" s="35"/>
      <c r="K140" s="35"/>
      <c r="L140" s="35"/>
      <c r="M140" s="35"/>
      <c r="N140" s="35"/>
      <c r="O140" s="57"/>
      <c r="P140" s="35"/>
      <c r="Q140" s="35"/>
      <c r="R140" s="35"/>
    </row>
    <row r="141" spans="7:18" s="19" customFormat="1" x14ac:dyDescent="0.25">
      <c r="G141" s="41"/>
      <c r="H141" s="35"/>
      <c r="I141" s="35"/>
      <c r="J141" s="35"/>
      <c r="K141" s="35"/>
      <c r="L141" s="35"/>
      <c r="M141" s="35"/>
      <c r="N141" s="35"/>
      <c r="O141" s="57"/>
      <c r="P141" s="35"/>
      <c r="Q141" s="35"/>
      <c r="R141" s="35"/>
    </row>
    <row r="142" spans="7:18" s="19" customFormat="1" x14ac:dyDescent="0.25">
      <c r="G142" s="41"/>
      <c r="H142" s="35"/>
      <c r="I142" s="35"/>
      <c r="J142" s="35"/>
      <c r="K142" s="35"/>
      <c r="L142" s="35"/>
      <c r="M142" s="35"/>
      <c r="N142" s="35"/>
      <c r="O142" s="57"/>
      <c r="P142" s="35"/>
      <c r="Q142" s="35"/>
      <c r="R142" s="35"/>
    </row>
    <row r="143" spans="7:18" s="19" customFormat="1" x14ac:dyDescent="0.25">
      <c r="G143" s="41"/>
      <c r="H143" s="35"/>
      <c r="I143" s="35"/>
      <c r="J143" s="35"/>
      <c r="K143" s="35"/>
      <c r="L143" s="35"/>
      <c r="M143" s="35"/>
      <c r="N143" s="35"/>
      <c r="O143" s="57"/>
      <c r="P143" s="35"/>
      <c r="Q143" s="35"/>
      <c r="R143" s="35"/>
    </row>
    <row r="144" spans="7:18" s="19" customFormat="1" x14ac:dyDescent="0.25">
      <c r="G144" s="41"/>
      <c r="H144" s="35"/>
      <c r="I144" s="35"/>
      <c r="J144" s="35"/>
      <c r="K144" s="35"/>
      <c r="L144" s="35"/>
      <c r="M144" s="35"/>
      <c r="N144" s="35"/>
      <c r="O144" s="57"/>
      <c r="P144" s="35"/>
      <c r="Q144" s="35"/>
      <c r="R144" s="35"/>
    </row>
    <row r="145" spans="7:18" s="19" customFormat="1" x14ac:dyDescent="0.25">
      <c r="G145" s="41"/>
      <c r="H145" s="35"/>
      <c r="I145" s="35"/>
      <c r="J145" s="35"/>
      <c r="K145" s="35"/>
      <c r="L145" s="35"/>
      <c r="M145" s="35"/>
      <c r="N145" s="35"/>
      <c r="O145" s="57"/>
      <c r="P145" s="35"/>
      <c r="Q145" s="35"/>
      <c r="R145" s="35"/>
    </row>
    <row r="146" spans="7:18" s="19" customFormat="1" x14ac:dyDescent="0.25">
      <c r="G146" s="41"/>
      <c r="H146" s="35"/>
      <c r="I146" s="35"/>
      <c r="J146" s="35"/>
      <c r="K146" s="35"/>
      <c r="L146" s="35"/>
      <c r="M146" s="35"/>
      <c r="N146" s="35"/>
      <c r="O146" s="57"/>
      <c r="P146" s="35"/>
      <c r="Q146" s="35"/>
      <c r="R146" s="35"/>
    </row>
    <row r="147" spans="7:18" s="19" customFormat="1" x14ac:dyDescent="0.25">
      <c r="G147" s="41"/>
      <c r="H147" s="35"/>
      <c r="I147" s="35"/>
      <c r="J147" s="35"/>
      <c r="K147" s="35"/>
      <c r="L147" s="35"/>
      <c r="M147" s="35"/>
      <c r="N147" s="35"/>
      <c r="O147" s="57"/>
      <c r="P147" s="35"/>
      <c r="Q147" s="35"/>
      <c r="R147" s="35"/>
    </row>
    <row r="148" spans="7:18" s="19" customFormat="1" x14ac:dyDescent="0.25">
      <c r="G148" s="41"/>
      <c r="H148" s="35"/>
      <c r="I148" s="35"/>
      <c r="J148" s="35"/>
      <c r="K148" s="35"/>
      <c r="L148" s="35"/>
      <c r="M148" s="35"/>
      <c r="N148" s="35"/>
      <c r="O148" s="57"/>
      <c r="P148" s="35"/>
      <c r="Q148" s="35"/>
      <c r="R148" s="35"/>
    </row>
    <row r="149" spans="7:18" s="19" customFormat="1" x14ac:dyDescent="0.25">
      <c r="G149" s="41"/>
      <c r="H149" s="35"/>
      <c r="I149" s="35"/>
      <c r="J149" s="35"/>
      <c r="K149" s="35"/>
      <c r="L149" s="35"/>
      <c r="M149" s="35"/>
      <c r="N149" s="35"/>
      <c r="O149" s="57"/>
      <c r="P149" s="35"/>
      <c r="Q149" s="35"/>
      <c r="R149" s="35"/>
    </row>
    <row r="150" spans="7:18" s="19" customFormat="1" x14ac:dyDescent="0.25">
      <c r="G150" s="41"/>
      <c r="H150" s="35"/>
      <c r="I150" s="35"/>
      <c r="J150" s="35"/>
      <c r="K150" s="35"/>
      <c r="L150" s="35"/>
      <c r="M150" s="35"/>
      <c r="N150" s="35"/>
      <c r="O150" s="57"/>
      <c r="P150" s="35"/>
      <c r="Q150" s="35"/>
      <c r="R150" s="35"/>
    </row>
    <row r="151" spans="7:18" s="19" customFormat="1" x14ac:dyDescent="0.25">
      <c r="G151" s="41"/>
      <c r="H151" s="35"/>
      <c r="I151" s="35"/>
      <c r="J151" s="35"/>
      <c r="K151" s="35"/>
      <c r="L151" s="35"/>
      <c r="M151" s="35"/>
      <c r="N151" s="35"/>
      <c r="O151" s="57"/>
      <c r="P151" s="35"/>
      <c r="Q151" s="35"/>
      <c r="R151" s="35"/>
    </row>
    <row r="152" spans="7:18" s="19" customFormat="1" x14ac:dyDescent="0.25">
      <c r="G152" s="41"/>
      <c r="H152" s="35"/>
      <c r="I152" s="35"/>
      <c r="J152" s="35"/>
      <c r="K152" s="35"/>
      <c r="L152" s="35"/>
      <c r="M152" s="35"/>
      <c r="N152" s="35"/>
      <c r="O152" s="57"/>
      <c r="P152" s="35"/>
      <c r="Q152" s="35"/>
      <c r="R152" s="35"/>
    </row>
    <row r="153" spans="7:18" s="19" customFormat="1" x14ac:dyDescent="0.25">
      <c r="G153" s="41"/>
      <c r="H153" s="35"/>
      <c r="I153" s="35"/>
      <c r="J153" s="35"/>
      <c r="K153" s="35"/>
      <c r="L153" s="35"/>
      <c r="M153" s="35"/>
      <c r="N153" s="35"/>
      <c r="O153" s="57"/>
      <c r="P153" s="35"/>
      <c r="Q153" s="35"/>
      <c r="R153" s="35"/>
    </row>
    <row r="154" spans="7:18" s="19" customFormat="1" x14ac:dyDescent="0.25">
      <c r="G154" s="41"/>
      <c r="H154" s="35"/>
      <c r="I154" s="35"/>
      <c r="J154" s="35"/>
      <c r="K154" s="35"/>
      <c r="L154" s="35"/>
      <c r="M154" s="35"/>
      <c r="N154" s="35"/>
      <c r="O154" s="57"/>
      <c r="P154" s="35"/>
      <c r="Q154" s="35"/>
      <c r="R154" s="35"/>
    </row>
    <row r="155" spans="7:18" s="19" customFormat="1" x14ac:dyDescent="0.25">
      <c r="G155" s="41"/>
      <c r="H155" s="35"/>
      <c r="I155" s="35"/>
      <c r="J155" s="35"/>
      <c r="K155" s="35"/>
      <c r="L155" s="35"/>
      <c r="M155" s="35"/>
      <c r="N155" s="35"/>
      <c r="O155" s="57"/>
      <c r="P155" s="35"/>
      <c r="Q155" s="35"/>
      <c r="R155" s="35"/>
    </row>
    <row r="156" spans="7:18" s="19" customFormat="1" x14ac:dyDescent="0.25">
      <c r="G156" s="41"/>
      <c r="H156" s="35"/>
      <c r="I156" s="35"/>
      <c r="J156" s="35"/>
      <c r="K156" s="35"/>
      <c r="L156" s="35"/>
      <c r="M156" s="35"/>
      <c r="N156" s="35"/>
      <c r="O156" s="57"/>
      <c r="P156" s="35"/>
      <c r="Q156" s="35"/>
      <c r="R156" s="35"/>
    </row>
    <row r="157" spans="7:18" s="19" customFormat="1" x14ac:dyDescent="0.25">
      <c r="G157" s="41"/>
      <c r="H157" s="35"/>
      <c r="I157" s="35"/>
      <c r="J157" s="35"/>
      <c r="K157" s="35"/>
      <c r="L157" s="35"/>
      <c r="M157" s="35"/>
      <c r="N157" s="35"/>
      <c r="O157" s="57"/>
      <c r="P157" s="35"/>
      <c r="Q157" s="35"/>
      <c r="R157" s="35"/>
    </row>
    <row r="158" spans="7:18" s="19" customFormat="1" x14ac:dyDescent="0.25">
      <c r="G158" s="41"/>
      <c r="H158" s="35"/>
      <c r="I158" s="35"/>
      <c r="J158" s="35"/>
      <c r="K158" s="35"/>
      <c r="L158" s="35"/>
      <c r="M158" s="35"/>
      <c r="N158" s="35"/>
      <c r="O158" s="57"/>
      <c r="P158" s="35"/>
      <c r="Q158" s="35"/>
      <c r="R158" s="35"/>
    </row>
    <row r="159" spans="7:18" s="19" customFormat="1" x14ac:dyDescent="0.25">
      <c r="G159" s="41"/>
      <c r="H159" s="35"/>
      <c r="I159" s="35"/>
      <c r="J159" s="35"/>
      <c r="K159" s="35"/>
      <c r="L159" s="35"/>
      <c r="M159" s="35"/>
      <c r="N159" s="35"/>
      <c r="O159" s="57"/>
      <c r="P159" s="35"/>
      <c r="Q159" s="35"/>
      <c r="R159" s="35"/>
    </row>
    <row r="160" spans="7:18" s="19" customFormat="1" x14ac:dyDescent="0.25">
      <c r="G160" s="41"/>
      <c r="H160" s="35"/>
      <c r="I160" s="35"/>
      <c r="J160" s="35"/>
      <c r="K160" s="35"/>
      <c r="L160" s="35"/>
      <c r="M160" s="35"/>
      <c r="N160" s="35"/>
      <c r="O160" s="57"/>
      <c r="P160" s="35"/>
      <c r="Q160" s="35"/>
      <c r="R160" s="35"/>
    </row>
    <row r="161" spans="7:18" s="19" customFormat="1" x14ac:dyDescent="0.25">
      <c r="G161" s="41"/>
      <c r="H161" s="35"/>
      <c r="I161" s="35"/>
      <c r="J161" s="35"/>
      <c r="K161" s="35"/>
      <c r="L161" s="35"/>
      <c r="M161" s="35"/>
      <c r="N161" s="35"/>
      <c r="O161" s="57"/>
      <c r="P161" s="35"/>
      <c r="Q161" s="35"/>
      <c r="R161" s="35"/>
    </row>
    <row r="162" spans="7:18" s="19" customFormat="1" x14ac:dyDescent="0.25">
      <c r="G162" s="41"/>
      <c r="H162" s="35"/>
      <c r="I162" s="35"/>
      <c r="J162" s="35"/>
      <c r="K162" s="35"/>
      <c r="L162" s="35"/>
      <c r="M162" s="35"/>
      <c r="N162" s="35"/>
      <c r="O162" s="57"/>
      <c r="P162" s="35"/>
      <c r="Q162" s="35"/>
      <c r="R162" s="35"/>
    </row>
    <row r="163" spans="7:18" s="19" customFormat="1" x14ac:dyDescent="0.25">
      <c r="G163" s="41"/>
      <c r="H163" s="35"/>
      <c r="I163" s="35"/>
      <c r="J163" s="35"/>
      <c r="K163" s="35"/>
      <c r="L163" s="35"/>
      <c r="M163" s="35"/>
      <c r="N163" s="35"/>
      <c r="O163" s="57"/>
      <c r="P163" s="35"/>
      <c r="Q163" s="35"/>
      <c r="R163" s="35"/>
    </row>
    <row r="164" spans="7:18" s="19" customFormat="1" x14ac:dyDescent="0.25">
      <c r="G164" s="41"/>
      <c r="H164" s="35"/>
      <c r="I164" s="35"/>
      <c r="J164" s="35"/>
      <c r="K164" s="35"/>
      <c r="L164" s="35"/>
      <c r="M164" s="35"/>
      <c r="N164" s="35"/>
      <c r="O164" s="57"/>
      <c r="P164" s="35"/>
      <c r="Q164" s="35"/>
      <c r="R164" s="35"/>
    </row>
    <row r="165" spans="7:18" s="19" customFormat="1" x14ac:dyDescent="0.25">
      <c r="G165" s="41"/>
      <c r="H165" s="35"/>
      <c r="I165" s="35"/>
      <c r="J165" s="35"/>
      <c r="K165" s="35"/>
      <c r="L165" s="35"/>
      <c r="M165" s="35"/>
      <c r="N165" s="35"/>
      <c r="O165" s="57"/>
      <c r="P165" s="35"/>
      <c r="Q165" s="35"/>
      <c r="R165" s="35"/>
    </row>
    <row r="166" spans="7:18" s="19" customFormat="1" x14ac:dyDescent="0.25">
      <c r="G166" s="41"/>
      <c r="H166" s="35"/>
      <c r="I166" s="35"/>
      <c r="J166" s="35"/>
      <c r="K166" s="35"/>
      <c r="L166" s="35"/>
      <c r="M166" s="35"/>
      <c r="N166" s="35"/>
      <c r="O166" s="57"/>
      <c r="P166" s="35"/>
      <c r="Q166" s="35"/>
      <c r="R166" s="35"/>
    </row>
    <row r="167" spans="7:18" s="19" customFormat="1" x14ac:dyDescent="0.25">
      <c r="G167" s="41"/>
      <c r="H167" s="35"/>
      <c r="I167" s="35"/>
      <c r="J167" s="35"/>
      <c r="K167" s="35"/>
      <c r="L167" s="35"/>
      <c r="M167" s="35"/>
      <c r="N167" s="35"/>
      <c r="O167" s="57"/>
      <c r="P167" s="35"/>
      <c r="Q167" s="35"/>
      <c r="R167" s="35"/>
    </row>
    <row r="168" spans="7:18" s="19" customFormat="1" x14ac:dyDescent="0.25">
      <c r="G168" s="41"/>
      <c r="H168" s="35"/>
      <c r="I168" s="35"/>
      <c r="J168" s="35"/>
      <c r="K168" s="35"/>
      <c r="L168" s="35"/>
      <c r="M168" s="35"/>
      <c r="N168" s="35"/>
      <c r="O168" s="57"/>
      <c r="P168" s="35"/>
      <c r="Q168" s="35"/>
      <c r="R168" s="35"/>
    </row>
    <row r="169" spans="7:18" s="19" customFormat="1" x14ac:dyDescent="0.25">
      <c r="G169" s="41"/>
      <c r="H169" s="35"/>
      <c r="I169" s="35"/>
      <c r="J169" s="35"/>
      <c r="K169" s="35"/>
      <c r="L169" s="35"/>
      <c r="M169" s="35"/>
      <c r="N169" s="35"/>
      <c r="O169" s="57"/>
      <c r="P169" s="35"/>
      <c r="Q169" s="35"/>
      <c r="R169" s="35"/>
    </row>
    <row r="170" spans="7:18" s="19" customFormat="1" x14ac:dyDescent="0.25">
      <c r="G170" s="41"/>
      <c r="H170" s="35"/>
      <c r="I170" s="35"/>
      <c r="J170" s="35"/>
      <c r="K170" s="35"/>
      <c r="L170" s="35"/>
      <c r="M170" s="35"/>
      <c r="N170" s="35"/>
      <c r="O170" s="57"/>
      <c r="P170" s="35"/>
      <c r="Q170" s="35"/>
      <c r="R170" s="35"/>
    </row>
    <row r="171" spans="7:18" s="19" customFormat="1" x14ac:dyDescent="0.25">
      <c r="G171" s="41"/>
      <c r="H171" s="35"/>
      <c r="I171" s="35"/>
      <c r="J171" s="35"/>
      <c r="K171" s="35"/>
      <c r="L171" s="35"/>
      <c r="M171" s="35"/>
      <c r="N171" s="35"/>
      <c r="O171" s="57"/>
      <c r="P171" s="35"/>
      <c r="Q171" s="35"/>
      <c r="R171" s="35"/>
    </row>
    <row r="172" spans="7:18" s="19" customFormat="1" x14ac:dyDescent="0.25">
      <c r="G172" s="41"/>
      <c r="H172" s="35"/>
      <c r="I172" s="35"/>
      <c r="J172" s="35"/>
      <c r="K172" s="35"/>
      <c r="L172" s="35"/>
      <c r="M172" s="35"/>
      <c r="N172" s="35"/>
      <c r="O172" s="57"/>
      <c r="P172" s="35"/>
      <c r="Q172" s="35"/>
      <c r="R172" s="35"/>
    </row>
    <row r="173" spans="7:18" s="19" customFormat="1" x14ac:dyDescent="0.25">
      <c r="G173" s="41"/>
      <c r="H173" s="35"/>
      <c r="I173" s="35"/>
      <c r="J173" s="35"/>
      <c r="K173" s="35"/>
      <c r="L173" s="35"/>
      <c r="M173" s="35"/>
      <c r="N173" s="35"/>
      <c r="O173" s="57"/>
      <c r="P173" s="35"/>
      <c r="Q173" s="35"/>
      <c r="R173" s="35"/>
    </row>
    <row r="174" spans="7:18" s="19" customFormat="1" x14ac:dyDescent="0.25">
      <c r="G174" s="41"/>
      <c r="H174" s="35"/>
      <c r="I174" s="35"/>
      <c r="J174" s="35"/>
      <c r="K174" s="35"/>
      <c r="L174" s="35"/>
      <c r="M174" s="35"/>
      <c r="N174" s="35"/>
      <c r="O174" s="57"/>
      <c r="P174" s="35"/>
      <c r="Q174" s="35"/>
      <c r="R174" s="35"/>
    </row>
    <row r="175" spans="7:18" s="19" customFormat="1" x14ac:dyDescent="0.25">
      <c r="G175" s="41"/>
      <c r="H175" s="35"/>
      <c r="I175" s="35"/>
      <c r="J175" s="35"/>
      <c r="K175" s="35"/>
      <c r="L175" s="35"/>
      <c r="M175" s="35"/>
      <c r="N175" s="35"/>
      <c r="O175" s="57"/>
      <c r="P175" s="35"/>
      <c r="Q175" s="35"/>
      <c r="R175" s="35"/>
    </row>
    <row r="176" spans="7:18" s="19" customFormat="1" x14ac:dyDescent="0.25">
      <c r="G176" s="41"/>
      <c r="H176" s="35"/>
      <c r="I176" s="35"/>
      <c r="J176" s="35"/>
      <c r="K176" s="35"/>
      <c r="L176" s="35"/>
      <c r="M176" s="35"/>
      <c r="N176" s="35"/>
      <c r="O176" s="57"/>
      <c r="P176" s="35"/>
      <c r="Q176" s="35"/>
      <c r="R176" s="35"/>
    </row>
    <row r="177" spans="7:18" s="19" customFormat="1" x14ac:dyDescent="0.25">
      <c r="G177" s="41"/>
      <c r="H177" s="35"/>
      <c r="I177" s="35"/>
      <c r="J177" s="35"/>
      <c r="K177" s="35"/>
      <c r="L177" s="35"/>
      <c r="M177" s="35"/>
      <c r="N177" s="35"/>
      <c r="O177" s="57"/>
      <c r="P177" s="35"/>
      <c r="Q177" s="35"/>
      <c r="R177" s="35"/>
    </row>
    <row r="178" spans="7:18" s="19" customFormat="1" x14ac:dyDescent="0.25">
      <c r="G178" s="41"/>
      <c r="H178" s="35"/>
      <c r="I178" s="35"/>
      <c r="J178" s="35"/>
      <c r="K178" s="35"/>
      <c r="L178" s="35"/>
      <c r="M178" s="35"/>
      <c r="N178" s="35"/>
      <c r="O178" s="57"/>
      <c r="P178" s="35"/>
      <c r="Q178" s="35"/>
      <c r="R178" s="35"/>
    </row>
    <row r="179" spans="7:18" s="19" customFormat="1" x14ac:dyDescent="0.25">
      <c r="G179" s="41"/>
      <c r="H179" s="35"/>
      <c r="I179" s="35"/>
      <c r="J179" s="35"/>
      <c r="K179" s="35"/>
      <c r="L179" s="35"/>
      <c r="M179" s="35"/>
      <c r="N179" s="35"/>
      <c r="O179" s="57"/>
      <c r="P179" s="35"/>
      <c r="Q179" s="35"/>
      <c r="R179" s="35"/>
    </row>
    <row r="180" spans="7:18" s="19" customFormat="1" x14ac:dyDescent="0.25">
      <c r="G180" s="41"/>
      <c r="H180" s="35"/>
      <c r="I180" s="35"/>
      <c r="J180" s="35"/>
      <c r="K180" s="35"/>
      <c r="L180" s="35"/>
      <c r="M180" s="35"/>
      <c r="N180" s="35"/>
      <c r="O180" s="57"/>
      <c r="P180" s="35"/>
      <c r="Q180" s="35"/>
      <c r="R180" s="35"/>
    </row>
    <row r="181" spans="7:18" s="19" customFormat="1" x14ac:dyDescent="0.25">
      <c r="G181" s="41"/>
      <c r="H181" s="35"/>
      <c r="I181" s="35"/>
      <c r="J181" s="35"/>
      <c r="K181" s="35"/>
      <c r="L181" s="35"/>
      <c r="M181" s="35"/>
      <c r="N181" s="35"/>
      <c r="O181" s="57"/>
      <c r="P181" s="35"/>
      <c r="Q181" s="35"/>
      <c r="R181" s="35"/>
    </row>
    <row r="182" spans="7:18" s="19" customFormat="1" x14ac:dyDescent="0.25">
      <c r="G182" s="41"/>
      <c r="H182" s="35"/>
      <c r="I182" s="35"/>
      <c r="J182" s="35"/>
      <c r="K182" s="35"/>
      <c r="L182" s="35"/>
      <c r="M182" s="35"/>
      <c r="N182" s="35"/>
      <c r="O182" s="57"/>
      <c r="P182" s="35"/>
      <c r="Q182" s="35"/>
      <c r="R182" s="35"/>
    </row>
    <row r="183" spans="7:18" s="19" customFormat="1" x14ac:dyDescent="0.25">
      <c r="G183" s="41"/>
      <c r="H183" s="35"/>
      <c r="I183" s="35"/>
      <c r="J183" s="35"/>
      <c r="K183" s="35"/>
      <c r="L183" s="35"/>
      <c r="M183" s="35"/>
      <c r="N183" s="35"/>
      <c r="O183" s="57"/>
      <c r="P183" s="35"/>
      <c r="Q183" s="35"/>
      <c r="R183" s="35"/>
    </row>
    <row r="184" spans="7:18" s="19" customFormat="1" x14ac:dyDescent="0.25">
      <c r="G184" s="41"/>
      <c r="H184" s="35"/>
      <c r="I184" s="35"/>
      <c r="J184" s="35"/>
      <c r="K184" s="35"/>
      <c r="L184" s="35"/>
      <c r="M184" s="35"/>
      <c r="N184" s="35"/>
      <c r="O184" s="57"/>
      <c r="P184" s="35"/>
      <c r="Q184" s="35"/>
      <c r="R184" s="35"/>
    </row>
    <row r="185" spans="7:18" s="19" customFormat="1" x14ac:dyDescent="0.25">
      <c r="G185" s="41"/>
      <c r="H185" s="35"/>
      <c r="I185" s="35"/>
      <c r="J185" s="35"/>
      <c r="K185" s="35"/>
      <c r="L185" s="35"/>
      <c r="M185" s="35"/>
      <c r="N185" s="35"/>
      <c r="O185" s="57"/>
      <c r="P185" s="35"/>
      <c r="Q185" s="35"/>
      <c r="R185" s="35"/>
    </row>
    <row r="186" spans="7:18" s="19" customFormat="1" x14ac:dyDescent="0.25">
      <c r="G186" s="41"/>
      <c r="H186" s="35"/>
      <c r="I186" s="35"/>
      <c r="J186" s="35"/>
      <c r="K186" s="35"/>
      <c r="L186" s="35"/>
      <c r="M186" s="35"/>
      <c r="N186" s="35"/>
      <c r="O186" s="57"/>
      <c r="P186" s="35"/>
      <c r="Q186" s="35"/>
      <c r="R186" s="35"/>
    </row>
    <row r="187" spans="7:18" s="19" customFormat="1" x14ac:dyDescent="0.25">
      <c r="G187" s="41"/>
      <c r="H187" s="35"/>
      <c r="I187" s="35"/>
      <c r="J187" s="35"/>
      <c r="K187" s="35"/>
      <c r="L187" s="35"/>
      <c r="M187" s="35"/>
      <c r="N187" s="35"/>
      <c r="O187" s="57"/>
      <c r="P187" s="35"/>
      <c r="Q187" s="35"/>
      <c r="R187" s="35"/>
    </row>
    <row r="188" spans="7:18" s="19" customFormat="1" x14ac:dyDescent="0.25">
      <c r="G188" s="41"/>
      <c r="H188" s="35"/>
      <c r="I188" s="35"/>
      <c r="J188" s="35"/>
      <c r="K188" s="35"/>
      <c r="L188" s="35"/>
      <c r="M188" s="35"/>
      <c r="N188" s="35"/>
      <c r="O188" s="57"/>
      <c r="P188" s="35"/>
      <c r="Q188" s="35"/>
      <c r="R188" s="35"/>
    </row>
    <row r="189" spans="7:18" s="19" customFormat="1" x14ac:dyDescent="0.25">
      <c r="G189" s="41"/>
      <c r="H189" s="35"/>
      <c r="I189" s="35"/>
      <c r="J189" s="35"/>
      <c r="K189" s="35"/>
      <c r="L189" s="35"/>
      <c r="M189" s="35"/>
      <c r="N189" s="35"/>
      <c r="O189" s="57"/>
      <c r="P189" s="35"/>
      <c r="Q189" s="35"/>
      <c r="R189" s="35"/>
    </row>
    <row r="190" spans="7:18" s="19" customFormat="1" x14ac:dyDescent="0.25">
      <c r="G190" s="41"/>
      <c r="H190" s="35"/>
      <c r="I190" s="35"/>
      <c r="J190" s="35"/>
      <c r="K190" s="35"/>
      <c r="L190" s="35"/>
      <c r="M190" s="35"/>
      <c r="N190" s="35"/>
      <c r="O190" s="57"/>
      <c r="P190" s="35"/>
      <c r="Q190" s="35"/>
      <c r="R190" s="35"/>
    </row>
    <row r="191" spans="7:18" s="19" customFormat="1" x14ac:dyDescent="0.25">
      <c r="G191" s="41"/>
      <c r="H191" s="35"/>
      <c r="I191" s="35"/>
      <c r="J191" s="35"/>
      <c r="K191" s="35"/>
      <c r="L191" s="35"/>
      <c r="M191" s="35"/>
      <c r="N191" s="35"/>
      <c r="O191" s="57"/>
      <c r="P191" s="35"/>
      <c r="Q191" s="35"/>
      <c r="R191" s="35"/>
    </row>
    <row r="192" spans="7:18" s="19" customFormat="1" x14ac:dyDescent="0.25">
      <c r="G192" s="41"/>
      <c r="H192" s="35"/>
      <c r="I192" s="35"/>
      <c r="J192" s="35"/>
      <c r="K192" s="35"/>
      <c r="L192" s="35"/>
      <c r="M192" s="35"/>
      <c r="N192" s="35"/>
      <c r="O192" s="57"/>
      <c r="P192" s="35"/>
      <c r="Q192" s="35"/>
      <c r="R192" s="35"/>
    </row>
    <row r="193" spans="7:18" s="19" customFormat="1" x14ac:dyDescent="0.25">
      <c r="G193" s="41"/>
      <c r="H193" s="35"/>
      <c r="I193" s="35"/>
      <c r="J193" s="35"/>
      <c r="K193" s="35"/>
      <c r="L193" s="35"/>
      <c r="M193" s="35"/>
      <c r="N193" s="35"/>
      <c r="O193" s="57"/>
      <c r="P193" s="35"/>
      <c r="Q193" s="35"/>
      <c r="R193" s="35"/>
    </row>
    <row r="194" spans="7:18" s="19" customFormat="1" x14ac:dyDescent="0.25">
      <c r="G194" s="41"/>
      <c r="H194" s="35"/>
      <c r="I194" s="35"/>
      <c r="J194" s="35"/>
      <c r="K194" s="35"/>
      <c r="L194" s="35"/>
      <c r="M194" s="35"/>
      <c r="N194" s="35"/>
      <c r="O194" s="57"/>
      <c r="P194" s="35"/>
      <c r="Q194" s="35"/>
      <c r="R194" s="35"/>
    </row>
    <row r="195" spans="7:18" s="19" customFormat="1" x14ac:dyDescent="0.25">
      <c r="G195" s="41"/>
      <c r="H195" s="35"/>
      <c r="I195" s="35"/>
      <c r="J195" s="35"/>
      <c r="K195" s="35"/>
      <c r="L195" s="35"/>
      <c r="M195" s="35"/>
      <c r="N195" s="35"/>
      <c r="O195" s="57"/>
      <c r="P195" s="35"/>
      <c r="Q195" s="35"/>
      <c r="R195" s="35"/>
    </row>
    <row r="196" spans="7:18" s="19" customFormat="1" x14ac:dyDescent="0.25">
      <c r="G196" s="41"/>
      <c r="H196" s="35"/>
      <c r="I196" s="35"/>
      <c r="J196" s="35"/>
      <c r="K196" s="35"/>
      <c r="L196" s="35"/>
      <c r="M196" s="35"/>
      <c r="N196" s="35"/>
      <c r="O196" s="57"/>
      <c r="P196" s="35"/>
      <c r="Q196" s="35"/>
      <c r="R196" s="35"/>
    </row>
    <row r="197" spans="7:18" s="19" customFormat="1" x14ac:dyDescent="0.25">
      <c r="G197" s="41"/>
      <c r="H197" s="35"/>
      <c r="I197" s="35"/>
      <c r="J197" s="35"/>
      <c r="K197" s="35"/>
      <c r="L197" s="35"/>
      <c r="M197" s="35"/>
      <c r="N197" s="35"/>
      <c r="O197" s="57"/>
      <c r="P197" s="35"/>
      <c r="Q197" s="35"/>
      <c r="R197" s="35"/>
    </row>
    <row r="198" spans="7:18" s="19" customFormat="1" x14ac:dyDescent="0.25">
      <c r="G198" s="41"/>
      <c r="H198" s="35"/>
      <c r="I198" s="35"/>
      <c r="J198" s="35"/>
      <c r="K198" s="35"/>
      <c r="L198" s="35"/>
      <c r="M198" s="35"/>
      <c r="N198" s="35"/>
      <c r="O198" s="57"/>
      <c r="P198" s="35"/>
      <c r="Q198" s="35"/>
      <c r="R198" s="35"/>
    </row>
    <row r="199" spans="7:18" s="19" customFormat="1" x14ac:dyDescent="0.25">
      <c r="G199" s="41"/>
      <c r="H199" s="35"/>
      <c r="I199" s="35"/>
      <c r="J199" s="35"/>
      <c r="K199" s="35"/>
      <c r="L199" s="35"/>
      <c r="M199" s="35"/>
      <c r="N199" s="35"/>
      <c r="O199" s="57"/>
      <c r="P199" s="35"/>
      <c r="Q199" s="35"/>
      <c r="R199" s="35"/>
    </row>
    <row r="200" spans="7:18" s="19" customFormat="1" x14ac:dyDescent="0.25">
      <c r="G200" s="41"/>
      <c r="H200" s="35"/>
      <c r="I200" s="35"/>
      <c r="J200" s="35"/>
      <c r="K200" s="35"/>
      <c r="L200" s="35"/>
      <c r="M200" s="35"/>
      <c r="N200" s="35"/>
      <c r="O200" s="57"/>
      <c r="P200" s="35"/>
      <c r="Q200" s="35"/>
      <c r="R200" s="35"/>
    </row>
    <row r="201" spans="7:18" s="19" customFormat="1" x14ac:dyDescent="0.25">
      <c r="G201" s="41"/>
      <c r="H201" s="35"/>
      <c r="I201" s="35"/>
      <c r="J201" s="35"/>
      <c r="K201" s="35"/>
      <c r="L201" s="35"/>
      <c r="M201" s="35"/>
      <c r="N201" s="35"/>
      <c r="O201" s="57"/>
      <c r="P201" s="35"/>
      <c r="Q201" s="35"/>
      <c r="R201" s="35"/>
    </row>
    <row r="202" spans="7:18" s="19" customFormat="1" x14ac:dyDescent="0.25">
      <c r="G202" s="41"/>
      <c r="H202" s="35"/>
      <c r="I202" s="35"/>
      <c r="J202" s="35"/>
      <c r="K202" s="35"/>
      <c r="L202" s="35"/>
      <c r="M202" s="35"/>
      <c r="N202" s="35"/>
      <c r="O202" s="57"/>
      <c r="P202" s="35"/>
      <c r="Q202" s="35"/>
      <c r="R202" s="35"/>
    </row>
    <row r="203" spans="7:18" s="19" customFormat="1" x14ac:dyDescent="0.25">
      <c r="G203" s="41"/>
      <c r="H203" s="35"/>
      <c r="I203" s="35"/>
      <c r="J203" s="35"/>
      <c r="K203" s="35"/>
      <c r="L203" s="35"/>
      <c r="M203" s="35"/>
      <c r="N203" s="35"/>
      <c r="O203" s="57"/>
      <c r="P203" s="35"/>
      <c r="Q203" s="35"/>
      <c r="R203" s="35"/>
    </row>
    <row r="204" spans="7:18" s="19" customFormat="1" x14ac:dyDescent="0.25">
      <c r="G204" s="41"/>
      <c r="H204" s="35"/>
      <c r="I204" s="35"/>
      <c r="J204" s="35"/>
      <c r="K204" s="35"/>
      <c r="L204" s="35"/>
      <c r="M204" s="35"/>
      <c r="N204" s="35"/>
      <c r="O204" s="57"/>
      <c r="P204" s="35"/>
      <c r="Q204" s="35"/>
      <c r="R204" s="35"/>
    </row>
    <row r="205" spans="7:18" s="19" customFormat="1" x14ac:dyDescent="0.25">
      <c r="G205" s="41"/>
      <c r="H205" s="35"/>
      <c r="I205" s="35"/>
      <c r="J205" s="35"/>
      <c r="K205" s="35"/>
      <c r="L205" s="35"/>
      <c r="M205" s="35"/>
      <c r="N205" s="35"/>
      <c r="O205" s="57"/>
      <c r="P205" s="35"/>
      <c r="Q205" s="35"/>
      <c r="R205" s="35"/>
    </row>
    <row r="206" spans="7:18" s="19" customFormat="1" x14ac:dyDescent="0.25">
      <c r="G206" s="41"/>
      <c r="H206" s="35"/>
      <c r="I206" s="35"/>
      <c r="J206" s="35"/>
      <c r="K206" s="35"/>
      <c r="L206" s="35"/>
      <c r="M206" s="35"/>
      <c r="N206" s="35"/>
      <c r="O206" s="57"/>
      <c r="P206" s="35"/>
      <c r="Q206" s="35"/>
      <c r="R206" s="35"/>
    </row>
    <row r="207" spans="7:18" s="19" customFormat="1" x14ac:dyDescent="0.25">
      <c r="G207" s="41"/>
      <c r="H207" s="35"/>
      <c r="I207" s="35"/>
      <c r="J207" s="35"/>
      <c r="K207" s="35"/>
      <c r="L207" s="35"/>
      <c r="M207" s="35"/>
      <c r="N207" s="35"/>
      <c r="O207" s="57"/>
      <c r="P207" s="35"/>
      <c r="Q207" s="35"/>
      <c r="R207" s="35"/>
    </row>
    <row r="208" spans="7:18" s="19" customFormat="1" x14ac:dyDescent="0.25">
      <c r="G208" s="41"/>
      <c r="H208" s="35"/>
      <c r="I208" s="35"/>
      <c r="J208" s="35"/>
      <c r="K208" s="35"/>
      <c r="L208" s="35"/>
      <c r="M208" s="35"/>
      <c r="N208" s="35"/>
      <c r="O208" s="57"/>
      <c r="P208" s="35"/>
      <c r="Q208" s="35"/>
      <c r="R208" s="35"/>
    </row>
    <row r="209" spans="7:18" s="19" customFormat="1" x14ac:dyDescent="0.25">
      <c r="G209" s="41"/>
      <c r="H209" s="35"/>
      <c r="I209" s="35"/>
      <c r="J209" s="35"/>
      <c r="K209" s="35"/>
      <c r="L209" s="35"/>
      <c r="M209" s="35"/>
      <c r="N209" s="35"/>
      <c r="O209" s="57"/>
      <c r="P209" s="35"/>
      <c r="Q209" s="35"/>
      <c r="R209" s="35"/>
    </row>
    <row r="210" spans="7:18" s="19" customFormat="1" x14ac:dyDescent="0.25">
      <c r="G210" s="41"/>
      <c r="H210" s="35"/>
      <c r="I210" s="35"/>
      <c r="J210" s="35"/>
      <c r="K210" s="35"/>
      <c r="L210" s="35"/>
      <c r="M210" s="35"/>
      <c r="N210" s="35"/>
      <c r="O210" s="57"/>
      <c r="P210" s="35"/>
      <c r="Q210" s="35"/>
      <c r="R210" s="35"/>
    </row>
    <row r="211" spans="7:18" s="19" customFormat="1" x14ac:dyDescent="0.25">
      <c r="G211" s="41"/>
      <c r="H211" s="35"/>
      <c r="I211" s="35"/>
      <c r="J211" s="35"/>
      <c r="K211" s="35"/>
      <c r="L211" s="35"/>
      <c r="M211" s="35"/>
      <c r="N211" s="35"/>
      <c r="O211" s="57"/>
      <c r="P211" s="35"/>
      <c r="Q211" s="35"/>
      <c r="R211" s="35"/>
    </row>
    <row r="212" spans="7:18" s="19" customFormat="1" x14ac:dyDescent="0.25">
      <c r="G212" s="41"/>
      <c r="H212" s="35"/>
      <c r="I212" s="35"/>
      <c r="J212" s="35"/>
      <c r="K212" s="35"/>
      <c r="L212" s="35"/>
      <c r="M212" s="35"/>
      <c r="N212" s="35"/>
      <c r="O212" s="57"/>
      <c r="P212" s="35"/>
      <c r="Q212" s="35"/>
      <c r="R212" s="35"/>
    </row>
    <row r="213" spans="7:18" s="19" customFormat="1" x14ac:dyDescent="0.25">
      <c r="G213" s="41"/>
      <c r="H213" s="35"/>
      <c r="I213" s="35"/>
      <c r="J213" s="35"/>
      <c r="K213" s="35"/>
      <c r="L213" s="35"/>
      <c r="M213" s="35"/>
      <c r="N213" s="35"/>
      <c r="O213" s="57"/>
      <c r="P213" s="35"/>
      <c r="Q213" s="35"/>
      <c r="R213" s="35"/>
    </row>
    <row r="214" spans="7:18" s="19" customFormat="1" x14ac:dyDescent="0.25">
      <c r="G214" s="41"/>
      <c r="H214" s="35"/>
      <c r="I214" s="35"/>
      <c r="J214" s="35"/>
      <c r="K214" s="35"/>
      <c r="L214" s="35"/>
      <c r="M214" s="35"/>
      <c r="N214" s="35"/>
      <c r="O214" s="57"/>
      <c r="P214" s="35"/>
      <c r="Q214" s="35"/>
      <c r="R214" s="35"/>
    </row>
    <row r="215" spans="7:18" s="19" customFormat="1" x14ac:dyDescent="0.25">
      <c r="G215" s="41"/>
      <c r="H215" s="35"/>
      <c r="I215" s="35"/>
      <c r="J215" s="35"/>
      <c r="K215" s="35"/>
      <c r="L215" s="35"/>
      <c r="M215" s="35"/>
      <c r="N215" s="35"/>
      <c r="O215" s="57"/>
      <c r="P215" s="35"/>
      <c r="Q215" s="35"/>
      <c r="R215" s="35"/>
    </row>
    <row r="216" spans="7:18" s="19" customFormat="1" x14ac:dyDescent="0.25">
      <c r="G216" s="41"/>
      <c r="H216" s="35"/>
      <c r="I216" s="35"/>
      <c r="J216" s="35"/>
      <c r="K216" s="35"/>
      <c r="L216" s="35"/>
      <c r="M216" s="35"/>
      <c r="N216" s="35"/>
      <c r="O216" s="57"/>
      <c r="P216" s="35"/>
      <c r="Q216" s="35"/>
      <c r="R216" s="35"/>
    </row>
    <row r="217" spans="7:18" s="19" customFormat="1" x14ac:dyDescent="0.25">
      <c r="G217" s="41"/>
      <c r="H217" s="35"/>
      <c r="I217" s="35"/>
      <c r="J217" s="35"/>
      <c r="K217" s="35"/>
      <c r="L217" s="35"/>
      <c r="M217" s="35"/>
      <c r="N217" s="35"/>
      <c r="O217" s="57"/>
      <c r="P217" s="35"/>
      <c r="Q217" s="35"/>
      <c r="R217" s="35"/>
    </row>
    <row r="218" spans="7:18" s="19" customFormat="1" x14ac:dyDescent="0.25">
      <c r="G218" s="41"/>
      <c r="H218" s="35"/>
      <c r="I218" s="35"/>
      <c r="J218" s="35"/>
      <c r="K218" s="35"/>
      <c r="L218" s="35"/>
      <c r="M218" s="35"/>
      <c r="N218" s="35"/>
      <c r="O218" s="57"/>
      <c r="P218" s="35"/>
      <c r="Q218" s="35"/>
      <c r="R218" s="35"/>
    </row>
    <row r="219" spans="7:18" s="19" customFormat="1" x14ac:dyDescent="0.25">
      <c r="G219" s="41"/>
      <c r="H219" s="35"/>
      <c r="I219" s="35"/>
      <c r="J219" s="35"/>
      <c r="K219" s="35"/>
      <c r="L219" s="35"/>
      <c r="M219" s="35"/>
      <c r="N219" s="35"/>
      <c r="O219" s="57"/>
      <c r="P219" s="35"/>
      <c r="Q219" s="35"/>
      <c r="R219" s="35"/>
    </row>
    <row r="220" spans="7:18" s="19" customFormat="1" x14ac:dyDescent="0.25">
      <c r="G220" s="41"/>
      <c r="H220" s="35"/>
      <c r="I220" s="35"/>
      <c r="J220" s="35"/>
      <c r="K220" s="35"/>
      <c r="L220" s="35"/>
      <c r="M220" s="35"/>
      <c r="N220" s="35"/>
      <c r="O220" s="57"/>
      <c r="P220" s="35"/>
      <c r="Q220" s="35"/>
      <c r="R220" s="35"/>
    </row>
    <row r="221" spans="7:18" s="19" customFormat="1" x14ac:dyDescent="0.25">
      <c r="G221" s="41"/>
      <c r="H221" s="35"/>
      <c r="I221" s="35"/>
      <c r="J221" s="35"/>
      <c r="K221" s="35"/>
      <c r="L221" s="35"/>
      <c r="M221" s="35"/>
      <c r="N221" s="35"/>
      <c r="O221" s="57"/>
      <c r="P221" s="35"/>
      <c r="Q221" s="35"/>
      <c r="R221" s="35"/>
    </row>
    <row r="222" spans="7:18" s="19" customFormat="1" x14ac:dyDescent="0.25">
      <c r="G222" s="41"/>
      <c r="H222" s="35"/>
      <c r="I222" s="35"/>
      <c r="J222" s="35"/>
      <c r="K222" s="35"/>
      <c r="L222" s="35"/>
      <c r="M222" s="35"/>
      <c r="N222" s="35"/>
      <c r="O222" s="57"/>
      <c r="P222" s="35"/>
      <c r="Q222" s="35"/>
      <c r="R222" s="35"/>
    </row>
    <row r="223" spans="7:18" s="19" customFormat="1" x14ac:dyDescent="0.25">
      <c r="G223" s="41"/>
      <c r="H223" s="35"/>
      <c r="I223" s="35"/>
      <c r="J223" s="35"/>
      <c r="K223" s="35"/>
      <c r="L223" s="35"/>
      <c r="M223" s="35"/>
      <c r="N223" s="35"/>
      <c r="O223" s="57"/>
      <c r="P223" s="35"/>
      <c r="Q223" s="35"/>
      <c r="R223" s="35"/>
    </row>
    <row r="224" spans="7:18" s="19" customFormat="1" x14ac:dyDescent="0.25">
      <c r="G224" s="41"/>
      <c r="H224" s="35"/>
      <c r="I224" s="35"/>
      <c r="J224" s="35"/>
      <c r="K224" s="35"/>
      <c r="L224" s="35"/>
      <c r="M224" s="35"/>
      <c r="N224" s="35"/>
      <c r="O224" s="57"/>
      <c r="P224" s="35"/>
      <c r="Q224" s="35"/>
      <c r="R224" s="35"/>
    </row>
    <row r="225" spans="7:18" s="19" customFormat="1" x14ac:dyDescent="0.25">
      <c r="G225" s="41"/>
      <c r="H225" s="35"/>
      <c r="I225" s="35"/>
      <c r="J225" s="35"/>
      <c r="K225" s="35"/>
      <c r="L225" s="35"/>
      <c r="M225" s="35"/>
      <c r="N225" s="35"/>
      <c r="O225" s="57"/>
      <c r="P225" s="35"/>
      <c r="Q225" s="35"/>
      <c r="R225" s="35"/>
    </row>
    <row r="226" spans="7:18" s="19" customFormat="1" x14ac:dyDescent="0.25">
      <c r="G226" s="41"/>
      <c r="H226" s="35"/>
      <c r="I226" s="35"/>
      <c r="J226" s="35"/>
      <c r="K226" s="35"/>
      <c r="L226" s="35"/>
      <c r="M226" s="35"/>
      <c r="N226" s="35"/>
      <c r="O226" s="57"/>
      <c r="P226" s="35"/>
      <c r="Q226" s="35"/>
      <c r="R226" s="35"/>
    </row>
    <row r="227" spans="7:18" s="19" customFormat="1" x14ac:dyDescent="0.25">
      <c r="G227" s="41"/>
      <c r="H227" s="35"/>
      <c r="I227" s="35"/>
      <c r="J227" s="35"/>
      <c r="K227" s="35"/>
      <c r="L227" s="35"/>
      <c r="M227" s="35"/>
      <c r="N227" s="35"/>
      <c r="O227" s="57"/>
      <c r="P227" s="35"/>
      <c r="Q227" s="35"/>
      <c r="R227" s="35"/>
    </row>
    <row r="228" spans="7:18" s="19" customFormat="1" x14ac:dyDescent="0.25">
      <c r="G228" s="41"/>
      <c r="H228" s="35"/>
      <c r="I228" s="35"/>
      <c r="J228" s="35"/>
      <c r="K228" s="35"/>
      <c r="L228" s="35"/>
      <c r="M228" s="35"/>
      <c r="N228" s="35"/>
      <c r="O228" s="57"/>
      <c r="P228" s="35"/>
      <c r="Q228" s="35"/>
      <c r="R228" s="35"/>
    </row>
    <row r="229" spans="7:18" s="19" customFormat="1" x14ac:dyDescent="0.25">
      <c r="G229" s="41"/>
      <c r="H229" s="35"/>
      <c r="I229" s="35"/>
      <c r="J229" s="35"/>
      <c r="K229" s="35"/>
      <c r="L229" s="35"/>
      <c r="M229" s="35"/>
      <c r="N229" s="35"/>
      <c r="O229" s="57"/>
      <c r="P229" s="35"/>
      <c r="Q229" s="35"/>
      <c r="R229" s="35"/>
    </row>
    <row r="230" spans="7:18" s="19" customFormat="1" x14ac:dyDescent="0.25">
      <c r="G230" s="41"/>
      <c r="H230" s="35"/>
      <c r="I230" s="35"/>
      <c r="J230" s="35"/>
      <c r="K230" s="35"/>
      <c r="L230" s="35"/>
      <c r="M230" s="35"/>
      <c r="N230" s="35"/>
      <c r="O230" s="57"/>
      <c r="P230" s="35"/>
      <c r="Q230" s="35"/>
      <c r="R230" s="35"/>
    </row>
    <row r="231" spans="7:18" s="19" customFormat="1" x14ac:dyDescent="0.25">
      <c r="G231" s="41"/>
      <c r="H231" s="35"/>
      <c r="I231" s="35"/>
      <c r="J231" s="35"/>
      <c r="K231" s="35"/>
      <c r="L231" s="35"/>
      <c r="M231" s="35"/>
      <c r="N231" s="35"/>
      <c r="O231" s="57"/>
      <c r="P231" s="35"/>
      <c r="Q231" s="35"/>
      <c r="R231" s="35"/>
    </row>
    <row r="232" spans="7:18" s="19" customFormat="1" x14ac:dyDescent="0.25">
      <c r="G232" s="41"/>
      <c r="H232" s="35"/>
      <c r="I232" s="35"/>
      <c r="J232" s="35"/>
      <c r="K232" s="35"/>
      <c r="L232" s="35"/>
      <c r="M232" s="35"/>
      <c r="N232" s="35"/>
      <c r="O232" s="57"/>
      <c r="P232" s="35"/>
      <c r="Q232" s="35"/>
      <c r="R232" s="35"/>
    </row>
    <row r="233" spans="7:18" s="19" customFormat="1" x14ac:dyDescent="0.25">
      <c r="G233" s="41"/>
      <c r="H233" s="35"/>
      <c r="I233" s="35"/>
      <c r="J233" s="35"/>
      <c r="K233" s="35"/>
      <c r="L233" s="35"/>
      <c r="M233" s="35"/>
      <c r="N233" s="35"/>
      <c r="O233" s="57"/>
      <c r="P233" s="35"/>
      <c r="Q233" s="35"/>
      <c r="R233" s="35"/>
    </row>
    <row r="234" spans="7:18" s="19" customFormat="1" x14ac:dyDescent="0.25">
      <c r="G234" s="41"/>
      <c r="H234" s="35"/>
      <c r="I234" s="35"/>
      <c r="J234" s="35"/>
      <c r="K234" s="35"/>
      <c r="L234" s="35"/>
      <c r="M234" s="35"/>
      <c r="N234" s="35"/>
      <c r="O234" s="57"/>
      <c r="P234" s="35"/>
      <c r="Q234" s="35"/>
      <c r="R234" s="35"/>
    </row>
    <row r="235" spans="7:18" s="19" customFormat="1" x14ac:dyDescent="0.25">
      <c r="G235" s="41"/>
      <c r="H235" s="35"/>
      <c r="I235" s="35"/>
      <c r="J235" s="35"/>
      <c r="K235" s="35"/>
      <c r="L235" s="35"/>
      <c r="M235" s="35"/>
      <c r="N235" s="35"/>
      <c r="O235" s="57"/>
      <c r="P235" s="35"/>
      <c r="Q235" s="35"/>
      <c r="R235" s="35"/>
    </row>
    <row r="236" spans="7:18" s="19" customFormat="1" x14ac:dyDescent="0.25">
      <c r="G236" s="41"/>
      <c r="H236" s="35"/>
      <c r="I236" s="35"/>
      <c r="J236" s="35"/>
      <c r="K236" s="35"/>
      <c r="L236" s="35"/>
      <c r="M236" s="35"/>
      <c r="N236" s="35"/>
      <c r="O236" s="57"/>
      <c r="P236" s="35"/>
      <c r="Q236" s="35"/>
      <c r="R236" s="35"/>
    </row>
    <row r="237" spans="7:18" s="19" customFormat="1" x14ac:dyDescent="0.25">
      <c r="G237" s="41"/>
      <c r="H237" s="35"/>
      <c r="I237" s="35"/>
      <c r="J237" s="35"/>
      <c r="K237" s="35"/>
      <c r="L237" s="35"/>
      <c r="M237" s="35"/>
      <c r="N237" s="35"/>
      <c r="O237" s="57"/>
      <c r="P237" s="35"/>
      <c r="Q237" s="35"/>
      <c r="R237" s="35"/>
    </row>
    <row r="238" spans="7:18" s="19" customFormat="1" x14ac:dyDescent="0.25">
      <c r="G238" s="41"/>
      <c r="H238" s="35"/>
      <c r="I238" s="35"/>
      <c r="J238" s="35"/>
      <c r="K238" s="35"/>
      <c r="L238" s="35"/>
      <c r="M238" s="35"/>
      <c r="N238" s="35"/>
      <c r="O238" s="57"/>
      <c r="P238" s="35"/>
      <c r="Q238" s="35"/>
      <c r="R238" s="35"/>
    </row>
    <row r="239" spans="7:18" s="19" customFormat="1" x14ac:dyDescent="0.25">
      <c r="G239" s="41"/>
      <c r="H239" s="35"/>
      <c r="I239" s="35"/>
      <c r="J239" s="35"/>
      <c r="K239" s="35"/>
      <c r="L239" s="35"/>
      <c r="M239" s="35"/>
      <c r="N239" s="35"/>
      <c r="O239" s="57"/>
      <c r="P239" s="35"/>
      <c r="Q239" s="35"/>
      <c r="R239" s="35"/>
    </row>
    <row r="240" spans="7:18" s="19" customFormat="1" x14ac:dyDescent="0.25">
      <c r="G240" s="41"/>
      <c r="H240" s="35"/>
      <c r="I240" s="35"/>
      <c r="J240" s="35"/>
      <c r="K240" s="35"/>
      <c r="L240" s="35"/>
      <c r="M240" s="35"/>
      <c r="N240" s="35"/>
      <c r="O240" s="57"/>
      <c r="P240" s="35"/>
      <c r="Q240" s="35"/>
      <c r="R240" s="35"/>
    </row>
    <row r="241" spans="7:18" s="19" customFormat="1" x14ac:dyDescent="0.25">
      <c r="G241" s="41"/>
      <c r="H241" s="35"/>
      <c r="I241" s="35"/>
      <c r="J241" s="35"/>
      <c r="K241" s="35"/>
      <c r="L241" s="35"/>
      <c r="M241" s="35"/>
      <c r="N241" s="35"/>
      <c r="O241" s="57"/>
      <c r="P241" s="35"/>
      <c r="Q241" s="35"/>
      <c r="R241" s="35"/>
    </row>
    <row r="242" spans="7:18" s="19" customFormat="1" x14ac:dyDescent="0.25">
      <c r="G242" s="41"/>
      <c r="H242" s="35"/>
      <c r="I242" s="35"/>
      <c r="J242" s="35"/>
      <c r="K242" s="35"/>
      <c r="L242" s="35"/>
      <c r="M242" s="35"/>
      <c r="N242" s="35"/>
      <c r="O242" s="57"/>
      <c r="P242" s="35"/>
      <c r="Q242" s="35"/>
      <c r="R242" s="35"/>
    </row>
    <row r="243" spans="7:18" s="19" customFormat="1" x14ac:dyDescent="0.25">
      <c r="G243" s="41"/>
      <c r="H243" s="35"/>
      <c r="I243" s="35"/>
      <c r="J243" s="35"/>
      <c r="K243" s="35"/>
      <c r="L243" s="35"/>
      <c r="M243" s="35"/>
      <c r="N243" s="35"/>
      <c r="O243" s="57"/>
      <c r="P243" s="35"/>
      <c r="Q243" s="35"/>
      <c r="R243" s="35"/>
    </row>
    <row r="244" spans="7:18" s="19" customFormat="1" x14ac:dyDescent="0.25">
      <c r="G244" s="41"/>
      <c r="H244" s="35"/>
      <c r="I244" s="35"/>
      <c r="J244" s="35"/>
      <c r="K244" s="35"/>
      <c r="L244" s="35"/>
      <c r="M244" s="35"/>
      <c r="N244" s="35"/>
      <c r="O244" s="57"/>
      <c r="P244" s="35"/>
      <c r="Q244" s="35"/>
      <c r="R244" s="35"/>
    </row>
    <row r="245" spans="7:18" s="19" customFormat="1" x14ac:dyDescent="0.25">
      <c r="G245" s="41"/>
      <c r="H245" s="35"/>
      <c r="I245" s="35"/>
      <c r="J245" s="35"/>
      <c r="K245" s="35"/>
      <c r="L245" s="35"/>
      <c r="M245" s="35"/>
      <c r="N245" s="35"/>
      <c r="O245" s="57"/>
      <c r="P245" s="35"/>
      <c r="Q245" s="35"/>
      <c r="R245" s="35"/>
    </row>
    <row r="246" spans="7:18" s="19" customFormat="1" x14ac:dyDescent="0.25">
      <c r="G246" s="41"/>
      <c r="H246" s="35"/>
      <c r="I246" s="35"/>
      <c r="J246" s="35"/>
      <c r="K246" s="35"/>
      <c r="L246" s="35"/>
      <c r="M246" s="35"/>
      <c r="N246" s="35"/>
      <c r="O246" s="57"/>
      <c r="P246" s="35"/>
      <c r="Q246" s="35"/>
      <c r="R246" s="35"/>
    </row>
    <row r="247" spans="7:18" s="19" customFormat="1" x14ac:dyDescent="0.25">
      <c r="G247" s="41"/>
      <c r="H247" s="35"/>
      <c r="I247" s="35"/>
      <c r="J247" s="35"/>
      <c r="K247" s="35"/>
      <c r="L247" s="35"/>
      <c r="M247" s="35"/>
      <c r="N247" s="35"/>
      <c r="O247" s="57"/>
      <c r="P247" s="35"/>
      <c r="Q247" s="35"/>
      <c r="R247" s="35"/>
    </row>
    <row r="248" spans="7:18" s="19" customFormat="1" x14ac:dyDescent="0.25">
      <c r="G248" s="41"/>
      <c r="H248" s="35"/>
      <c r="I248" s="35"/>
      <c r="J248" s="35"/>
      <c r="K248" s="35"/>
      <c r="L248" s="35"/>
      <c r="M248" s="35"/>
      <c r="N248" s="35"/>
      <c r="O248" s="57"/>
      <c r="P248" s="35"/>
      <c r="Q248" s="35"/>
      <c r="R248" s="35"/>
    </row>
    <row r="249" spans="7:18" s="19" customFormat="1" x14ac:dyDescent="0.25">
      <c r="G249" s="41"/>
      <c r="H249" s="35"/>
      <c r="I249" s="35"/>
      <c r="J249" s="35"/>
      <c r="K249" s="35"/>
      <c r="L249" s="35"/>
      <c r="M249" s="35"/>
      <c r="N249" s="35"/>
      <c r="O249" s="57"/>
      <c r="P249" s="35"/>
      <c r="Q249" s="35"/>
      <c r="R249" s="35"/>
    </row>
    <row r="250" spans="7:18" s="19" customFormat="1" x14ac:dyDescent="0.25">
      <c r="G250" s="41"/>
      <c r="H250" s="35"/>
      <c r="I250" s="35"/>
      <c r="J250" s="35"/>
      <c r="K250" s="35"/>
      <c r="L250" s="35"/>
      <c r="M250" s="35"/>
      <c r="N250" s="35"/>
      <c r="O250" s="57"/>
      <c r="P250" s="35"/>
      <c r="Q250" s="35"/>
      <c r="R250" s="35"/>
    </row>
    <row r="251" spans="7:18" s="19" customFormat="1" x14ac:dyDescent="0.25">
      <c r="G251" s="41"/>
      <c r="H251" s="35"/>
      <c r="I251" s="35"/>
      <c r="J251" s="35"/>
      <c r="K251" s="35"/>
      <c r="L251" s="35"/>
      <c r="M251" s="35"/>
      <c r="N251" s="35"/>
      <c r="O251" s="57"/>
      <c r="P251" s="35"/>
      <c r="Q251" s="35"/>
      <c r="R251" s="35"/>
    </row>
    <row r="252" spans="7:18" s="19" customFormat="1" x14ac:dyDescent="0.25">
      <c r="G252" s="41"/>
      <c r="H252" s="35"/>
      <c r="I252" s="35"/>
      <c r="J252" s="35"/>
      <c r="K252" s="35"/>
      <c r="L252" s="35"/>
      <c r="M252" s="35"/>
      <c r="N252" s="35"/>
      <c r="O252" s="57"/>
      <c r="P252" s="35"/>
      <c r="Q252" s="35"/>
      <c r="R252" s="35"/>
    </row>
    <row r="253" spans="7:18" s="19" customFormat="1" x14ac:dyDescent="0.25">
      <c r="G253" s="41"/>
      <c r="H253" s="35"/>
      <c r="I253" s="35"/>
      <c r="J253" s="35"/>
      <c r="K253" s="35"/>
      <c r="L253" s="35"/>
      <c r="M253" s="35"/>
      <c r="N253" s="35"/>
      <c r="O253" s="57"/>
      <c r="P253" s="35"/>
      <c r="Q253" s="35"/>
      <c r="R253" s="35"/>
    </row>
    <row r="254" spans="7:18" s="19" customFormat="1" x14ac:dyDescent="0.25">
      <c r="G254" s="41"/>
      <c r="H254" s="35"/>
      <c r="I254" s="35"/>
      <c r="J254" s="35"/>
      <c r="K254" s="35"/>
      <c r="L254" s="35"/>
      <c r="M254" s="35"/>
      <c r="N254" s="35"/>
      <c r="O254" s="57"/>
      <c r="P254" s="35"/>
      <c r="Q254" s="35"/>
      <c r="R254" s="35"/>
    </row>
    <row r="255" spans="7:18" s="19" customFormat="1" x14ac:dyDescent="0.25">
      <c r="G255" s="41"/>
      <c r="H255" s="35"/>
      <c r="I255" s="35"/>
      <c r="J255" s="35"/>
      <c r="K255" s="35"/>
      <c r="L255" s="35"/>
      <c r="M255" s="35"/>
      <c r="N255" s="35"/>
      <c r="O255" s="57"/>
      <c r="P255" s="35"/>
      <c r="Q255" s="35"/>
      <c r="R255" s="35"/>
    </row>
    <row r="256" spans="7:18" s="19" customFormat="1" x14ac:dyDescent="0.25">
      <c r="G256" s="41"/>
      <c r="H256" s="35"/>
      <c r="I256" s="35"/>
      <c r="J256" s="35"/>
      <c r="K256" s="35"/>
      <c r="L256" s="35"/>
      <c r="M256" s="35"/>
      <c r="N256" s="35"/>
      <c r="O256" s="57"/>
      <c r="P256" s="35"/>
      <c r="Q256" s="35"/>
      <c r="R256" s="35"/>
    </row>
    <row r="257" spans="7:18" s="19" customFormat="1" x14ac:dyDescent="0.25">
      <c r="G257" s="41"/>
      <c r="H257" s="35"/>
      <c r="I257" s="35"/>
      <c r="J257" s="35"/>
      <c r="K257" s="35"/>
      <c r="L257" s="35"/>
      <c r="M257" s="35"/>
      <c r="N257" s="35"/>
      <c r="O257" s="57"/>
      <c r="P257" s="35"/>
      <c r="Q257" s="35"/>
      <c r="R257" s="35"/>
    </row>
    <row r="258" spans="7:18" s="19" customFormat="1" x14ac:dyDescent="0.25">
      <c r="G258" s="41"/>
      <c r="H258" s="35"/>
      <c r="I258" s="35"/>
      <c r="J258" s="35"/>
      <c r="K258" s="35"/>
      <c r="L258" s="35"/>
      <c r="M258" s="35"/>
      <c r="N258" s="35"/>
      <c r="O258" s="57"/>
      <c r="P258" s="35"/>
      <c r="Q258" s="35"/>
      <c r="R258" s="35"/>
    </row>
    <row r="259" spans="7:18" s="19" customFormat="1" x14ac:dyDescent="0.25">
      <c r="G259" s="41"/>
      <c r="H259" s="35"/>
      <c r="I259" s="35"/>
      <c r="J259" s="35"/>
      <c r="K259" s="35"/>
      <c r="L259" s="35"/>
      <c r="M259" s="35"/>
      <c r="N259" s="35"/>
      <c r="O259" s="57"/>
      <c r="P259" s="35"/>
      <c r="Q259" s="35"/>
      <c r="R259" s="35"/>
    </row>
    <row r="260" spans="7:18" s="19" customFormat="1" x14ac:dyDescent="0.25">
      <c r="G260" s="41"/>
      <c r="H260" s="35"/>
      <c r="I260" s="35"/>
      <c r="J260" s="35"/>
      <c r="K260" s="35"/>
      <c r="L260" s="35"/>
      <c r="M260" s="35"/>
      <c r="N260" s="35"/>
      <c r="O260" s="57"/>
      <c r="P260" s="35"/>
      <c r="Q260" s="35"/>
      <c r="R260" s="35"/>
    </row>
    <row r="261" spans="7:18" s="19" customFormat="1" x14ac:dyDescent="0.25">
      <c r="G261" s="41"/>
      <c r="H261" s="35"/>
      <c r="I261" s="35"/>
      <c r="J261" s="35"/>
      <c r="K261" s="35"/>
      <c r="L261" s="35"/>
      <c r="M261" s="35"/>
      <c r="N261" s="35"/>
      <c r="O261" s="57"/>
      <c r="P261" s="35"/>
      <c r="Q261" s="35"/>
      <c r="R261" s="35"/>
    </row>
    <row r="262" spans="7:18" s="19" customFormat="1" x14ac:dyDescent="0.25">
      <c r="G262" s="41"/>
      <c r="H262" s="35"/>
      <c r="I262" s="35"/>
      <c r="J262" s="35"/>
      <c r="K262" s="35"/>
      <c r="L262" s="35"/>
      <c r="M262" s="35"/>
      <c r="N262" s="35"/>
      <c r="O262" s="57"/>
      <c r="P262" s="35"/>
      <c r="Q262" s="35"/>
      <c r="R262" s="35"/>
    </row>
    <row r="263" spans="7:18" s="19" customFormat="1" x14ac:dyDescent="0.25">
      <c r="G263" s="41"/>
      <c r="H263" s="35"/>
      <c r="I263" s="35"/>
      <c r="J263" s="35"/>
      <c r="K263" s="35"/>
      <c r="L263" s="35"/>
      <c r="M263" s="35"/>
      <c r="N263" s="35"/>
      <c r="O263" s="57"/>
      <c r="P263" s="35"/>
      <c r="Q263" s="35"/>
      <c r="R263" s="35"/>
    </row>
    <row r="264" spans="7:18" s="19" customFormat="1" x14ac:dyDescent="0.25">
      <c r="G264" s="41"/>
      <c r="H264" s="35"/>
      <c r="I264" s="35"/>
      <c r="J264" s="35"/>
      <c r="K264" s="35"/>
      <c r="L264" s="35"/>
      <c r="M264" s="35"/>
      <c r="N264" s="35"/>
      <c r="O264" s="57"/>
      <c r="P264" s="35"/>
      <c r="Q264" s="35"/>
      <c r="R264" s="35"/>
    </row>
    <row r="265" spans="7:18" s="19" customFormat="1" x14ac:dyDescent="0.25">
      <c r="G265" s="41"/>
      <c r="H265" s="35"/>
      <c r="I265" s="35"/>
      <c r="J265" s="35"/>
      <c r="K265" s="35"/>
      <c r="L265" s="35"/>
      <c r="M265" s="35"/>
      <c r="N265" s="35"/>
      <c r="O265" s="57"/>
      <c r="P265" s="35"/>
      <c r="Q265" s="35"/>
      <c r="R265" s="35"/>
    </row>
    <row r="266" spans="7:18" s="19" customFormat="1" x14ac:dyDescent="0.25">
      <c r="G266" s="41"/>
      <c r="H266" s="35"/>
      <c r="I266" s="35"/>
      <c r="J266" s="35"/>
      <c r="K266" s="35"/>
      <c r="L266" s="35"/>
      <c r="M266" s="35"/>
      <c r="N266" s="35"/>
      <c r="O266" s="57"/>
      <c r="P266" s="35"/>
      <c r="Q266" s="35"/>
      <c r="R266" s="35"/>
    </row>
    <row r="267" spans="7:18" s="19" customFormat="1" x14ac:dyDescent="0.25">
      <c r="G267" s="41"/>
      <c r="H267" s="35"/>
      <c r="I267" s="35"/>
      <c r="J267" s="35"/>
      <c r="K267" s="35"/>
      <c r="L267" s="35"/>
      <c r="M267" s="35"/>
      <c r="N267" s="35"/>
      <c r="O267" s="57"/>
      <c r="P267" s="35"/>
      <c r="Q267" s="35"/>
      <c r="R267" s="35"/>
    </row>
    <row r="268" spans="7:18" s="19" customFormat="1" x14ac:dyDescent="0.25">
      <c r="G268" s="41"/>
      <c r="H268" s="35"/>
      <c r="I268" s="35"/>
      <c r="J268" s="35"/>
      <c r="K268" s="35"/>
      <c r="L268" s="35"/>
      <c r="M268" s="35"/>
      <c r="N268" s="35"/>
      <c r="O268" s="57"/>
      <c r="P268" s="35"/>
      <c r="Q268" s="35"/>
      <c r="R268" s="35"/>
    </row>
    <row r="269" spans="7:18" s="19" customFormat="1" x14ac:dyDescent="0.25">
      <c r="G269" s="41"/>
      <c r="H269" s="35"/>
      <c r="I269" s="35"/>
      <c r="J269" s="35"/>
      <c r="K269" s="35"/>
      <c r="L269" s="35"/>
      <c r="M269" s="35"/>
      <c r="N269" s="35"/>
      <c r="O269" s="57"/>
      <c r="P269" s="35"/>
      <c r="Q269" s="35"/>
      <c r="R269" s="35"/>
    </row>
    <row r="270" spans="7:18" s="19" customFormat="1" x14ac:dyDescent="0.25">
      <c r="G270" s="41"/>
      <c r="H270" s="35"/>
      <c r="I270" s="35"/>
      <c r="J270" s="35"/>
      <c r="K270" s="35"/>
      <c r="L270" s="35"/>
      <c r="M270" s="35"/>
      <c r="N270" s="35"/>
      <c r="O270" s="57"/>
      <c r="P270" s="35"/>
      <c r="Q270" s="35"/>
      <c r="R270" s="35"/>
    </row>
    <row r="271" spans="7:18" s="19" customFormat="1" x14ac:dyDescent="0.25">
      <c r="G271" s="41"/>
      <c r="H271" s="35"/>
      <c r="I271" s="35"/>
      <c r="J271" s="35"/>
      <c r="K271" s="35"/>
      <c r="L271" s="35"/>
      <c r="M271" s="35"/>
      <c r="N271" s="35"/>
      <c r="O271" s="57"/>
      <c r="P271" s="35"/>
      <c r="Q271" s="35"/>
      <c r="R271" s="35"/>
    </row>
    <row r="272" spans="7:18" s="19" customFormat="1" x14ac:dyDescent="0.25">
      <c r="G272" s="41"/>
      <c r="H272" s="35"/>
      <c r="I272" s="35"/>
      <c r="J272" s="35"/>
      <c r="K272" s="35"/>
      <c r="L272" s="35"/>
      <c r="M272" s="35"/>
      <c r="N272" s="35"/>
      <c r="O272" s="57"/>
      <c r="P272" s="35"/>
      <c r="Q272" s="35"/>
      <c r="R272" s="35"/>
    </row>
    <row r="273" spans="7:18" s="19" customFormat="1" x14ac:dyDescent="0.25">
      <c r="G273" s="41"/>
      <c r="H273" s="35"/>
      <c r="I273" s="35"/>
      <c r="J273" s="35"/>
      <c r="K273" s="35"/>
      <c r="L273" s="35"/>
      <c r="M273" s="35"/>
      <c r="N273" s="35"/>
      <c r="O273" s="57"/>
      <c r="P273" s="35"/>
      <c r="Q273" s="35"/>
      <c r="R273" s="35"/>
    </row>
    <row r="274" spans="7:18" s="19" customFormat="1" x14ac:dyDescent="0.25">
      <c r="G274" s="41"/>
      <c r="H274" s="35"/>
      <c r="I274" s="35"/>
      <c r="J274" s="35"/>
      <c r="K274" s="35"/>
      <c r="L274" s="35"/>
      <c r="M274" s="35"/>
      <c r="N274" s="35"/>
      <c r="O274" s="57"/>
      <c r="P274" s="35"/>
      <c r="Q274" s="35"/>
      <c r="R274" s="35"/>
    </row>
    <row r="275" spans="7:18" s="19" customFormat="1" x14ac:dyDescent="0.25">
      <c r="G275" s="41"/>
      <c r="H275" s="35"/>
      <c r="I275" s="35"/>
      <c r="J275" s="35"/>
      <c r="K275" s="35"/>
      <c r="L275" s="35"/>
      <c r="M275" s="35"/>
      <c r="N275" s="35"/>
      <c r="O275" s="57"/>
      <c r="P275" s="35"/>
      <c r="Q275" s="35"/>
      <c r="R275" s="35"/>
    </row>
    <row r="276" spans="7:18" s="19" customFormat="1" x14ac:dyDescent="0.25">
      <c r="G276" s="41"/>
      <c r="H276" s="35"/>
      <c r="I276" s="35"/>
      <c r="J276" s="35"/>
      <c r="K276" s="35"/>
      <c r="L276" s="35"/>
      <c r="M276" s="35"/>
      <c r="N276" s="35"/>
      <c r="O276" s="57"/>
      <c r="P276" s="35"/>
      <c r="Q276" s="35"/>
      <c r="R276" s="35"/>
    </row>
    <row r="277" spans="7:18" s="19" customFormat="1" x14ac:dyDescent="0.25">
      <c r="G277" s="41"/>
      <c r="H277" s="35"/>
      <c r="I277" s="35"/>
      <c r="J277" s="35"/>
      <c r="K277" s="35"/>
      <c r="L277" s="35"/>
      <c r="M277" s="35"/>
      <c r="N277" s="35"/>
      <c r="O277" s="57"/>
      <c r="P277" s="35"/>
      <c r="Q277" s="35"/>
      <c r="R277" s="35"/>
    </row>
    <row r="278" spans="7:18" s="19" customFormat="1" x14ac:dyDescent="0.25">
      <c r="G278" s="41"/>
      <c r="H278" s="35"/>
      <c r="I278" s="35"/>
      <c r="J278" s="35"/>
      <c r="K278" s="35"/>
      <c r="L278" s="35"/>
      <c r="M278" s="35"/>
      <c r="N278" s="35"/>
      <c r="O278" s="57"/>
      <c r="P278" s="35"/>
      <c r="Q278" s="35"/>
      <c r="R278" s="35"/>
    </row>
    <row r="279" spans="7:18" s="19" customFormat="1" x14ac:dyDescent="0.25">
      <c r="G279" s="41"/>
      <c r="H279" s="35"/>
      <c r="I279" s="35"/>
      <c r="J279" s="35"/>
      <c r="K279" s="35"/>
      <c r="L279" s="35"/>
      <c r="M279" s="35"/>
      <c r="N279" s="35"/>
      <c r="O279" s="57"/>
      <c r="P279" s="35"/>
      <c r="Q279" s="35"/>
      <c r="R279" s="35"/>
    </row>
    <row r="280" spans="7:18" s="19" customFormat="1" x14ac:dyDescent="0.25">
      <c r="G280" s="41"/>
      <c r="H280" s="35"/>
      <c r="I280" s="35"/>
      <c r="J280" s="35"/>
      <c r="K280" s="35"/>
      <c r="L280" s="35"/>
      <c r="M280" s="35"/>
      <c r="N280" s="35"/>
      <c r="O280" s="57"/>
      <c r="P280" s="35"/>
      <c r="Q280" s="35"/>
      <c r="R280" s="35"/>
    </row>
    <row r="281" spans="7:18" s="19" customFormat="1" x14ac:dyDescent="0.25">
      <c r="G281" s="41"/>
      <c r="H281" s="35"/>
      <c r="I281" s="35"/>
      <c r="J281" s="35"/>
      <c r="K281" s="35"/>
      <c r="L281" s="35"/>
      <c r="M281" s="35"/>
      <c r="N281" s="35"/>
      <c r="O281" s="57"/>
      <c r="P281" s="35"/>
      <c r="Q281" s="35"/>
      <c r="R281" s="35"/>
    </row>
    <row r="282" spans="7:18" s="19" customFormat="1" x14ac:dyDescent="0.25">
      <c r="G282" s="41"/>
      <c r="H282" s="35"/>
      <c r="I282" s="35"/>
      <c r="J282" s="35"/>
      <c r="K282" s="35"/>
      <c r="L282" s="35"/>
      <c r="M282" s="35"/>
      <c r="N282" s="35"/>
      <c r="O282" s="57"/>
      <c r="P282" s="35"/>
      <c r="Q282" s="35"/>
      <c r="R282" s="35"/>
    </row>
    <row r="283" spans="7:18" s="19" customFormat="1" x14ac:dyDescent="0.25">
      <c r="G283" s="41"/>
      <c r="H283" s="35"/>
      <c r="I283" s="35"/>
      <c r="J283" s="35"/>
      <c r="K283" s="35"/>
      <c r="L283" s="35"/>
      <c r="M283" s="35"/>
      <c r="N283" s="35"/>
      <c r="O283" s="57"/>
      <c r="P283" s="35"/>
      <c r="Q283" s="35"/>
      <c r="R283" s="35"/>
    </row>
    <row r="284" spans="7:18" s="19" customFormat="1" x14ac:dyDescent="0.25">
      <c r="G284" s="41"/>
      <c r="H284" s="35"/>
      <c r="I284" s="35"/>
      <c r="J284" s="35"/>
      <c r="K284" s="35"/>
      <c r="L284" s="35"/>
      <c r="M284" s="35"/>
      <c r="N284" s="35"/>
      <c r="O284" s="57"/>
      <c r="P284" s="35"/>
      <c r="Q284" s="35"/>
      <c r="R284" s="35"/>
    </row>
    <row r="285" spans="7:18" s="19" customFormat="1" x14ac:dyDescent="0.25">
      <c r="G285" s="41"/>
      <c r="H285" s="35"/>
      <c r="I285" s="35"/>
      <c r="J285" s="35"/>
      <c r="K285" s="35"/>
      <c r="L285" s="35"/>
      <c r="M285" s="35"/>
      <c r="N285" s="35"/>
      <c r="O285" s="57"/>
      <c r="P285" s="35"/>
      <c r="Q285" s="35"/>
      <c r="R285" s="35"/>
    </row>
    <row r="286" spans="7:18" s="19" customFormat="1" x14ac:dyDescent="0.25">
      <c r="G286" s="41"/>
      <c r="H286" s="35"/>
      <c r="I286" s="35"/>
      <c r="J286" s="35"/>
      <c r="K286" s="35"/>
      <c r="L286" s="35"/>
      <c r="M286" s="35"/>
      <c r="N286" s="35"/>
      <c r="O286" s="57"/>
      <c r="P286" s="35"/>
      <c r="Q286" s="35"/>
      <c r="R286" s="35"/>
    </row>
    <row r="287" spans="7:18" s="19" customFormat="1" x14ac:dyDescent="0.25">
      <c r="G287" s="41"/>
      <c r="H287" s="35"/>
      <c r="I287" s="35"/>
      <c r="J287" s="35"/>
      <c r="K287" s="35"/>
      <c r="L287" s="35"/>
      <c r="M287" s="35"/>
      <c r="N287" s="35"/>
      <c r="O287" s="57"/>
      <c r="P287" s="35"/>
      <c r="Q287" s="35"/>
      <c r="R287" s="35"/>
    </row>
    <row r="288" spans="7:18" s="19" customFormat="1" x14ac:dyDescent="0.25">
      <c r="G288" s="41"/>
      <c r="H288" s="35"/>
      <c r="I288" s="35"/>
      <c r="J288" s="35"/>
      <c r="K288" s="35"/>
      <c r="L288" s="35"/>
      <c r="M288" s="35"/>
      <c r="N288" s="35"/>
      <c r="O288" s="57"/>
      <c r="P288" s="35"/>
      <c r="Q288" s="35"/>
      <c r="R288" s="35"/>
    </row>
    <row r="289" spans="7:18" s="19" customFormat="1" x14ac:dyDescent="0.25">
      <c r="G289" s="41"/>
      <c r="H289" s="35"/>
      <c r="I289" s="35"/>
      <c r="J289" s="35"/>
      <c r="K289" s="35"/>
      <c r="L289" s="35"/>
      <c r="M289" s="35"/>
      <c r="N289" s="35"/>
      <c r="O289" s="57"/>
      <c r="P289" s="35"/>
      <c r="Q289" s="35"/>
      <c r="R289" s="35"/>
    </row>
    <row r="290" spans="7:18" s="19" customFormat="1" x14ac:dyDescent="0.25">
      <c r="G290" s="41"/>
      <c r="H290" s="35"/>
      <c r="I290" s="35"/>
      <c r="J290" s="35"/>
      <c r="K290" s="35"/>
      <c r="L290" s="35"/>
      <c r="M290" s="35"/>
      <c r="N290" s="35"/>
      <c r="O290" s="57"/>
      <c r="P290" s="35"/>
      <c r="Q290" s="35"/>
      <c r="R290" s="35"/>
    </row>
    <row r="291" spans="7:18" s="19" customFormat="1" x14ac:dyDescent="0.25">
      <c r="G291" s="41"/>
      <c r="H291" s="35"/>
      <c r="I291" s="35"/>
      <c r="J291" s="35"/>
      <c r="K291" s="35"/>
      <c r="L291" s="35"/>
      <c r="M291" s="35"/>
      <c r="N291" s="35"/>
      <c r="O291" s="57"/>
      <c r="P291" s="35"/>
      <c r="Q291" s="35"/>
      <c r="R291" s="35"/>
    </row>
  </sheetData>
  <mergeCells count="20">
    <mergeCell ref="P2:P3"/>
    <mergeCell ref="Q2:Q3"/>
    <mergeCell ref="R2:R3"/>
    <mergeCell ref="S2:S3"/>
    <mergeCell ref="J2:J3"/>
    <mergeCell ref="K2:K3"/>
    <mergeCell ref="L2:L3"/>
    <mergeCell ref="M2:M3"/>
    <mergeCell ref="N2:N3"/>
    <mergeCell ref="O2:O3"/>
    <mergeCell ref="A1:N1"/>
    <mergeCell ref="A2:A3"/>
    <mergeCell ref="B2:B3"/>
    <mergeCell ref="C2:C3"/>
    <mergeCell ref="D2:D3"/>
    <mergeCell ref="E2:E3"/>
    <mergeCell ref="F2:F3"/>
    <mergeCell ref="G2:G3"/>
    <mergeCell ref="H2:H3"/>
    <mergeCell ref="I2:I3"/>
  </mergeCells>
  <printOptions horizontalCentered="1"/>
  <pageMargins left="1.07" right="0.11811023622047245" top="0.74803149606299213" bottom="0.74803149606299213" header="0.31496062992125984" footer="0.31496062992125984"/>
  <pageSetup paperSize="5" scale="65" orientation="landscape" horizontalDpi="0" verticalDpi="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SP135"/>
  <sheetViews>
    <sheetView tabSelected="1" view="pageLayout" topLeftCell="G82" zoomScale="80" zoomScaleNormal="100" zoomScalePageLayoutView="80" workbookViewId="0">
      <selection activeCell="C139" sqref="C139"/>
    </sheetView>
  </sheetViews>
  <sheetFormatPr baseColWidth="10" defaultColWidth="10.85546875" defaultRowHeight="15" x14ac:dyDescent="0.25"/>
  <cols>
    <col min="1" max="1" width="3.5703125" style="19" customWidth="1"/>
    <col min="2" max="2" width="26.140625" style="139" customWidth="1"/>
    <col min="3" max="3" width="28.140625" style="19" customWidth="1"/>
    <col min="4" max="4" width="22.85546875" style="140" customWidth="1"/>
    <col min="5" max="5" width="8.7109375" style="41" customWidth="1"/>
    <col min="6" max="6" width="13.5703125" style="141" customWidth="1"/>
    <col min="7" max="7" width="15.42578125" style="141" customWidth="1"/>
    <col min="8" max="8" width="12.5703125" style="141" customWidth="1"/>
    <col min="9" max="9" width="14" style="141" customWidth="1"/>
    <col min="10" max="10" width="13" style="141" customWidth="1"/>
    <col min="11" max="11" width="17.85546875" style="141" customWidth="1"/>
    <col min="12" max="12" width="13.85546875" style="141" customWidth="1"/>
    <col min="13" max="13" width="8.7109375" style="141" customWidth="1"/>
    <col min="14" max="14" width="12" style="142" customWidth="1"/>
    <col min="15" max="15" width="10.28515625" style="142" customWidth="1"/>
    <col min="16" max="16" width="13.28515625" style="142" customWidth="1"/>
    <col min="17" max="17" width="15.28515625" style="19" customWidth="1"/>
    <col min="18" max="18" width="24.28515625" style="132" customWidth="1"/>
    <col min="19" max="16384" width="10.85546875" style="19"/>
  </cols>
  <sheetData>
    <row r="1" spans="1:18" ht="18" customHeight="1" x14ac:dyDescent="0.25">
      <c r="A1" s="218" t="s">
        <v>281</v>
      </c>
      <c r="B1" s="218"/>
      <c r="C1" s="218"/>
      <c r="D1" s="218"/>
      <c r="E1" s="218"/>
      <c r="F1" s="218"/>
      <c r="G1" s="218"/>
      <c r="H1" s="218"/>
      <c r="I1" s="218"/>
      <c r="J1" s="218"/>
      <c r="K1" s="218"/>
      <c r="L1" s="218"/>
      <c r="M1" s="218"/>
      <c r="N1" s="218"/>
      <c r="O1" s="218"/>
      <c r="P1" s="218"/>
      <c r="Q1" s="218"/>
      <c r="R1" s="218"/>
    </row>
    <row r="2" spans="1:18" ht="18" customHeight="1" x14ac:dyDescent="0.25">
      <c r="A2" s="218" t="s">
        <v>395</v>
      </c>
      <c r="B2" s="218"/>
      <c r="C2" s="218"/>
      <c r="D2" s="218"/>
      <c r="E2" s="218"/>
      <c r="F2" s="218"/>
      <c r="G2" s="218"/>
      <c r="H2" s="218"/>
      <c r="I2" s="218"/>
      <c r="J2" s="218"/>
      <c r="K2" s="218"/>
      <c r="L2" s="218"/>
      <c r="M2" s="218"/>
      <c r="N2" s="218"/>
      <c r="O2" s="218"/>
      <c r="P2" s="218"/>
      <c r="Q2" s="218"/>
      <c r="R2" s="218"/>
    </row>
    <row r="3" spans="1:18" ht="18" customHeight="1" x14ac:dyDescent="0.25">
      <c r="A3" s="218" t="s">
        <v>380</v>
      </c>
      <c r="B3" s="218"/>
      <c r="C3" s="218"/>
      <c r="D3" s="218"/>
      <c r="E3" s="218"/>
      <c r="F3" s="218"/>
      <c r="G3" s="218"/>
      <c r="H3" s="218"/>
      <c r="I3" s="218"/>
      <c r="J3" s="218"/>
      <c r="K3" s="218"/>
      <c r="L3" s="218"/>
      <c r="M3" s="218"/>
      <c r="N3" s="218"/>
      <c r="O3" s="218"/>
      <c r="P3" s="218"/>
      <c r="Q3" s="218"/>
      <c r="R3" s="218"/>
    </row>
    <row r="4" spans="1:18" ht="18" customHeight="1" x14ac:dyDescent="0.25">
      <c r="A4" s="219" t="s">
        <v>332</v>
      </c>
      <c r="B4" s="219"/>
      <c r="C4" s="219"/>
      <c r="D4" s="219"/>
      <c r="E4" s="219"/>
      <c r="F4" s="219"/>
      <c r="G4" s="219"/>
      <c r="H4" s="219"/>
      <c r="I4" s="219"/>
      <c r="J4" s="219"/>
      <c r="K4" s="219"/>
      <c r="L4" s="219"/>
      <c r="M4" s="219"/>
      <c r="N4" s="219"/>
      <c r="O4" s="219"/>
      <c r="P4" s="219"/>
      <c r="Q4" s="219"/>
      <c r="R4" s="219"/>
    </row>
    <row r="5" spans="1:18" ht="14.25" customHeight="1" x14ac:dyDescent="0.25">
      <c r="A5" s="130"/>
      <c r="B5" s="131"/>
      <c r="C5" s="130"/>
      <c r="D5" s="131"/>
      <c r="E5" s="130"/>
      <c r="F5" s="130"/>
      <c r="G5" s="130"/>
      <c r="H5" s="130"/>
      <c r="I5" s="130"/>
      <c r="J5" s="130"/>
      <c r="K5" s="130"/>
      <c r="L5" s="130"/>
      <c r="M5" s="130"/>
      <c r="N5" s="130"/>
      <c r="O5" s="130"/>
      <c r="P5" s="130"/>
    </row>
    <row r="6" spans="1:18" ht="21" x14ac:dyDescent="0.25">
      <c r="A6" s="130"/>
      <c r="B6" s="219" t="s">
        <v>430</v>
      </c>
      <c r="C6" s="219"/>
      <c r="D6" s="219"/>
      <c r="E6" s="219"/>
      <c r="F6" s="219"/>
      <c r="G6" s="219"/>
      <c r="H6" s="219"/>
      <c r="I6" s="219"/>
      <c r="J6" s="219"/>
      <c r="K6" s="219"/>
      <c r="L6" s="219"/>
      <c r="M6" s="219"/>
      <c r="N6" s="219"/>
      <c r="O6" s="219"/>
      <c r="P6" s="219"/>
      <c r="Q6" s="219"/>
      <c r="R6" s="219"/>
    </row>
    <row r="7" spans="1:18" ht="15" customHeight="1" x14ac:dyDescent="0.25">
      <c r="A7" s="130"/>
      <c r="B7" s="131"/>
      <c r="C7" s="130"/>
      <c r="D7" s="131"/>
      <c r="E7" s="130"/>
      <c r="F7" s="130"/>
      <c r="G7" s="130"/>
      <c r="H7" s="130"/>
      <c r="I7" s="130"/>
      <c r="J7" s="130"/>
      <c r="K7" s="130"/>
      <c r="L7" s="130"/>
      <c r="M7" s="130"/>
      <c r="N7" s="130"/>
      <c r="O7" s="130"/>
      <c r="P7" s="130"/>
    </row>
    <row r="8" spans="1:18" s="133" customFormat="1" ht="58.5" customHeight="1" x14ac:dyDescent="0.25">
      <c r="A8" s="164" t="s">
        <v>0</v>
      </c>
      <c r="B8" s="165" t="s">
        <v>275</v>
      </c>
      <c r="C8" s="165" t="s">
        <v>10</v>
      </c>
      <c r="D8" s="165" t="s">
        <v>2</v>
      </c>
      <c r="E8" s="165" t="s">
        <v>73</v>
      </c>
      <c r="F8" s="165" t="s">
        <v>306</v>
      </c>
      <c r="G8" s="166" t="s">
        <v>264</v>
      </c>
      <c r="H8" s="167" t="s">
        <v>263</v>
      </c>
      <c r="I8" s="167" t="s">
        <v>128</v>
      </c>
      <c r="J8" s="167" t="s">
        <v>129</v>
      </c>
      <c r="K8" s="165" t="s">
        <v>130</v>
      </c>
      <c r="L8" s="165" t="s">
        <v>131</v>
      </c>
      <c r="M8" s="168" t="s">
        <v>333</v>
      </c>
      <c r="N8" s="168" t="s">
        <v>400</v>
      </c>
      <c r="O8" s="168" t="s">
        <v>384</v>
      </c>
      <c r="P8" s="168" t="s">
        <v>193</v>
      </c>
      <c r="Q8" s="168" t="s">
        <v>429</v>
      </c>
      <c r="R8" s="169" t="s">
        <v>370</v>
      </c>
    </row>
    <row r="9" spans="1:18" s="133" customFormat="1" ht="40.5" customHeight="1" x14ac:dyDescent="0.25">
      <c r="A9" s="170">
        <v>1</v>
      </c>
      <c r="B9" s="193" t="s">
        <v>385</v>
      </c>
      <c r="C9" s="153" t="s">
        <v>307</v>
      </c>
      <c r="D9" s="153" t="s">
        <v>7</v>
      </c>
      <c r="E9" s="171" t="s">
        <v>74</v>
      </c>
      <c r="F9" s="157">
        <v>12000</v>
      </c>
      <c r="G9" s="172">
        <v>250</v>
      </c>
      <c r="H9" s="173">
        <v>375</v>
      </c>
      <c r="I9" s="173">
        <v>3000</v>
      </c>
      <c r="J9" s="173">
        <v>0</v>
      </c>
      <c r="K9" s="157">
        <v>0</v>
      </c>
      <c r="L9" s="157">
        <v>6000</v>
      </c>
      <c r="M9" s="156" t="s">
        <v>334</v>
      </c>
      <c r="N9" s="157">
        <v>0</v>
      </c>
      <c r="O9" s="157">
        <v>0</v>
      </c>
      <c r="P9" s="157">
        <v>0</v>
      </c>
      <c r="Q9" s="151">
        <f>SUM(F9:P9)</f>
        <v>21625</v>
      </c>
      <c r="R9" s="152"/>
    </row>
    <row r="10" spans="1:18" s="134" customFormat="1" ht="40.5" customHeight="1" x14ac:dyDescent="0.25">
      <c r="A10" s="143">
        <v>2</v>
      </c>
      <c r="B10" s="174" t="s">
        <v>344</v>
      </c>
      <c r="C10" s="145" t="s">
        <v>26</v>
      </c>
      <c r="D10" s="146" t="s">
        <v>339</v>
      </c>
      <c r="E10" s="147" t="s">
        <v>74</v>
      </c>
      <c r="F10" s="148">
        <v>2441</v>
      </c>
      <c r="G10" s="148">
        <v>250</v>
      </c>
      <c r="H10" s="148">
        <v>0</v>
      </c>
      <c r="I10" s="148">
        <v>1500</v>
      </c>
      <c r="J10" s="148">
        <v>35</v>
      </c>
      <c r="K10" s="148">
        <v>0</v>
      </c>
      <c r="L10" s="148">
        <v>1500</v>
      </c>
      <c r="M10" s="156" t="s">
        <v>334</v>
      </c>
      <c r="N10" s="157">
        <v>0</v>
      </c>
      <c r="O10" s="157">
        <v>0</v>
      </c>
      <c r="P10" s="157">
        <v>0</v>
      </c>
      <c r="Q10" s="151">
        <f t="shared" ref="Q10:Q61" si="0">SUM(F10:P10)</f>
        <v>5726</v>
      </c>
      <c r="R10" s="152"/>
    </row>
    <row r="11" spans="1:18" s="134" customFormat="1" ht="66" customHeight="1" x14ac:dyDescent="0.25">
      <c r="A11" s="143">
        <v>3</v>
      </c>
      <c r="B11" s="174" t="s">
        <v>425</v>
      </c>
      <c r="C11" s="145" t="s">
        <v>8</v>
      </c>
      <c r="D11" s="146" t="s">
        <v>426</v>
      </c>
      <c r="E11" s="147" t="s">
        <v>74</v>
      </c>
      <c r="F11" s="148">
        <v>12408.87</v>
      </c>
      <c r="G11" s="148">
        <v>283.33</v>
      </c>
      <c r="H11" s="148">
        <v>425</v>
      </c>
      <c r="I11" s="148"/>
      <c r="J11" s="148">
        <v>0</v>
      </c>
      <c r="K11" s="148">
        <v>3400</v>
      </c>
      <c r="L11" s="148">
        <v>4533.33</v>
      </c>
      <c r="M11" s="156" t="s">
        <v>334</v>
      </c>
      <c r="N11" s="157">
        <v>0</v>
      </c>
      <c r="O11" s="157">
        <v>0</v>
      </c>
      <c r="P11" s="157">
        <v>0</v>
      </c>
      <c r="Q11" s="151">
        <f t="shared" si="0"/>
        <v>21050.53</v>
      </c>
      <c r="R11" s="152" t="s">
        <v>418</v>
      </c>
    </row>
    <row r="12" spans="1:18" s="134" customFormat="1" ht="40.5" customHeight="1" x14ac:dyDescent="0.25">
      <c r="A12" s="143">
        <v>4</v>
      </c>
      <c r="B12" s="193" t="s">
        <v>276</v>
      </c>
      <c r="C12" s="145" t="s">
        <v>26</v>
      </c>
      <c r="D12" s="146" t="s">
        <v>265</v>
      </c>
      <c r="E12" s="147" t="s">
        <v>74</v>
      </c>
      <c r="F12" s="148">
        <v>2441</v>
      </c>
      <c r="G12" s="148">
        <v>250</v>
      </c>
      <c r="H12" s="148">
        <v>0</v>
      </c>
      <c r="I12" s="148">
        <v>1500</v>
      </c>
      <c r="J12" s="148">
        <v>35</v>
      </c>
      <c r="K12" s="148">
        <v>0</v>
      </c>
      <c r="L12" s="148">
        <v>1500</v>
      </c>
      <c r="M12" s="156" t="s">
        <v>334</v>
      </c>
      <c r="N12" s="157">
        <v>0</v>
      </c>
      <c r="O12" s="157">
        <v>0</v>
      </c>
      <c r="P12" s="157">
        <v>0</v>
      </c>
      <c r="Q12" s="151">
        <f t="shared" si="0"/>
        <v>5726</v>
      </c>
      <c r="R12" s="152"/>
    </row>
    <row r="13" spans="1:18" s="134" customFormat="1" ht="22.5" customHeight="1" x14ac:dyDescent="0.25">
      <c r="A13" s="175"/>
      <c r="B13" s="176"/>
      <c r="C13" s="177"/>
      <c r="D13" s="178"/>
      <c r="E13" s="179"/>
      <c r="F13" s="180">
        <f t="shared" ref="F13:L13" si="1">SUM(F9:F12)</f>
        <v>29290.870000000003</v>
      </c>
      <c r="G13" s="180">
        <f t="shared" si="1"/>
        <v>1033.33</v>
      </c>
      <c r="H13" s="180">
        <f t="shared" si="1"/>
        <v>800</v>
      </c>
      <c r="I13" s="180">
        <f t="shared" si="1"/>
        <v>6000</v>
      </c>
      <c r="J13" s="180">
        <f t="shared" si="1"/>
        <v>70</v>
      </c>
      <c r="K13" s="180">
        <f t="shared" si="1"/>
        <v>3400</v>
      </c>
      <c r="L13" s="180">
        <f t="shared" si="1"/>
        <v>13533.33</v>
      </c>
      <c r="M13" s="180"/>
      <c r="N13" s="180">
        <f>SUM(N9:N12)</f>
        <v>0</v>
      </c>
      <c r="O13" s="180">
        <f>SUM(O9:O12)</f>
        <v>0</v>
      </c>
      <c r="P13" s="180">
        <f>SUM(P9:P12)</f>
        <v>0</v>
      </c>
      <c r="Q13" s="180">
        <f>SUM(Q9:Q12)</f>
        <v>54127.53</v>
      </c>
      <c r="R13" s="181"/>
    </row>
    <row r="14" spans="1:18" s="134" customFormat="1" ht="36.75" customHeight="1" x14ac:dyDescent="0.25">
      <c r="A14" s="143"/>
      <c r="B14" s="182" t="s">
        <v>409</v>
      </c>
      <c r="C14" s="145"/>
      <c r="D14" s="174"/>
      <c r="E14" s="183"/>
      <c r="F14" s="184"/>
      <c r="G14" s="184"/>
      <c r="H14" s="184"/>
      <c r="I14" s="184"/>
      <c r="J14" s="184"/>
      <c r="K14" s="184"/>
      <c r="L14" s="184"/>
      <c r="M14" s="185"/>
      <c r="N14" s="184"/>
      <c r="O14" s="184"/>
      <c r="P14" s="184"/>
      <c r="Q14" s="151"/>
      <c r="R14" s="152"/>
    </row>
    <row r="15" spans="1:18" s="134" customFormat="1" ht="29.25" customHeight="1" x14ac:dyDescent="0.25">
      <c r="A15" s="170">
        <v>5</v>
      </c>
      <c r="B15" s="193" t="s">
        <v>361</v>
      </c>
      <c r="C15" s="145" t="s">
        <v>12</v>
      </c>
      <c r="D15" s="146" t="s">
        <v>362</v>
      </c>
      <c r="E15" s="147" t="s">
        <v>74</v>
      </c>
      <c r="F15" s="148">
        <v>10261</v>
      </c>
      <c r="G15" s="148">
        <v>250</v>
      </c>
      <c r="H15" s="148">
        <v>375</v>
      </c>
      <c r="I15" s="148">
        <v>0</v>
      </c>
      <c r="J15" s="148">
        <v>0</v>
      </c>
      <c r="K15" s="148">
        <v>1575</v>
      </c>
      <c r="L15" s="148">
        <v>3000</v>
      </c>
      <c r="M15" s="156" t="s">
        <v>334</v>
      </c>
      <c r="N15" s="157">
        <v>0</v>
      </c>
      <c r="O15" s="148">
        <v>0</v>
      </c>
      <c r="P15" s="148">
        <v>0</v>
      </c>
      <c r="Q15" s="151">
        <f t="shared" si="0"/>
        <v>15461</v>
      </c>
      <c r="R15" s="152"/>
    </row>
    <row r="16" spans="1:18" s="134" customFormat="1" ht="31.5" customHeight="1" x14ac:dyDescent="0.25">
      <c r="A16" s="143">
        <v>6</v>
      </c>
      <c r="B16" s="193" t="s">
        <v>376</v>
      </c>
      <c r="C16" s="145" t="s">
        <v>14</v>
      </c>
      <c r="D16" s="146" t="s">
        <v>377</v>
      </c>
      <c r="E16" s="147" t="s">
        <v>74</v>
      </c>
      <c r="F16" s="148">
        <v>6297</v>
      </c>
      <c r="G16" s="148">
        <v>250</v>
      </c>
      <c r="H16" s="148">
        <v>375</v>
      </c>
      <c r="I16" s="148">
        <v>0</v>
      </c>
      <c r="J16" s="148">
        <v>0</v>
      </c>
      <c r="K16" s="148">
        <v>0</v>
      </c>
      <c r="L16" s="148">
        <v>2000</v>
      </c>
      <c r="M16" s="156" t="s">
        <v>334</v>
      </c>
      <c r="N16" s="157">
        <v>0</v>
      </c>
      <c r="O16" s="148">
        <v>0</v>
      </c>
      <c r="P16" s="148">
        <v>0</v>
      </c>
      <c r="Q16" s="151">
        <f t="shared" si="0"/>
        <v>8922</v>
      </c>
      <c r="R16" s="152"/>
    </row>
    <row r="17" spans="1:21" s="134" customFormat="1" ht="22.5" customHeight="1" x14ac:dyDescent="0.25">
      <c r="A17" s="175"/>
      <c r="B17" s="176"/>
      <c r="C17" s="177"/>
      <c r="D17" s="178"/>
      <c r="E17" s="179"/>
      <c r="F17" s="180">
        <f>+F16+F15</f>
        <v>16558</v>
      </c>
      <c r="G17" s="180">
        <f t="shared" ref="G17:Q17" si="2">+G16+G15</f>
        <v>500</v>
      </c>
      <c r="H17" s="180">
        <f t="shared" si="2"/>
        <v>750</v>
      </c>
      <c r="I17" s="180">
        <f t="shared" si="2"/>
        <v>0</v>
      </c>
      <c r="J17" s="180">
        <f t="shared" si="2"/>
        <v>0</v>
      </c>
      <c r="K17" s="180">
        <f t="shared" si="2"/>
        <v>1575</v>
      </c>
      <c r="L17" s="180">
        <f t="shared" si="2"/>
        <v>5000</v>
      </c>
      <c r="M17" s="180"/>
      <c r="N17" s="180">
        <f t="shared" si="2"/>
        <v>0</v>
      </c>
      <c r="O17" s="180">
        <f t="shared" si="2"/>
        <v>0</v>
      </c>
      <c r="P17" s="180">
        <f t="shared" si="2"/>
        <v>0</v>
      </c>
      <c r="Q17" s="180">
        <f t="shared" si="2"/>
        <v>24383</v>
      </c>
      <c r="R17" s="181"/>
    </row>
    <row r="18" spans="1:21" s="135" customFormat="1" ht="33.75" customHeight="1" x14ac:dyDescent="0.25">
      <c r="A18" s="143"/>
      <c r="B18" s="182" t="s">
        <v>304</v>
      </c>
      <c r="C18" s="145"/>
      <c r="D18" s="146"/>
      <c r="E18" s="147"/>
      <c r="F18" s="148"/>
      <c r="G18" s="148"/>
      <c r="H18" s="148"/>
      <c r="I18" s="148"/>
      <c r="J18" s="148"/>
      <c r="K18" s="148"/>
      <c r="L18" s="148"/>
      <c r="M18" s="149"/>
      <c r="N18" s="150"/>
      <c r="O18" s="150"/>
      <c r="P18" s="150"/>
      <c r="Q18" s="151"/>
      <c r="R18" s="152"/>
    </row>
    <row r="19" spans="1:21" s="135" customFormat="1" ht="48" customHeight="1" x14ac:dyDescent="0.25">
      <c r="A19" s="143">
        <v>7</v>
      </c>
      <c r="B19" s="193" t="s">
        <v>386</v>
      </c>
      <c r="C19" s="145" t="s">
        <v>12</v>
      </c>
      <c r="D19" s="146" t="s">
        <v>381</v>
      </c>
      <c r="E19" s="147" t="s">
        <v>74</v>
      </c>
      <c r="F19" s="148">
        <v>10261</v>
      </c>
      <c r="G19" s="148">
        <v>250</v>
      </c>
      <c r="H19" s="148">
        <v>375</v>
      </c>
      <c r="I19" s="148">
        <v>0</v>
      </c>
      <c r="J19" s="148">
        <v>0</v>
      </c>
      <c r="K19" s="148">
        <v>1575</v>
      </c>
      <c r="L19" s="148">
        <v>3000</v>
      </c>
      <c r="M19" s="156" t="s">
        <v>334</v>
      </c>
      <c r="N19" s="157">
        <v>0</v>
      </c>
      <c r="O19" s="148">
        <v>0</v>
      </c>
      <c r="P19" s="148">
        <v>0</v>
      </c>
      <c r="Q19" s="151">
        <f t="shared" si="0"/>
        <v>15461</v>
      </c>
      <c r="R19" s="152"/>
    </row>
    <row r="20" spans="1:21" s="135" customFormat="1" ht="38.25" customHeight="1" x14ac:dyDescent="0.25">
      <c r="A20" s="143">
        <v>8</v>
      </c>
      <c r="B20" s="193" t="s">
        <v>277</v>
      </c>
      <c r="C20" s="145" t="s">
        <v>14</v>
      </c>
      <c r="D20" s="146" t="s">
        <v>266</v>
      </c>
      <c r="E20" s="147" t="s">
        <v>74</v>
      </c>
      <c r="F20" s="148">
        <v>6297</v>
      </c>
      <c r="G20" s="148">
        <v>250</v>
      </c>
      <c r="H20" s="148">
        <v>375</v>
      </c>
      <c r="I20" s="148">
        <v>0</v>
      </c>
      <c r="J20" s="148">
        <v>0</v>
      </c>
      <c r="K20" s="148">
        <v>0</v>
      </c>
      <c r="L20" s="148">
        <v>1800</v>
      </c>
      <c r="M20" s="156" t="s">
        <v>334</v>
      </c>
      <c r="N20" s="157">
        <v>0</v>
      </c>
      <c r="O20" s="148">
        <v>0</v>
      </c>
      <c r="P20" s="148">
        <v>0</v>
      </c>
      <c r="Q20" s="151">
        <f t="shared" si="0"/>
        <v>8722</v>
      </c>
      <c r="R20" s="152"/>
      <c r="U20" s="136"/>
    </row>
    <row r="21" spans="1:21" s="135" customFormat="1" ht="32.25" customHeight="1" x14ac:dyDescent="0.25">
      <c r="A21" s="143">
        <v>9</v>
      </c>
      <c r="B21" s="193" t="s">
        <v>278</v>
      </c>
      <c r="C21" s="145" t="s">
        <v>29</v>
      </c>
      <c r="D21" s="146" t="s">
        <v>267</v>
      </c>
      <c r="E21" s="147" t="s">
        <v>74</v>
      </c>
      <c r="F21" s="148">
        <v>5835</v>
      </c>
      <c r="G21" s="148">
        <v>250</v>
      </c>
      <c r="H21" s="148">
        <v>0</v>
      </c>
      <c r="I21" s="148">
        <v>0</v>
      </c>
      <c r="J21" s="148">
        <v>0</v>
      </c>
      <c r="K21" s="148">
        <v>0</v>
      </c>
      <c r="L21" s="148">
        <v>2000</v>
      </c>
      <c r="M21" s="156" t="s">
        <v>334</v>
      </c>
      <c r="N21" s="157">
        <v>0</v>
      </c>
      <c r="O21" s="148">
        <v>0</v>
      </c>
      <c r="P21" s="148">
        <v>0</v>
      </c>
      <c r="Q21" s="151">
        <f t="shared" si="0"/>
        <v>8085</v>
      </c>
      <c r="R21" s="152"/>
    </row>
    <row r="22" spans="1:21" s="135" customFormat="1" ht="32.25" customHeight="1" x14ac:dyDescent="0.25">
      <c r="A22" s="143">
        <v>10</v>
      </c>
      <c r="B22" s="193" t="s">
        <v>352</v>
      </c>
      <c r="C22" s="145" t="s">
        <v>347</v>
      </c>
      <c r="D22" s="146" t="s">
        <v>348</v>
      </c>
      <c r="E22" s="147" t="s">
        <v>74</v>
      </c>
      <c r="F22" s="148">
        <v>3295</v>
      </c>
      <c r="G22" s="148">
        <v>250</v>
      </c>
      <c r="H22" s="148">
        <v>375</v>
      </c>
      <c r="I22" s="148">
        <v>1000</v>
      </c>
      <c r="J22" s="148">
        <v>0</v>
      </c>
      <c r="K22" s="148">
        <v>0</v>
      </c>
      <c r="L22" s="148">
        <v>1800</v>
      </c>
      <c r="M22" s="156" t="s">
        <v>334</v>
      </c>
      <c r="N22" s="157">
        <v>0</v>
      </c>
      <c r="O22" s="148">
        <v>0</v>
      </c>
      <c r="P22" s="148">
        <v>0</v>
      </c>
      <c r="Q22" s="151">
        <f t="shared" si="0"/>
        <v>6720</v>
      </c>
      <c r="R22" s="152"/>
    </row>
    <row r="23" spans="1:21" s="135" customFormat="1" ht="40.5" customHeight="1" x14ac:dyDescent="0.25">
      <c r="A23" s="143">
        <v>11</v>
      </c>
      <c r="B23" s="193" t="s">
        <v>350</v>
      </c>
      <c r="C23" s="145" t="s">
        <v>19</v>
      </c>
      <c r="D23" s="146" t="s">
        <v>314</v>
      </c>
      <c r="E23" s="147" t="s">
        <v>74</v>
      </c>
      <c r="F23" s="148">
        <v>3525</v>
      </c>
      <c r="G23" s="148">
        <v>250</v>
      </c>
      <c r="H23" s="148">
        <v>0</v>
      </c>
      <c r="I23" s="148">
        <v>0</v>
      </c>
      <c r="J23" s="148">
        <v>0</v>
      </c>
      <c r="K23" s="148">
        <v>1500</v>
      </c>
      <c r="L23" s="148">
        <v>1800</v>
      </c>
      <c r="M23" s="156" t="s">
        <v>334</v>
      </c>
      <c r="N23" s="157">
        <v>0</v>
      </c>
      <c r="O23" s="148">
        <v>0</v>
      </c>
      <c r="P23" s="148">
        <v>0</v>
      </c>
      <c r="Q23" s="151">
        <f t="shared" si="0"/>
        <v>7075</v>
      </c>
      <c r="R23" s="152"/>
    </row>
    <row r="24" spans="1:21" s="135" customFormat="1" ht="35.25" customHeight="1" x14ac:dyDescent="0.25">
      <c r="A24" s="143">
        <v>12</v>
      </c>
      <c r="B24" s="193" t="s">
        <v>358</v>
      </c>
      <c r="C24" s="145" t="s">
        <v>359</v>
      </c>
      <c r="D24" s="146" t="s">
        <v>360</v>
      </c>
      <c r="E24" s="147" t="s">
        <v>74</v>
      </c>
      <c r="F24" s="148">
        <v>1460</v>
      </c>
      <c r="G24" s="148">
        <v>250</v>
      </c>
      <c r="H24" s="148">
        <v>0</v>
      </c>
      <c r="I24" s="148">
        <v>1500</v>
      </c>
      <c r="J24" s="148">
        <v>35</v>
      </c>
      <c r="K24" s="148">
        <v>0</v>
      </c>
      <c r="L24" s="148">
        <v>1400</v>
      </c>
      <c r="M24" s="156" t="s">
        <v>334</v>
      </c>
      <c r="N24" s="157">
        <v>0</v>
      </c>
      <c r="O24" s="148">
        <v>0</v>
      </c>
      <c r="P24" s="148">
        <v>0</v>
      </c>
      <c r="Q24" s="151">
        <f t="shared" si="0"/>
        <v>4645</v>
      </c>
      <c r="R24" s="152"/>
    </row>
    <row r="25" spans="1:21" s="135" customFormat="1" ht="42" customHeight="1" x14ac:dyDescent="0.25">
      <c r="A25" s="143">
        <v>13</v>
      </c>
      <c r="B25" s="193" t="s">
        <v>404</v>
      </c>
      <c r="C25" s="145" t="s">
        <v>26</v>
      </c>
      <c r="D25" s="146" t="s">
        <v>405</v>
      </c>
      <c r="E25" s="147" t="s">
        <v>74</v>
      </c>
      <c r="F25" s="148">
        <v>2441</v>
      </c>
      <c r="G25" s="148">
        <v>250</v>
      </c>
      <c r="H25" s="148">
        <v>0</v>
      </c>
      <c r="I25" s="148">
        <v>1500</v>
      </c>
      <c r="J25" s="148">
        <v>35</v>
      </c>
      <c r="K25" s="148">
        <v>0</v>
      </c>
      <c r="L25" s="148">
        <v>1500</v>
      </c>
      <c r="M25" s="156" t="s">
        <v>334</v>
      </c>
      <c r="N25" s="157">
        <v>0</v>
      </c>
      <c r="O25" s="148">
        <v>0</v>
      </c>
      <c r="P25" s="148">
        <v>0</v>
      </c>
      <c r="Q25" s="151">
        <f t="shared" si="0"/>
        <v>5726</v>
      </c>
      <c r="R25" s="186"/>
    </row>
    <row r="26" spans="1:21" s="135" customFormat="1" ht="39" customHeight="1" x14ac:dyDescent="0.25">
      <c r="A26" s="143">
        <v>14</v>
      </c>
      <c r="B26" s="193" t="s">
        <v>279</v>
      </c>
      <c r="C26" s="145" t="s">
        <v>35</v>
      </c>
      <c r="D26" s="146" t="s">
        <v>159</v>
      </c>
      <c r="E26" s="147" t="s">
        <v>74</v>
      </c>
      <c r="F26" s="148">
        <v>1105</v>
      </c>
      <c r="G26" s="148">
        <v>250</v>
      </c>
      <c r="H26" s="148">
        <v>0</v>
      </c>
      <c r="I26" s="148">
        <v>1000</v>
      </c>
      <c r="J26" s="148">
        <v>50</v>
      </c>
      <c r="K26" s="148">
        <v>0</v>
      </c>
      <c r="L26" s="148">
        <v>1000</v>
      </c>
      <c r="M26" s="156" t="s">
        <v>334</v>
      </c>
      <c r="N26" s="157">
        <v>0</v>
      </c>
      <c r="O26" s="148">
        <v>0</v>
      </c>
      <c r="P26" s="148">
        <v>0</v>
      </c>
      <c r="Q26" s="151">
        <f t="shared" si="0"/>
        <v>3405</v>
      </c>
      <c r="R26" s="152"/>
    </row>
    <row r="27" spans="1:21" s="135" customFormat="1" ht="36.75" customHeight="1" x14ac:dyDescent="0.25">
      <c r="A27" s="143">
        <v>15</v>
      </c>
      <c r="B27" s="193" t="s">
        <v>351</v>
      </c>
      <c r="C27" s="145" t="s">
        <v>37</v>
      </c>
      <c r="D27" s="146" t="s">
        <v>335</v>
      </c>
      <c r="E27" s="147" t="s">
        <v>74</v>
      </c>
      <c r="F27" s="148">
        <v>1381</v>
      </c>
      <c r="G27" s="148">
        <v>250</v>
      </c>
      <c r="H27" s="148">
        <v>0</v>
      </c>
      <c r="I27" s="148">
        <v>500</v>
      </c>
      <c r="J27" s="148">
        <v>35</v>
      </c>
      <c r="K27" s="148">
        <v>0</v>
      </c>
      <c r="L27" s="148">
        <v>1300</v>
      </c>
      <c r="M27" s="156" t="s">
        <v>334</v>
      </c>
      <c r="N27" s="157">
        <v>0</v>
      </c>
      <c r="O27" s="148">
        <v>0</v>
      </c>
      <c r="P27" s="148">
        <v>0</v>
      </c>
      <c r="Q27" s="151">
        <f t="shared" si="0"/>
        <v>3466</v>
      </c>
      <c r="R27" s="152"/>
    </row>
    <row r="28" spans="1:21" s="135" customFormat="1" ht="51" customHeight="1" x14ac:dyDescent="0.25">
      <c r="A28" s="143">
        <v>16</v>
      </c>
      <c r="B28" s="193" t="s">
        <v>331</v>
      </c>
      <c r="C28" s="145" t="s">
        <v>35</v>
      </c>
      <c r="D28" s="146" t="s">
        <v>155</v>
      </c>
      <c r="E28" s="147" t="s">
        <v>74</v>
      </c>
      <c r="F28" s="148">
        <f>926.77+178.23</f>
        <v>1105</v>
      </c>
      <c r="G28" s="148">
        <f>209.68+40.32</f>
        <v>250</v>
      </c>
      <c r="H28" s="148">
        <v>0</v>
      </c>
      <c r="I28" s="148">
        <f>838.71+161.29</f>
        <v>1000</v>
      </c>
      <c r="J28" s="148">
        <v>35</v>
      </c>
      <c r="K28" s="148">
        <v>0</v>
      </c>
      <c r="L28" s="148">
        <f>838.71+161.29</f>
        <v>1000</v>
      </c>
      <c r="M28" s="149" t="s">
        <v>334</v>
      </c>
      <c r="N28" s="157">
        <v>0</v>
      </c>
      <c r="O28" s="148">
        <v>0</v>
      </c>
      <c r="P28" s="148">
        <v>0</v>
      </c>
      <c r="Q28" s="151">
        <f t="shared" si="0"/>
        <v>3390</v>
      </c>
      <c r="R28" s="152"/>
    </row>
    <row r="29" spans="1:21" s="134" customFormat="1" ht="42.75" customHeight="1" x14ac:dyDescent="0.25">
      <c r="A29" s="143">
        <v>17</v>
      </c>
      <c r="B29" s="193" t="s">
        <v>280</v>
      </c>
      <c r="C29" s="145" t="s">
        <v>156</v>
      </c>
      <c r="D29" s="146" t="s">
        <v>157</v>
      </c>
      <c r="E29" s="147" t="s">
        <v>74</v>
      </c>
      <c r="F29" s="148">
        <v>1168</v>
      </c>
      <c r="G29" s="148">
        <v>250</v>
      </c>
      <c r="H29" s="148">
        <v>0</v>
      </c>
      <c r="I29" s="148">
        <v>1400</v>
      </c>
      <c r="J29" s="148">
        <v>35</v>
      </c>
      <c r="K29" s="148">
        <v>0</v>
      </c>
      <c r="L29" s="148">
        <v>1500</v>
      </c>
      <c r="M29" s="156" t="s">
        <v>334</v>
      </c>
      <c r="N29" s="157">
        <v>0</v>
      </c>
      <c r="O29" s="148">
        <v>0</v>
      </c>
      <c r="P29" s="148">
        <v>0</v>
      </c>
      <c r="Q29" s="151">
        <f t="shared" si="0"/>
        <v>4353</v>
      </c>
      <c r="R29" s="152"/>
    </row>
    <row r="30" spans="1:21" s="134" customFormat="1" ht="44.25" customHeight="1" x14ac:dyDescent="0.25">
      <c r="A30" s="143">
        <v>18</v>
      </c>
      <c r="B30" s="193" t="s">
        <v>363</v>
      </c>
      <c r="C30" s="145" t="s">
        <v>156</v>
      </c>
      <c r="D30" s="146" t="s">
        <v>157</v>
      </c>
      <c r="E30" s="147" t="s">
        <v>74</v>
      </c>
      <c r="F30" s="148">
        <v>1168</v>
      </c>
      <c r="G30" s="148">
        <v>250</v>
      </c>
      <c r="H30" s="148">
        <v>0</v>
      </c>
      <c r="I30" s="148">
        <v>1400</v>
      </c>
      <c r="J30" s="148">
        <v>35</v>
      </c>
      <c r="K30" s="148">
        <v>0</v>
      </c>
      <c r="L30" s="148">
        <v>1500</v>
      </c>
      <c r="M30" s="156" t="s">
        <v>334</v>
      </c>
      <c r="N30" s="157">
        <v>0</v>
      </c>
      <c r="O30" s="148">
        <v>0</v>
      </c>
      <c r="P30" s="148">
        <v>0</v>
      </c>
      <c r="Q30" s="151">
        <f t="shared" si="0"/>
        <v>4353</v>
      </c>
      <c r="R30" s="152"/>
    </row>
    <row r="31" spans="1:21" s="134" customFormat="1" ht="48" customHeight="1" x14ac:dyDescent="0.25">
      <c r="A31" s="143">
        <v>19</v>
      </c>
      <c r="B31" s="193" t="s">
        <v>313</v>
      </c>
      <c r="C31" s="145" t="s">
        <v>158</v>
      </c>
      <c r="D31" s="146" t="s">
        <v>159</v>
      </c>
      <c r="E31" s="147" t="s">
        <v>74</v>
      </c>
      <c r="F31" s="148">
        <v>1105</v>
      </c>
      <c r="G31" s="148">
        <v>250</v>
      </c>
      <c r="H31" s="148">
        <v>0</v>
      </c>
      <c r="I31" s="148">
        <v>1000</v>
      </c>
      <c r="J31" s="148">
        <v>35</v>
      </c>
      <c r="K31" s="148">
        <v>0</v>
      </c>
      <c r="L31" s="148">
        <v>1000</v>
      </c>
      <c r="M31" s="156" t="s">
        <v>334</v>
      </c>
      <c r="N31" s="157">
        <v>0</v>
      </c>
      <c r="O31" s="148">
        <v>0</v>
      </c>
      <c r="P31" s="148">
        <v>0</v>
      </c>
      <c r="Q31" s="151">
        <f t="shared" si="0"/>
        <v>3390</v>
      </c>
      <c r="R31" s="152"/>
    </row>
    <row r="32" spans="1:21" s="134" customFormat="1" ht="33.75" customHeight="1" x14ac:dyDescent="0.25">
      <c r="A32" s="175"/>
      <c r="B32" s="176"/>
      <c r="C32" s="177"/>
      <c r="D32" s="178"/>
      <c r="E32" s="179"/>
      <c r="F32" s="180">
        <f t="shared" ref="F32:L32" si="3">SUM(F19:F31)</f>
        <v>40146</v>
      </c>
      <c r="G32" s="180">
        <f t="shared" si="3"/>
        <v>3250</v>
      </c>
      <c r="H32" s="180">
        <f t="shared" si="3"/>
        <v>1125</v>
      </c>
      <c r="I32" s="180">
        <f t="shared" si="3"/>
        <v>10300</v>
      </c>
      <c r="J32" s="180">
        <f t="shared" si="3"/>
        <v>295</v>
      </c>
      <c r="K32" s="180">
        <f t="shared" si="3"/>
        <v>3075</v>
      </c>
      <c r="L32" s="180">
        <f t="shared" si="3"/>
        <v>20600</v>
      </c>
      <c r="M32" s="180"/>
      <c r="N32" s="180">
        <f>SUM(N19:N31)</f>
        <v>0</v>
      </c>
      <c r="O32" s="180">
        <f>SUM(O19:O31)</f>
        <v>0</v>
      </c>
      <c r="P32" s="180">
        <f>SUM(P19:P31)</f>
        <v>0</v>
      </c>
      <c r="Q32" s="180">
        <f>SUM(Q19:Q31)</f>
        <v>78791</v>
      </c>
      <c r="R32" s="181"/>
    </row>
    <row r="33" spans="1:18" s="134" customFormat="1" ht="29.25" customHeight="1" x14ac:dyDescent="0.25">
      <c r="A33" s="143"/>
      <c r="B33" s="182" t="s">
        <v>281</v>
      </c>
      <c r="C33" s="145"/>
      <c r="D33" s="146"/>
      <c r="E33" s="147"/>
      <c r="F33" s="148"/>
      <c r="G33" s="148"/>
      <c r="H33" s="148"/>
      <c r="I33" s="148"/>
      <c r="J33" s="148"/>
      <c r="K33" s="148"/>
      <c r="L33" s="148"/>
      <c r="M33" s="149"/>
      <c r="N33" s="150"/>
      <c r="O33" s="150"/>
      <c r="P33" s="150"/>
      <c r="Q33" s="151"/>
      <c r="R33" s="152"/>
    </row>
    <row r="34" spans="1:18" s="134" customFormat="1" ht="29.25" customHeight="1" x14ac:dyDescent="0.25">
      <c r="A34" s="143">
        <v>20</v>
      </c>
      <c r="B34" s="193" t="s">
        <v>397</v>
      </c>
      <c r="C34" s="145" t="s">
        <v>14</v>
      </c>
      <c r="D34" s="146" t="s">
        <v>396</v>
      </c>
      <c r="E34" s="147" t="s">
        <v>74</v>
      </c>
      <c r="F34" s="148">
        <v>6297</v>
      </c>
      <c r="G34" s="148">
        <v>250</v>
      </c>
      <c r="H34" s="148">
        <v>375</v>
      </c>
      <c r="I34" s="148">
        <v>0</v>
      </c>
      <c r="J34" s="148">
        <v>0</v>
      </c>
      <c r="K34" s="148">
        <v>0</v>
      </c>
      <c r="L34" s="148">
        <v>2000</v>
      </c>
      <c r="M34" s="156" t="s">
        <v>334</v>
      </c>
      <c r="N34" s="157">
        <v>0</v>
      </c>
      <c r="O34" s="148">
        <v>0</v>
      </c>
      <c r="P34" s="148">
        <v>0</v>
      </c>
      <c r="Q34" s="151">
        <f t="shared" si="0"/>
        <v>8922</v>
      </c>
      <c r="R34" s="152"/>
    </row>
    <row r="35" spans="1:18" s="135" customFormat="1" ht="29.25" customHeight="1" x14ac:dyDescent="0.25">
      <c r="A35" s="143">
        <v>21</v>
      </c>
      <c r="B35" s="193" t="s">
        <v>315</v>
      </c>
      <c r="C35" s="145" t="s">
        <v>19</v>
      </c>
      <c r="D35" s="146" t="s">
        <v>316</v>
      </c>
      <c r="E35" s="147" t="s">
        <v>74</v>
      </c>
      <c r="F35" s="148">
        <v>3525</v>
      </c>
      <c r="G35" s="148">
        <v>250</v>
      </c>
      <c r="H35" s="148">
        <v>0</v>
      </c>
      <c r="I35" s="148">
        <v>0</v>
      </c>
      <c r="J35" s="148">
        <v>0</v>
      </c>
      <c r="K35" s="148">
        <v>0</v>
      </c>
      <c r="L35" s="148">
        <v>1800</v>
      </c>
      <c r="M35" s="156" t="s">
        <v>334</v>
      </c>
      <c r="N35" s="157">
        <v>0</v>
      </c>
      <c r="O35" s="148">
        <v>0</v>
      </c>
      <c r="P35" s="148">
        <v>0</v>
      </c>
      <c r="Q35" s="151">
        <f t="shared" si="0"/>
        <v>5575</v>
      </c>
      <c r="R35" s="152"/>
    </row>
    <row r="36" spans="1:18" s="135" customFormat="1" ht="29.25" customHeight="1" x14ac:dyDescent="0.25">
      <c r="A36" s="143">
        <v>22</v>
      </c>
      <c r="B36" s="193" t="s">
        <v>301</v>
      </c>
      <c r="C36" s="145" t="s">
        <v>19</v>
      </c>
      <c r="D36" s="146" t="s">
        <v>302</v>
      </c>
      <c r="E36" s="147" t="s">
        <v>74</v>
      </c>
      <c r="F36" s="148">
        <v>3525</v>
      </c>
      <c r="G36" s="148">
        <v>250</v>
      </c>
      <c r="H36" s="148">
        <v>0</v>
      </c>
      <c r="I36" s="148">
        <v>0</v>
      </c>
      <c r="J36" s="148">
        <v>0</v>
      </c>
      <c r="K36" s="148">
        <v>0</v>
      </c>
      <c r="L36" s="148">
        <v>1800</v>
      </c>
      <c r="M36" s="156" t="s">
        <v>334</v>
      </c>
      <c r="N36" s="157">
        <v>0</v>
      </c>
      <c r="O36" s="148">
        <v>0</v>
      </c>
      <c r="P36" s="148">
        <v>0</v>
      </c>
      <c r="Q36" s="151">
        <f t="shared" si="0"/>
        <v>5575</v>
      </c>
      <c r="R36" s="152"/>
    </row>
    <row r="37" spans="1:18" s="135" customFormat="1" ht="29.25" customHeight="1" x14ac:dyDescent="0.25">
      <c r="A37" s="143">
        <v>23</v>
      </c>
      <c r="B37" s="193" t="s">
        <v>18</v>
      </c>
      <c r="C37" s="145" t="s">
        <v>19</v>
      </c>
      <c r="D37" s="146" t="s">
        <v>383</v>
      </c>
      <c r="E37" s="147" t="s">
        <v>74</v>
      </c>
      <c r="F37" s="148">
        <v>3525</v>
      </c>
      <c r="G37" s="148">
        <v>250</v>
      </c>
      <c r="H37" s="148">
        <v>375</v>
      </c>
      <c r="I37" s="148">
        <v>0</v>
      </c>
      <c r="J37" s="148">
        <v>0</v>
      </c>
      <c r="K37" s="148">
        <v>0</v>
      </c>
      <c r="L37" s="148">
        <v>1800</v>
      </c>
      <c r="M37" s="156" t="s">
        <v>334</v>
      </c>
      <c r="N37" s="157">
        <v>0</v>
      </c>
      <c r="O37" s="148">
        <v>0</v>
      </c>
      <c r="P37" s="148">
        <v>0</v>
      </c>
      <c r="Q37" s="151">
        <f t="shared" si="0"/>
        <v>5950</v>
      </c>
      <c r="R37" s="151"/>
    </row>
    <row r="38" spans="1:18" s="135" customFormat="1" ht="30.75" customHeight="1" x14ac:dyDescent="0.25">
      <c r="A38" s="143">
        <v>24</v>
      </c>
      <c r="B38" s="193" t="s">
        <v>419</v>
      </c>
      <c r="C38" s="145" t="s">
        <v>19</v>
      </c>
      <c r="D38" s="146" t="s">
        <v>420</v>
      </c>
      <c r="E38" s="147" t="s">
        <v>74</v>
      </c>
      <c r="F38" s="148">
        <v>3525</v>
      </c>
      <c r="G38" s="148">
        <v>250</v>
      </c>
      <c r="H38" s="148">
        <v>375</v>
      </c>
      <c r="I38" s="148">
        <v>0</v>
      </c>
      <c r="J38" s="148">
        <v>0</v>
      </c>
      <c r="K38" s="148">
        <v>0</v>
      </c>
      <c r="L38" s="148">
        <v>0</v>
      </c>
      <c r="M38" s="156" t="s">
        <v>334</v>
      </c>
      <c r="N38" s="157">
        <v>0</v>
      </c>
      <c r="O38" s="148">
        <v>0</v>
      </c>
      <c r="P38" s="148">
        <v>0</v>
      </c>
      <c r="Q38" s="151">
        <f t="shared" ref="Q38" si="4">SUM(F38:P38)</f>
        <v>4150</v>
      </c>
      <c r="R38" s="152"/>
    </row>
    <row r="39" spans="1:18" s="135" customFormat="1" ht="29.25" customHeight="1" x14ac:dyDescent="0.25">
      <c r="A39" s="170">
        <v>25</v>
      </c>
      <c r="B39" s="193" t="s">
        <v>349</v>
      </c>
      <c r="C39" s="145" t="s">
        <v>22</v>
      </c>
      <c r="D39" s="146" t="s">
        <v>268</v>
      </c>
      <c r="E39" s="147" t="s">
        <v>74</v>
      </c>
      <c r="F39" s="148">
        <v>1682</v>
      </c>
      <c r="G39" s="148">
        <v>250</v>
      </c>
      <c r="H39" s="148">
        <v>0</v>
      </c>
      <c r="I39" s="148">
        <v>1500</v>
      </c>
      <c r="J39" s="148">
        <v>0</v>
      </c>
      <c r="K39" s="148">
        <v>35</v>
      </c>
      <c r="L39" s="148">
        <v>1500</v>
      </c>
      <c r="M39" s="156" t="s">
        <v>334</v>
      </c>
      <c r="N39" s="157">
        <v>0</v>
      </c>
      <c r="O39" s="148">
        <v>0</v>
      </c>
      <c r="P39" s="148">
        <v>0</v>
      </c>
      <c r="Q39" s="151">
        <f t="shared" si="0"/>
        <v>4967</v>
      </c>
      <c r="R39" s="152"/>
    </row>
    <row r="40" spans="1:18" s="135" customFormat="1" ht="22.5" customHeight="1" x14ac:dyDescent="0.25">
      <c r="A40" s="175"/>
      <c r="B40" s="176"/>
      <c r="C40" s="177"/>
      <c r="D40" s="178"/>
      <c r="E40" s="179"/>
      <c r="F40" s="180">
        <f>SUM(F34:F39)</f>
        <v>22079</v>
      </c>
      <c r="G40" s="180">
        <f t="shared" ref="G40:Q40" si="5">SUM(G34:G39)</f>
        <v>1500</v>
      </c>
      <c r="H40" s="180">
        <f t="shared" si="5"/>
        <v>1125</v>
      </c>
      <c r="I40" s="180">
        <f t="shared" si="5"/>
        <v>1500</v>
      </c>
      <c r="J40" s="180">
        <f t="shared" si="5"/>
        <v>0</v>
      </c>
      <c r="K40" s="180">
        <f t="shared" si="5"/>
        <v>35</v>
      </c>
      <c r="L40" s="180">
        <f t="shared" si="5"/>
        <v>8900</v>
      </c>
      <c r="M40" s="180"/>
      <c r="N40" s="180">
        <f t="shared" si="5"/>
        <v>0</v>
      </c>
      <c r="O40" s="180">
        <f t="shared" si="5"/>
        <v>0</v>
      </c>
      <c r="P40" s="180">
        <f t="shared" si="5"/>
        <v>0</v>
      </c>
      <c r="Q40" s="180">
        <f t="shared" si="5"/>
        <v>35139</v>
      </c>
      <c r="R40" s="181"/>
    </row>
    <row r="41" spans="1:18" s="135" customFormat="1" ht="29.25" customHeight="1" x14ac:dyDescent="0.25">
      <c r="A41" s="143"/>
      <c r="B41" s="182" t="s">
        <v>282</v>
      </c>
      <c r="C41" s="145"/>
      <c r="D41" s="146"/>
      <c r="E41" s="147"/>
      <c r="F41" s="148"/>
      <c r="G41" s="148"/>
      <c r="H41" s="148"/>
      <c r="I41" s="148"/>
      <c r="J41" s="148"/>
      <c r="K41" s="148"/>
      <c r="L41" s="148"/>
      <c r="M41" s="149"/>
      <c r="N41" s="150"/>
      <c r="O41" s="150"/>
      <c r="P41" s="150"/>
      <c r="Q41" s="151"/>
      <c r="R41" s="152"/>
    </row>
    <row r="42" spans="1:18" s="135" customFormat="1" ht="35.25" customHeight="1" x14ac:dyDescent="0.25">
      <c r="A42" s="143">
        <v>26</v>
      </c>
      <c r="B42" s="174" t="s">
        <v>336</v>
      </c>
      <c r="C42" s="145" t="s">
        <v>12</v>
      </c>
      <c r="D42" s="146" t="s">
        <v>337</v>
      </c>
      <c r="E42" s="147" t="s">
        <v>74</v>
      </c>
      <c r="F42" s="148">
        <v>10261</v>
      </c>
      <c r="G42" s="148">
        <v>250</v>
      </c>
      <c r="H42" s="148">
        <v>375</v>
      </c>
      <c r="I42" s="148">
        <v>0</v>
      </c>
      <c r="J42" s="148">
        <v>0</v>
      </c>
      <c r="K42" s="148">
        <v>0</v>
      </c>
      <c r="L42" s="148">
        <v>3000</v>
      </c>
      <c r="M42" s="149" t="s">
        <v>334</v>
      </c>
      <c r="N42" s="157">
        <v>0</v>
      </c>
      <c r="O42" s="148">
        <v>0</v>
      </c>
      <c r="P42" s="148">
        <v>0</v>
      </c>
      <c r="Q42" s="151">
        <f t="shared" si="0"/>
        <v>13886</v>
      </c>
      <c r="R42" s="152"/>
    </row>
    <row r="43" spans="1:18" s="135" customFormat="1" ht="36" customHeight="1" x14ac:dyDescent="0.25">
      <c r="A43" s="143">
        <v>27</v>
      </c>
      <c r="B43" s="193" t="s">
        <v>366</v>
      </c>
      <c r="C43" s="145" t="s">
        <v>26</v>
      </c>
      <c r="D43" s="146" t="s">
        <v>367</v>
      </c>
      <c r="E43" s="147" t="s">
        <v>74</v>
      </c>
      <c r="F43" s="148">
        <v>2441</v>
      </c>
      <c r="G43" s="148">
        <v>250</v>
      </c>
      <c r="H43" s="148">
        <v>0</v>
      </c>
      <c r="I43" s="148">
        <v>1500</v>
      </c>
      <c r="J43" s="148">
        <v>35</v>
      </c>
      <c r="K43" s="148">
        <v>0</v>
      </c>
      <c r="L43" s="148">
        <v>1500</v>
      </c>
      <c r="M43" s="149" t="s">
        <v>334</v>
      </c>
      <c r="N43" s="157">
        <v>0</v>
      </c>
      <c r="O43" s="148">
        <v>0</v>
      </c>
      <c r="P43" s="148">
        <v>0</v>
      </c>
      <c r="Q43" s="151">
        <f t="shared" si="0"/>
        <v>5726</v>
      </c>
      <c r="R43" s="152"/>
    </row>
    <row r="44" spans="1:18" s="134" customFormat="1" ht="18" customHeight="1" x14ac:dyDescent="0.25">
      <c r="A44" s="175"/>
      <c r="B44" s="176"/>
      <c r="C44" s="177"/>
      <c r="D44" s="178"/>
      <c r="E44" s="179"/>
      <c r="F44" s="180">
        <f>+F43+F42</f>
        <v>12702</v>
      </c>
      <c r="G44" s="180">
        <f t="shared" ref="G44:Q44" si="6">+G43+G42</f>
        <v>500</v>
      </c>
      <c r="H44" s="180">
        <f t="shared" si="6"/>
        <v>375</v>
      </c>
      <c r="I44" s="180">
        <f t="shared" si="6"/>
        <v>1500</v>
      </c>
      <c r="J44" s="180">
        <f t="shared" si="6"/>
        <v>35</v>
      </c>
      <c r="K44" s="180">
        <f t="shared" si="6"/>
        <v>0</v>
      </c>
      <c r="L44" s="180">
        <f t="shared" si="6"/>
        <v>4500</v>
      </c>
      <c r="M44" s="180"/>
      <c r="N44" s="180">
        <f t="shared" si="6"/>
        <v>0</v>
      </c>
      <c r="O44" s="180">
        <f t="shared" si="6"/>
        <v>0</v>
      </c>
      <c r="P44" s="180">
        <f t="shared" si="6"/>
        <v>0</v>
      </c>
      <c r="Q44" s="180">
        <f t="shared" si="6"/>
        <v>19612</v>
      </c>
      <c r="R44" s="181"/>
    </row>
    <row r="45" spans="1:18" s="134" customFormat="1" ht="32.25" customHeight="1" x14ac:dyDescent="0.25">
      <c r="A45" s="143"/>
      <c r="B45" s="182" t="s">
        <v>387</v>
      </c>
      <c r="C45" s="145"/>
      <c r="D45" s="146"/>
      <c r="E45" s="147"/>
      <c r="F45" s="148"/>
      <c r="G45" s="148"/>
      <c r="H45" s="148"/>
      <c r="I45" s="148"/>
      <c r="J45" s="148"/>
      <c r="K45" s="148"/>
      <c r="L45" s="148"/>
      <c r="M45" s="149"/>
      <c r="N45" s="150"/>
      <c r="O45" s="150"/>
      <c r="P45" s="150"/>
      <c r="Q45" s="151"/>
      <c r="R45" s="152"/>
    </row>
    <row r="46" spans="1:18" s="135" customFormat="1" ht="29.25" customHeight="1" x14ac:dyDescent="0.25">
      <c r="A46" s="160" t="s">
        <v>421</v>
      </c>
      <c r="B46" s="193" t="s">
        <v>283</v>
      </c>
      <c r="C46" s="145" t="s">
        <v>12</v>
      </c>
      <c r="D46" s="146" t="s">
        <v>270</v>
      </c>
      <c r="E46" s="147" t="s">
        <v>74</v>
      </c>
      <c r="F46" s="148">
        <v>10261</v>
      </c>
      <c r="G46" s="148">
        <v>250</v>
      </c>
      <c r="H46" s="148">
        <v>375</v>
      </c>
      <c r="I46" s="148">
        <v>0</v>
      </c>
      <c r="J46" s="148">
        <v>0</v>
      </c>
      <c r="K46" s="148">
        <v>0</v>
      </c>
      <c r="L46" s="148">
        <v>3000</v>
      </c>
      <c r="M46" s="156" t="s">
        <v>334</v>
      </c>
      <c r="N46" s="157">
        <v>0</v>
      </c>
      <c r="O46" s="148">
        <v>0</v>
      </c>
      <c r="P46" s="148">
        <v>0</v>
      </c>
      <c r="Q46" s="151">
        <f t="shared" si="0"/>
        <v>13886</v>
      </c>
      <c r="R46" s="152"/>
    </row>
    <row r="47" spans="1:18" s="135" customFormat="1" ht="35.25" customHeight="1" x14ac:dyDescent="0.25">
      <c r="A47" s="143">
        <v>29</v>
      </c>
      <c r="B47" s="193" t="s">
        <v>353</v>
      </c>
      <c r="C47" s="145" t="s">
        <v>14</v>
      </c>
      <c r="D47" s="146" t="s">
        <v>308</v>
      </c>
      <c r="E47" s="147" t="s">
        <v>74</v>
      </c>
      <c r="F47" s="148">
        <v>6297</v>
      </c>
      <c r="G47" s="148">
        <v>250</v>
      </c>
      <c r="H47" s="148">
        <v>375</v>
      </c>
      <c r="I47" s="148">
        <v>0</v>
      </c>
      <c r="J47" s="148">
        <v>0</v>
      </c>
      <c r="K47" s="148">
        <v>0</v>
      </c>
      <c r="L47" s="148">
        <v>1800</v>
      </c>
      <c r="M47" s="156" t="s">
        <v>334</v>
      </c>
      <c r="N47" s="157">
        <v>0</v>
      </c>
      <c r="O47" s="148">
        <v>0</v>
      </c>
      <c r="P47" s="148">
        <v>0</v>
      </c>
      <c r="Q47" s="151">
        <f t="shared" si="0"/>
        <v>8722</v>
      </c>
      <c r="R47" s="152"/>
    </row>
    <row r="48" spans="1:18" s="135" customFormat="1" ht="29.25" customHeight="1" x14ac:dyDescent="0.25">
      <c r="A48" s="143">
        <v>30</v>
      </c>
      <c r="B48" s="193" t="s">
        <v>390</v>
      </c>
      <c r="C48" s="145" t="s">
        <v>26</v>
      </c>
      <c r="D48" s="146" t="s">
        <v>391</v>
      </c>
      <c r="E48" s="147" t="s">
        <v>74</v>
      </c>
      <c r="F48" s="148">
        <v>2441</v>
      </c>
      <c r="G48" s="148">
        <v>250</v>
      </c>
      <c r="H48" s="148">
        <v>0</v>
      </c>
      <c r="I48" s="148">
        <v>0</v>
      </c>
      <c r="J48" s="148">
        <v>35</v>
      </c>
      <c r="K48" s="148">
        <v>0</v>
      </c>
      <c r="L48" s="148">
        <v>1500</v>
      </c>
      <c r="M48" s="156" t="s">
        <v>334</v>
      </c>
      <c r="N48" s="157">
        <v>0</v>
      </c>
      <c r="O48" s="148">
        <v>0</v>
      </c>
      <c r="P48" s="148">
        <v>0</v>
      </c>
      <c r="Q48" s="151">
        <f t="shared" si="0"/>
        <v>4226</v>
      </c>
      <c r="R48" s="152"/>
    </row>
    <row r="49" spans="1:18" s="135" customFormat="1" ht="18" customHeight="1" x14ac:dyDescent="0.25">
      <c r="A49" s="175"/>
      <c r="B49" s="176"/>
      <c r="C49" s="177"/>
      <c r="D49" s="178"/>
      <c r="E49" s="179"/>
      <c r="F49" s="180">
        <f>+F48+F47+F46</f>
        <v>18999</v>
      </c>
      <c r="G49" s="180">
        <f t="shared" ref="G49:Q49" si="7">+G48+G47+G46</f>
        <v>750</v>
      </c>
      <c r="H49" s="180">
        <f t="shared" si="7"/>
        <v>750</v>
      </c>
      <c r="I49" s="180">
        <f t="shared" si="7"/>
        <v>0</v>
      </c>
      <c r="J49" s="180">
        <f t="shared" si="7"/>
        <v>35</v>
      </c>
      <c r="K49" s="180">
        <f t="shared" si="7"/>
        <v>0</v>
      </c>
      <c r="L49" s="180">
        <f t="shared" si="7"/>
        <v>6300</v>
      </c>
      <c r="M49" s="180"/>
      <c r="N49" s="180">
        <f t="shared" si="7"/>
        <v>0</v>
      </c>
      <c r="O49" s="180">
        <f t="shared" si="7"/>
        <v>0</v>
      </c>
      <c r="P49" s="180">
        <f t="shared" si="7"/>
        <v>0</v>
      </c>
      <c r="Q49" s="180">
        <f t="shared" si="7"/>
        <v>26834</v>
      </c>
      <c r="R49" s="181"/>
    </row>
    <row r="50" spans="1:18" s="135" customFormat="1" ht="25.5" customHeight="1" x14ac:dyDescent="0.25">
      <c r="A50" s="143"/>
      <c r="B50" s="182" t="s">
        <v>284</v>
      </c>
      <c r="C50" s="145"/>
      <c r="D50" s="146"/>
      <c r="E50" s="147"/>
      <c r="F50" s="148"/>
      <c r="G50" s="148"/>
      <c r="H50" s="148"/>
      <c r="I50" s="148"/>
      <c r="J50" s="148"/>
      <c r="K50" s="148"/>
      <c r="L50" s="148"/>
      <c r="M50" s="149"/>
      <c r="N50" s="150"/>
      <c r="O50" s="150"/>
      <c r="P50" s="150"/>
      <c r="Q50" s="151"/>
      <c r="R50" s="152"/>
    </row>
    <row r="51" spans="1:18" s="135" customFormat="1" ht="29.25" customHeight="1" x14ac:dyDescent="0.25">
      <c r="A51" s="143">
        <v>31</v>
      </c>
      <c r="B51" s="193" t="s">
        <v>285</v>
      </c>
      <c r="C51" s="145" t="s">
        <v>14</v>
      </c>
      <c r="D51" s="146" t="s">
        <v>271</v>
      </c>
      <c r="E51" s="147" t="s">
        <v>74</v>
      </c>
      <c r="F51" s="148">
        <v>6297</v>
      </c>
      <c r="G51" s="148">
        <v>250</v>
      </c>
      <c r="H51" s="148">
        <v>375</v>
      </c>
      <c r="I51" s="148">
        <v>0</v>
      </c>
      <c r="J51" s="148">
        <v>0</v>
      </c>
      <c r="K51" s="148">
        <v>0</v>
      </c>
      <c r="L51" s="148">
        <v>2000</v>
      </c>
      <c r="M51" s="156" t="s">
        <v>334</v>
      </c>
      <c r="N51" s="157">
        <v>0</v>
      </c>
      <c r="O51" s="148">
        <v>0</v>
      </c>
      <c r="P51" s="148">
        <v>0</v>
      </c>
      <c r="Q51" s="151">
        <f t="shared" si="0"/>
        <v>8922</v>
      </c>
      <c r="R51" s="152"/>
    </row>
    <row r="52" spans="1:18" s="135" customFormat="1" ht="18.75" customHeight="1" x14ac:dyDescent="0.25">
      <c r="A52" s="175"/>
      <c r="B52" s="176"/>
      <c r="C52" s="177"/>
      <c r="D52" s="178"/>
      <c r="E52" s="179"/>
      <c r="F52" s="180">
        <f>+F51</f>
        <v>6297</v>
      </c>
      <c r="G52" s="180">
        <f t="shared" ref="G52:Q52" si="8">+G51</f>
        <v>250</v>
      </c>
      <c r="H52" s="180">
        <f t="shared" si="8"/>
        <v>375</v>
      </c>
      <c r="I52" s="180">
        <f t="shared" si="8"/>
        <v>0</v>
      </c>
      <c r="J52" s="180">
        <f t="shared" si="8"/>
        <v>0</v>
      </c>
      <c r="K52" s="180">
        <f t="shared" si="8"/>
        <v>0</v>
      </c>
      <c r="L52" s="180">
        <f t="shared" si="8"/>
        <v>2000</v>
      </c>
      <c r="M52" s="180"/>
      <c r="N52" s="180">
        <f t="shared" si="8"/>
        <v>0</v>
      </c>
      <c r="O52" s="180">
        <f t="shared" si="8"/>
        <v>0</v>
      </c>
      <c r="P52" s="180">
        <f t="shared" si="8"/>
        <v>0</v>
      </c>
      <c r="Q52" s="180">
        <f t="shared" si="8"/>
        <v>8922</v>
      </c>
      <c r="R52" s="181"/>
    </row>
    <row r="53" spans="1:18" s="134" customFormat="1" ht="47.25" customHeight="1" x14ac:dyDescent="0.25">
      <c r="A53" s="143"/>
      <c r="B53" s="182" t="s">
        <v>286</v>
      </c>
      <c r="C53" s="145"/>
      <c r="D53" s="146"/>
      <c r="E53" s="147"/>
      <c r="F53" s="148"/>
      <c r="G53" s="148"/>
      <c r="H53" s="148"/>
      <c r="I53" s="148"/>
      <c r="J53" s="148"/>
      <c r="K53" s="148"/>
      <c r="L53" s="148"/>
      <c r="M53" s="149"/>
      <c r="N53" s="150"/>
      <c r="O53" s="150"/>
      <c r="P53" s="150"/>
      <c r="Q53" s="151"/>
      <c r="R53" s="152"/>
    </row>
    <row r="54" spans="1:18" s="134" customFormat="1" ht="39.75" customHeight="1" x14ac:dyDescent="0.25">
      <c r="A54" s="143">
        <v>32</v>
      </c>
      <c r="B54" s="193" t="s">
        <v>406</v>
      </c>
      <c r="C54" s="145" t="s">
        <v>29</v>
      </c>
      <c r="D54" s="146" t="s">
        <v>401</v>
      </c>
      <c r="E54" s="147" t="s">
        <v>74</v>
      </c>
      <c r="F54" s="148">
        <v>5835</v>
      </c>
      <c r="G54" s="148">
        <v>250</v>
      </c>
      <c r="H54" s="148">
        <v>375</v>
      </c>
      <c r="I54" s="148">
        <v>0</v>
      </c>
      <c r="J54" s="148">
        <v>0</v>
      </c>
      <c r="K54" s="148">
        <v>0</v>
      </c>
      <c r="L54" s="148">
        <v>2000</v>
      </c>
      <c r="M54" s="149" t="s">
        <v>334</v>
      </c>
      <c r="N54" s="148">
        <v>0</v>
      </c>
      <c r="O54" s="148">
        <v>0</v>
      </c>
      <c r="P54" s="148">
        <v>0</v>
      </c>
      <c r="Q54" s="151">
        <f t="shared" si="0"/>
        <v>8460</v>
      </c>
      <c r="R54" s="152"/>
    </row>
    <row r="55" spans="1:18" s="134" customFormat="1" ht="18.75" customHeight="1" x14ac:dyDescent="0.25">
      <c r="A55" s="175"/>
      <c r="B55" s="176"/>
      <c r="C55" s="177"/>
      <c r="D55" s="178"/>
      <c r="E55" s="179"/>
      <c r="F55" s="180">
        <f>+F54</f>
        <v>5835</v>
      </c>
      <c r="G55" s="180">
        <f t="shared" ref="G55:Q55" si="9">+G54</f>
        <v>250</v>
      </c>
      <c r="H55" s="180">
        <f t="shared" si="9"/>
        <v>375</v>
      </c>
      <c r="I55" s="180">
        <f t="shared" si="9"/>
        <v>0</v>
      </c>
      <c r="J55" s="180">
        <f t="shared" si="9"/>
        <v>0</v>
      </c>
      <c r="K55" s="180">
        <f t="shared" si="9"/>
        <v>0</v>
      </c>
      <c r="L55" s="180">
        <f t="shared" si="9"/>
        <v>2000</v>
      </c>
      <c r="M55" s="180"/>
      <c r="N55" s="180">
        <f t="shared" si="9"/>
        <v>0</v>
      </c>
      <c r="O55" s="180">
        <f t="shared" si="9"/>
        <v>0</v>
      </c>
      <c r="P55" s="180">
        <f t="shared" si="9"/>
        <v>0</v>
      </c>
      <c r="Q55" s="180">
        <f t="shared" si="9"/>
        <v>8460</v>
      </c>
      <c r="R55" s="187"/>
    </row>
    <row r="56" spans="1:18" s="135" customFormat="1" ht="32.25" customHeight="1" x14ac:dyDescent="0.25">
      <c r="A56" s="170"/>
      <c r="B56" s="182" t="s">
        <v>340</v>
      </c>
      <c r="C56" s="188"/>
      <c r="D56" s="174"/>
      <c r="E56" s="183"/>
      <c r="F56" s="184"/>
      <c r="G56" s="184"/>
      <c r="H56" s="184"/>
      <c r="I56" s="184"/>
      <c r="J56" s="184"/>
      <c r="K56" s="184"/>
      <c r="L56" s="184"/>
      <c r="M56" s="185"/>
      <c r="N56" s="189"/>
      <c r="O56" s="189"/>
      <c r="P56" s="189"/>
      <c r="Q56" s="151"/>
      <c r="R56" s="152"/>
    </row>
    <row r="57" spans="1:18" s="135" customFormat="1" ht="34.5" customHeight="1" x14ac:dyDescent="0.25">
      <c r="A57" s="143">
        <v>33</v>
      </c>
      <c r="B57" s="193" t="s">
        <v>341</v>
      </c>
      <c r="C57" s="145" t="s">
        <v>342</v>
      </c>
      <c r="D57" s="146" t="s">
        <v>343</v>
      </c>
      <c r="E57" s="147" t="s">
        <v>74</v>
      </c>
      <c r="F57" s="148">
        <v>2490</v>
      </c>
      <c r="G57" s="148">
        <v>250</v>
      </c>
      <c r="H57" s="148">
        <v>0</v>
      </c>
      <c r="I57" s="148">
        <v>1500</v>
      </c>
      <c r="J57" s="148">
        <v>35</v>
      </c>
      <c r="K57" s="148">
        <v>0</v>
      </c>
      <c r="L57" s="148">
        <v>1500</v>
      </c>
      <c r="M57" s="149" t="s">
        <v>334</v>
      </c>
      <c r="N57" s="157">
        <v>0</v>
      </c>
      <c r="O57" s="148" t="s">
        <v>378</v>
      </c>
      <c r="P57" s="148">
        <v>0</v>
      </c>
      <c r="Q57" s="151">
        <f t="shared" si="0"/>
        <v>5775</v>
      </c>
      <c r="R57" s="152"/>
    </row>
    <row r="58" spans="1:18" s="135" customFormat="1" ht="33" customHeight="1" x14ac:dyDescent="0.25">
      <c r="A58" s="143">
        <v>34</v>
      </c>
      <c r="B58" s="193" t="s">
        <v>365</v>
      </c>
      <c r="C58" s="145" t="s">
        <v>342</v>
      </c>
      <c r="D58" s="146" t="s">
        <v>343</v>
      </c>
      <c r="E58" s="147" t="s">
        <v>74</v>
      </c>
      <c r="F58" s="148">
        <v>2490</v>
      </c>
      <c r="G58" s="148">
        <v>250</v>
      </c>
      <c r="H58" s="148">
        <v>0</v>
      </c>
      <c r="I58" s="148">
        <v>1500</v>
      </c>
      <c r="J58" s="148">
        <v>35</v>
      </c>
      <c r="K58" s="148">
        <v>0</v>
      </c>
      <c r="L58" s="148">
        <v>1500</v>
      </c>
      <c r="M58" s="149" t="s">
        <v>334</v>
      </c>
      <c r="N58" s="157">
        <v>0</v>
      </c>
      <c r="O58" s="148">
        <v>0</v>
      </c>
      <c r="P58" s="148">
        <v>0</v>
      </c>
      <c r="Q58" s="151">
        <f t="shared" si="0"/>
        <v>5775</v>
      </c>
      <c r="R58" s="152"/>
    </row>
    <row r="59" spans="1:18" s="135" customFormat="1" ht="28.5" customHeight="1" x14ac:dyDescent="0.25">
      <c r="A59" s="175"/>
      <c r="B59" s="176"/>
      <c r="C59" s="177"/>
      <c r="D59" s="178"/>
      <c r="E59" s="179"/>
      <c r="F59" s="180">
        <f t="shared" ref="F59:L59" si="10">SUM(F57:F58)</f>
        <v>4980</v>
      </c>
      <c r="G59" s="180">
        <f t="shared" si="10"/>
        <v>500</v>
      </c>
      <c r="H59" s="180">
        <f t="shared" si="10"/>
        <v>0</v>
      </c>
      <c r="I59" s="180">
        <f t="shared" si="10"/>
        <v>3000</v>
      </c>
      <c r="J59" s="180">
        <f t="shared" si="10"/>
        <v>70</v>
      </c>
      <c r="K59" s="180">
        <f t="shared" si="10"/>
        <v>0</v>
      </c>
      <c r="L59" s="180">
        <f t="shared" si="10"/>
        <v>3000</v>
      </c>
      <c r="M59" s="180"/>
      <c r="N59" s="180">
        <f>SUM(N57:N58)</f>
        <v>0</v>
      </c>
      <c r="O59" s="180">
        <f>SUM(O57:O58)</f>
        <v>0</v>
      </c>
      <c r="P59" s="180">
        <f>SUM(P57:P58)</f>
        <v>0</v>
      </c>
      <c r="Q59" s="180">
        <f>SUM(Q57:Q58)</f>
        <v>11550</v>
      </c>
      <c r="R59" s="181"/>
    </row>
    <row r="60" spans="1:18" s="135" customFormat="1" ht="26.25" customHeight="1" x14ac:dyDescent="0.25">
      <c r="A60" s="143"/>
      <c r="B60" s="182" t="s">
        <v>287</v>
      </c>
      <c r="C60" s="145"/>
      <c r="D60" s="146"/>
      <c r="E60" s="147"/>
      <c r="F60" s="148"/>
      <c r="G60" s="148"/>
      <c r="H60" s="148"/>
      <c r="I60" s="148"/>
      <c r="J60" s="148"/>
      <c r="K60" s="148"/>
      <c r="L60" s="148"/>
      <c r="M60" s="149"/>
      <c r="N60" s="150"/>
      <c r="O60" s="150"/>
      <c r="P60" s="150"/>
      <c r="Q60" s="151"/>
      <c r="R60" s="152"/>
    </row>
    <row r="61" spans="1:18" s="135" customFormat="1" ht="39.75" customHeight="1" x14ac:dyDescent="0.25">
      <c r="A61" s="143">
        <v>35</v>
      </c>
      <c r="B61" s="193" t="s">
        <v>372</v>
      </c>
      <c r="C61" s="145" t="s">
        <v>29</v>
      </c>
      <c r="D61" s="146" t="s">
        <v>373</v>
      </c>
      <c r="E61" s="147" t="s">
        <v>74</v>
      </c>
      <c r="F61" s="148">
        <v>5835</v>
      </c>
      <c r="G61" s="148">
        <v>250</v>
      </c>
      <c r="H61" s="148">
        <v>375</v>
      </c>
      <c r="I61" s="148">
        <v>0</v>
      </c>
      <c r="J61" s="148">
        <v>0</v>
      </c>
      <c r="K61" s="148">
        <v>0</v>
      </c>
      <c r="L61" s="148">
        <v>2000</v>
      </c>
      <c r="M61" s="149" t="s">
        <v>334</v>
      </c>
      <c r="N61" s="157">
        <v>0</v>
      </c>
      <c r="O61" s="148">
        <v>0</v>
      </c>
      <c r="P61" s="148">
        <v>0</v>
      </c>
      <c r="Q61" s="151">
        <f t="shared" si="0"/>
        <v>8460</v>
      </c>
      <c r="R61" s="152"/>
    </row>
    <row r="62" spans="1:18" s="134" customFormat="1" ht="41.25" customHeight="1" x14ac:dyDescent="0.25">
      <c r="A62" s="143">
        <v>36</v>
      </c>
      <c r="B62" s="193" t="s">
        <v>288</v>
      </c>
      <c r="C62" s="145" t="s">
        <v>26</v>
      </c>
      <c r="D62" s="146" t="s">
        <v>272</v>
      </c>
      <c r="E62" s="147" t="s">
        <v>74</v>
      </c>
      <c r="F62" s="148">
        <v>2441</v>
      </c>
      <c r="G62" s="148">
        <v>250</v>
      </c>
      <c r="H62" s="148">
        <v>0</v>
      </c>
      <c r="I62" s="148">
        <v>1500</v>
      </c>
      <c r="J62" s="148">
        <v>35</v>
      </c>
      <c r="K62" s="148">
        <v>0</v>
      </c>
      <c r="L62" s="148">
        <v>1500</v>
      </c>
      <c r="M62" s="156" t="s">
        <v>334</v>
      </c>
      <c r="N62" s="157">
        <v>0</v>
      </c>
      <c r="O62" s="148">
        <v>0</v>
      </c>
      <c r="P62" s="148">
        <v>0</v>
      </c>
      <c r="Q62" s="151">
        <f>SUM(F62:P62)</f>
        <v>5726</v>
      </c>
      <c r="R62" s="152"/>
    </row>
    <row r="63" spans="1:18" s="134" customFormat="1" ht="21" customHeight="1" x14ac:dyDescent="0.25">
      <c r="A63" s="175"/>
      <c r="B63" s="176"/>
      <c r="C63" s="177"/>
      <c r="D63" s="178"/>
      <c r="E63" s="179"/>
      <c r="F63" s="180">
        <f>SUM(F61:F62)</f>
        <v>8276</v>
      </c>
      <c r="G63" s="180">
        <f t="shared" ref="G63:Q63" si="11">SUM(G61:G62)</f>
        <v>500</v>
      </c>
      <c r="H63" s="180">
        <f t="shared" si="11"/>
        <v>375</v>
      </c>
      <c r="I63" s="180">
        <f t="shared" si="11"/>
        <v>1500</v>
      </c>
      <c r="J63" s="180">
        <f t="shared" si="11"/>
        <v>35</v>
      </c>
      <c r="K63" s="180">
        <f t="shared" si="11"/>
        <v>0</v>
      </c>
      <c r="L63" s="180">
        <f t="shared" si="11"/>
        <v>3500</v>
      </c>
      <c r="M63" s="180"/>
      <c r="N63" s="180">
        <f t="shared" si="11"/>
        <v>0</v>
      </c>
      <c r="O63" s="180">
        <f t="shared" si="11"/>
        <v>0</v>
      </c>
      <c r="P63" s="180">
        <f t="shared" si="11"/>
        <v>0</v>
      </c>
      <c r="Q63" s="180">
        <f t="shared" si="11"/>
        <v>14186</v>
      </c>
      <c r="R63" s="181"/>
    </row>
    <row r="64" spans="1:18" s="134" customFormat="1" ht="29.25" customHeight="1" x14ac:dyDescent="0.25">
      <c r="A64" s="143"/>
      <c r="B64" s="182" t="s">
        <v>392</v>
      </c>
      <c r="C64" s="145"/>
      <c r="D64" s="146"/>
      <c r="E64" s="147"/>
      <c r="F64" s="148"/>
      <c r="G64" s="148"/>
      <c r="H64" s="148"/>
      <c r="I64" s="148"/>
      <c r="J64" s="148"/>
      <c r="K64" s="148"/>
      <c r="L64" s="148"/>
      <c r="M64" s="148"/>
      <c r="N64" s="148"/>
      <c r="O64" s="148"/>
      <c r="P64" s="148"/>
      <c r="Q64" s="151"/>
      <c r="R64" s="152"/>
    </row>
    <row r="65" spans="1:18" s="134" customFormat="1" ht="54" customHeight="1" x14ac:dyDescent="0.25">
      <c r="A65" s="143">
        <v>37</v>
      </c>
      <c r="B65" s="193" t="s">
        <v>414</v>
      </c>
      <c r="C65" s="145" t="s">
        <v>14</v>
      </c>
      <c r="D65" s="146" t="s">
        <v>415</v>
      </c>
      <c r="E65" s="147" t="s">
        <v>74</v>
      </c>
      <c r="F65" s="148">
        <v>5835</v>
      </c>
      <c r="G65" s="148">
        <v>0</v>
      </c>
      <c r="H65" s="148">
        <v>250</v>
      </c>
      <c r="I65" s="148">
        <v>0</v>
      </c>
      <c r="J65" s="148">
        <v>0</v>
      </c>
      <c r="K65" s="148">
        <v>0</v>
      </c>
      <c r="L65" s="148">
        <v>2000</v>
      </c>
      <c r="M65" s="156" t="s">
        <v>334</v>
      </c>
      <c r="N65" s="148">
        <v>0</v>
      </c>
      <c r="O65" s="148">
        <v>0</v>
      </c>
      <c r="P65" s="148">
        <v>0</v>
      </c>
      <c r="Q65" s="151">
        <f>SUM(F65:P65)</f>
        <v>8085</v>
      </c>
      <c r="R65" s="152"/>
    </row>
    <row r="66" spans="1:18" s="134" customFormat="1" ht="24" customHeight="1" x14ac:dyDescent="0.25">
      <c r="A66" s="175"/>
      <c r="B66" s="176"/>
      <c r="C66" s="177"/>
      <c r="D66" s="178"/>
      <c r="E66" s="179"/>
      <c r="F66" s="180">
        <f>+F65</f>
        <v>5835</v>
      </c>
      <c r="G66" s="180">
        <f t="shared" ref="G66:P66" si="12">+G65</f>
        <v>0</v>
      </c>
      <c r="H66" s="180">
        <f t="shared" si="12"/>
        <v>250</v>
      </c>
      <c r="I66" s="180">
        <f t="shared" si="12"/>
        <v>0</v>
      </c>
      <c r="J66" s="180">
        <f t="shared" si="12"/>
        <v>0</v>
      </c>
      <c r="K66" s="180">
        <f t="shared" si="12"/>
        <v>0</v>
      </c>
      <c r="L66" s="180">
        <f t="shared" si="12"/>
        <v>2000</v>
      </c>
      <c r="M66" s="180"/>
      <c r="N66" s="180">
        <f t="shared" si="12"/>
        <v>0</v>
      </c>
      <c r="O66" s="180">
        <f t="shared" si="12"/>
        <v>0</v>
      </c>
      <c r="P66" s="180">
        <f t="shared" si="12"/>
        <v>0</v>
      </c>
      <c r="Q66" s="191">
        <f>+Q65</f>
        <v>8085</v>
      </c>
      <c r="R66" s="181"/>
    </row>
    <row r="67" spans="1:18" s="134" customFormat="1" ht="48" customHeight="1" x14ac:dyDescent="0.25">
      <c r="A67" s="170"/>
      <c r="B67" s="182" t="s">
        <v>388</v>
      </c>
      <c r="C67" s="145"/>
      <c r="D67" s="174"/>
      <c r="E67" s="183"/>
      <c r="F67" s="184"/>
      <c r="G67" s="184"/>
      <c r="H67" s="184"/>
      <c r="I67" s="184"/>
      <c r="J67" s="184"/>
      <c r="K67" s="184"/>
      <c r="L67" s="184"/>
      <c r="M67" s="184"/>
      <c r="N67" s="184"/>
      <c r="O67" s="184"/>
      <c r="P67" s="184"/>
      <c r="Q67" s="151"/>
      <c r="R67" s="152"/>
    </row>
    <row r="68" spans="1:18" s="134" customFormat="1" ht="57" customHeight="1" x14ac:dyDescent="0.25">
      <c r="A68" s="170">
        <v>38</v>
      </c>
      <c r="B68" s="193" t="s">
        <v>422</v>
      </c>
      <c r="C68" s="145" t="s">
        <v>14</v>
      </c>
      <c r="D68" s="174" t="s">
        <v>423</v>
      </c>
      <c r="E68" s="183" t="s">
        <v>74</v>
      </c>
      <c r="F68" s="184">
        <v>7346.5</v>
      </c>
      <c r="G68" s="184">
        <v>291.67</v>
      </c>
      <c r="H68" s="184">
        <v>0</v>
      </c>
      <c r="I68" s="184">
        <v>0</v>
      </c>
      <c r="J68" s="184">
        <v>0</v>
      </c>
      <c r="K68" s="184">
        <v>0</v>
      </c>
      <c r="L68" s="184">
        <v>2333.33</v>
      </c>
      <c r="M68" s="190" t="s">
        <v>334</v>
      </c>
      <c r="N68" s="184">
        <v>0</v>
      </c>
      <c r="O68" s="184">
        <v>0</v>
      </c>
      <c r="P68" s="184">
        <v>0</v>
      </c>
      <c r="Q68" s="151">
        <f t="shared" ref="Q68" si="13">SUM(F68:P68)</f>
        <v>9971.5</v>
      </c>
      <c r="R68" s="152" t="s">
        <v>424</v>
      </c>
    </row>
    <row r="69" spans="1:18" s="134" customFormat="1" ht="25.5" customHeight="1" x14ac:dyDescent="0.25">
      <c r="A69" s="175"/>
      <c r="B69" s="176"/>
      <c r="C69" s="177"/>
      <c r="D69" s="178"/>
      <c r="E69" s="179"/>
      <c r="F69" s="180">
        <f>+F68</f>
        <v>7346.5</v>
      </c>
      <c r="G69" s="180">
        <f t="shared" ref="G69:Q69" si="14">+G68</f>
        <v>291.67</v>
      </c>
      <c r="H69" s="180">
        <f t="shared" si="14"/>
        <v>0</v>
      </c>
      <c r="I69" s="180">
        <f t="shared" si="14"/>
        <v>0</v>
      </c>
      <c r="J69" s="180">
        <f t="shared" si="14"/>
        <v>0</v>
      </c>
      <c r="K69" s="180">
        <f t="shared" si="14"/>
        <v>0</v>
      </c>
      <c r="L69" s="180">
        <f t="shared" si="14"/>
        <v>2333.33</v>
      </c>
      <c r="M69" s="180" t="str">
        <f t="shared" si="14"/>
        <v>N/A</v>
      </c>
      <c r="N69" s="180">
        <f t="shared" si="14"/>
        <v>0</v>
      </c>
      <c r="O69" s="180">
        <f t="shared" si="14"/>
        <v>0</v>
      </c>
      <c r="P69" s="180">
        <f t="shared" si="14"/>
        <v>0</v>
      </c>
      <c r="Q69" s="180">
        <f t="shared" si="14"/>
        <v>9971.5</v>
      </c>
      <c r="R69" s="181"/>
    </row>
    <row r="70" spans="1:18" s="134" customFormat="1" ht="22.5" customHeight="1" x14ac:dyDescent="0.25">
      <c r="A70" s="143"/>
      <c r="B70" s="144" t="s">
        <v>289</v>
      </c>
      <c r="C70" s="145"/>
      <c r="D70" s="146"/>
      <c r="E70" s="147"/>
      <c r="F70" s="148"/>
      <c r="G70" s="148"/>
      <c r="H70" s="148"/>
      <c r="I70" s="148"/>
      <c r="J70" s="148"/>
      <c r="K70" s="148"/>
      <c r="L70" s="148"/>
      <c r="M70" s="149"/>
      <c r="N70" s="150"/>
      <c r="O70" s="150"/>
      <c r="P70" s="150"/>
      <c r="Q70" s="151"/>
      <c r="R70" s="152"/>
    </row>
    <row r="71" spans="1:18" s="134" customFormat="1" ht="30.75" customHeight="1" x14ac:dyDescent="0.25">
      <c r="A71" s="143">
        <v>39</v>
      </c>
      <c r="B71" s="153" t="s">
        <v>416</v>
      </c>
      <c r="C71" s="145" t="s">
        <v>14</v>
      </c>
      <c r="D71" s="146" t="s">
        <v>417</v>
      </c>
      <c r="E71" s="147" t="s">
        <v>74</v>
      </c>
      <c r="F71" s="148">
        <v>6297</v>
      </c>
      <c r="G71" s="148">
        <v>250</v>
      </c>
      <c r="H71" s="148">
        <v>375</v>
      </c>
      <c r="I71" s="148">
        <v>0</v>
      </c>
      <c r="J71" s="148">
        <v>0</v>
      </c>
      <c r="K71" s="148">
        <v>0</v>
      </c>
      <c r="L71" s="148">
        <v>2000</v>
      </c>
      <c r="M71" s="154" t="s">
        <v>334</v>
      </c>
      <c r="N71" s="148">
        <v>0</v>
      </c>
      <c r="O71" s="148">
        <v>0</v>
      </c>
      <c r="P71" s="148">
        <v>0</v>
      </c>
      <c r="Q71" s="155">
        <f t="shared" ref="Q71:Q131" si="15">SUM(F71:P71)</f>
        <v>8922</v>
      </c>
      <c r="R71" s="152"/>
    </row>
    <row r="72" spans="1:18" s="134" customFormat="1" ht="31.5" customHeight="1" x14ac:dyDescent="0.25">
      <c r="A72" s="143">
        <v>40</v>
      </c>
      <c r="B72" s="153" t="s">
        <v>371</v>
      </c>
      <c r="C72" s="145" t="s">
        <v>26</v>
      </c>
      <c r="D72" s="146" t="s">
        <v>369</v>
      </c>
      <c r="E72" s="147" t="s">
        <v>74</v>
      </c>
      <c r="F72" s="148">
        <v>2441</v>
      </c>
      <c r="G72" s="148">
        <v>250</v>
      </c>
      <c r="H72" s="148">
        <v>0</v>
      </c>
      <c r="I72" s="148">
        <v>1500</v>
      </c>
      <c r="J72" s="148">
        <v>35</v>
      </c>
      <c r="K72" s="148">
        <v>0</v>
      </c>
      <c r="L72" s="148">
        <v>1500</v>
      </c>
      <c r="M72" s="156" t="s">
        <v>334</v>
      </c>
      <c r="N72" s="157">
        <v>0</v>
      </c>
      <c r="O72" s="148">
        <v>0</v>
      </c>
      <c r="P72" s="148">
        <v>0</v>
      </c>
      <c r="Q72" s="151">
        <f t="shared" si="15"/>
        <v>5726</v>
      </c>
      <c r="R72" s="152"/>
    </row>
    <row r="73" spans="1:18" s="134" customFormat="1" ht="24.75" customHeight="1" x14ac:dyDescent="0.25">
      <c r="A73" s="175"/>
      <c r="B73" s="176"/>
      <c r="C73" s="177"/>
      <c r="D73" s="178"/>
      <c r="E73" s="179"/>
      <c r="F73" s="180">
        <f>+F72</f>
        <v>2441</v>
      </c>
      <c r="G73" s="180">
        <f t="shared" ref="G73:Q73" si="16">+G72</f>
        <v>250</v>
      </c>
      <c r="H73" s="180">
        <f t="shared" si="16"/>
        <v>0</v>
      </c>
      <c r="I73" s="180">
        <f t="shared" si="16"/>
        <v>1500</v>
      </c>
      <c r="J73" s="180">
        <f t="shared" si="16"/>
        <v>35</v>
      </c>
      <c r="K73" s="180">
        <f t="shared" si="16"/>
        <v>0</v>
      </c>
      <c r="L73" s="180">
        <f t="shared" si="16"/>
        <v>1500</v>
      </c>
      <c r="M73" s="180"/>
      <c r="N73" s="180">
        <f t="shared" si="16"/>
        <v>0</v>
      </c>
      <c r="O73" s="180">
        <f t="shared" si="16"/>
        <v>0</v>
      </c>
      <c r="P73" s="180">
        <f t="shared" si="16"/>
        <v>0</v>
      </c>
      <c r="Q73" s="180">
        <f t="shared" si="16"/>
        <v>5726</v>
      </c>
      <c r="R73" s="181"/>
    </row>
    <row r="74" spans="1:18" s="134" customFormat="1" ht="30.75" customHeight="1" x14ac:dyDescent="0.25">
      <c r="A74" s="143"/>
      <c r="B74" s="158" t="s">
        <v>320</v>
      </c>
      <c r="C74" s="158"/>
      <c r="D74" s="146"/>
      <c r="E74" s="147"/>
      <c r="F74" s="148"/>
      <c r="G74" s="148"/>
      <c r="H74" s="148"/>
      <c r="I74" s="148"/>
      <c r="J74" s="148"/>
      <c r="K74" s="148"/>
      <c r="L74" s="148"/>
      <c r="M74" s="149"/>
      <c r="N74" s="150"/>
      <c r="O74" s="150"/>
      <c r="P74" s="150"/>
      <c r="Q74" s="151"/>
      <c r="R74" s="152"/>
    </row>
    <row r="75" spans="1:18" s="134" customFormat="1" ht="64.5" customHeight="1" x14ac:dyDescent="0.25">
      <c r="A75" s="143">
        <v>41</v>
      </c>
      <c r="B75" s="146" t="s">
        <v>410</v>
      </c>
      <c r="C75" s="145" t="s">
        <v>79</v>
      </c>
      <c r="D75" s="146" t="s">
        <v>411</v>
      </c>
      <c r="E75" s="147" t="s">
        <v>74</v>
      </c>
      <c r="F75" s="148">
        <v>7000</v>
      </c>
      <c r="G75" s="148">
        <v>250</v>
      </c>
      <c r="H75" s="148">
        <v>375</v>
      </c>
      <c r="I75" s="148">
        <v>0</v>
      </c>
      <c r="J75" s="148">
        <v>0</v>
      </c>
      <c r="K75" s="148">
        <v>0</v>
      </c>
      <c r="L75" s="148">
        <v>3000</v>
      </c>
      <c r="M75" s="156" t="s">
        <v>334</v>
      </c>
      <c r="N75" s="157">
        <v>0</v>
      </c>
      <c r="O75" s="148">
        <v>0</v>
      </c>
      <c r="P75" s="148">
        <v>0</v>
      </c>
      <c r="Q75" s="151">
        <f t="shared" si="15"/>
        <v>10625</v>
      </c>
      <c r="R75" s="152"/>
    </row>
    <row r="76" spans="1:18" s="134" customFormat="1" ht="36.75" customHeight="1" x14ac:dyDescent="0.25">
      <c r="A76" s="143">
        <v>42</v>
      </c>
      <c r="B76" s="146" t="s">
        <v>290</v>
      </c>
      <c r="C76" s="145" t="s">
        <v>14</v>
      </c>
      <c r="D76" s="146" t="s">
        <v>273</v>
      </c>
      <c r="E76" s="147" t="s">
        <v>74</v>
      </c>
      <c r="F76" s="148">
        <v>6297</v>
      </c>
      <c r="G76" s="148">
        <v>250</v>
      </c>
      <c r="H76" s="148">
        <v>375</v>
      </c>
      <c r="I76" s="148">
        <v>0</v>
      </c>
      <c r="J76" s="148">
        <v>0</v>
      </c>
      <c r="K76" s="148">
        <v>0</v>
      </c>
      <c r="L76" s="148">
        <v>2000</v>
      </c>
      <c r="M76" s="156" t="s">
        <v>334</v>
      </c>
      <c r="N76" s="157">
        <v>0</v>
      </c>
      <c r="O76" s="148">
        <v>0</v>
      </c>
      <c r="P76" s="148">
        <v>0</v>
      </c>
      <c r="Q76" s="151">
        <f t="shared" ref="Q76" si="17">SUM(F76:P76)</f>
        <v>8922</v>
      </c>
      <c r="R76" s="152"/>
    </row>
    <row r="77" spans="1:18" s="134" customFormat="1" ht="41.25" customHeight="1" x14ac:dyDescent="0.25">
      <c r="A77" s="143">
        <v>43</v>
      </c>
      <c r="B77" s="153" t="s">
        <v>364</v>
      </c>
      <c r="C77" s="145" t="s">
        <v>14</v>
      </c>
      <c r="D77" s="146" t="s">
        <v>274</v>
      </c>
      <c r="E77" s="147" t="s">
        <v>74</v>
      </c>
      <c r="F77" s="148">
        <v>6297</v>
      </c>
      <c r="G77" s="148">
        <v>250</v>
      </c>
      <c r="H77" s="148">
        <v>375</v>
      </c>
      <c r="I77" s="148">
        <v>0</v>
      </c>
      <c r="J77" s="148">
        <v>0</v>
      </c>
      <c r="K77" s="148">
        <v>0</v>
      </c>
      <c r="L77" s="148">
        <v>2000</v>
      </c>
      <c r="M77" s="156" t="s">
        <v>334</v>
      </c>
      <c r="N77" s="157">
        <v>0</v>
      </c>
      <c r="O77" s="148">
        <v>0</v>
      </c>
      <c r="P77" s="148">
        <v>0</v>
      </c>
      <c r="Q77" s="151">
        <f t="shared" si="15"/>
        <v>8922</v>
      </c>
      <c r="R77" s="152"/>
    </row>
    <row r="78" spans="1:18" s="134" customFormat="1" ht="22.5" customHeight="1" x14ac:dyDescent="0.25">
      <c r="A78" s="175"/>
      <c r="B78" s="176"/>
      <c r="C78" s="177"/>
      <c r="D78" s="178"/>
      <c r="E78" s="179"/>
      <c r="F78" s="180">
        <f t="shared" ref="F78:L78" si="18">SUM(F75:F77)</f>
        <v>19594</v>
      </c>
      <c r="G78" s="180">
        <f t="shared" si="18"/>
        <v>750</v>
      </c>
      <c r="H78" s="180">
        <f t="shared" si="18"/>
        <v>1125</v>
      </c>
      <c r="I78" s="180">
        <f t="shared" si="18"/>
        <v>0</v>
      </c>
      <c r="J78" s="180">
        <f t="shared" si="18"/>
        <v>0</v>
      </c>
      <c r="K78" s="180">
        <f t="shared" si="18"/>
        <v>0</v>
      </c>
      <c r="L78" s="180">
        <f t="shared" si="18"/>
        <v>7000</v>
      </c>
      <c r="M78" s="180"/>
      <c r="N78" s="180">
        <f>SUM(N75:N77)</f>
        <v>0</v>
      </c>
      <c r="O78" s="180">
        <f>SUM(O75:O77)</f>
        <v>0</v>
      </c>
      <c r="P78" s="180">
        <f>SUM(P75:P77)</f>
        <v>0</v>
      </c>
      <c r="Q78" s="180">
        <f>SUM(Q75:Q77)</f>
        <v>28469</v>
      </c>
      <c r="R78" s="181"/>
    </row>
    <row r="79" spans="1:18" s="134" customFormat="1" ht="29.25" customHeight="1" x14ac:dyDescent="0.25">
      <c r="A79" s="143"/>
      <c r="B79" s="158" t="s">
        <v>330</v>
      </c>
      <c r="C79" s="158"/>
      <c r="D79" s="146"/>
      <c r="E79" s="147"/>
      <c r="F79" s="148"/>
      <c r="G79" s="148"/>
      <c r="H79" s="148"/>
      <c r="I79" s="148"/>
      <c r="J79" s="148"/>
      <c r="K79" s="148"/>
      <c r="L79" s="148"/>
      <c r="M79" s="149"/>
      <c r="N79" s="150"/>
      <c r="O79" s="150"/>
      <c r="P79" s="150"/>
      <c r="Q79" s="151"/>
      <c r="R79" s="152"/>
    </row>
    <row r="80" spans="1:18" s="134" customFormat="1" ht="32.25" customHeight="1" x14ac:dyDescent="0.25">
      <c r="A80" s="143">
        <v>44</v>
      </c>
      <c r="B80" s="145" t="s">
        <v>40</v>
      </c>
      <c r="C80" s="145" t="s">
        <v>79</v>
      </c>
      <c r="D80" s="146" t="s">
        <v>374</v>
      </c>
      <c r="E80" s="147" t="s">
        <v>74</v>
      </c>
      <c r="F80" s="148">
        <v>7000</v>
      </c>
      <c r="G80" s="148">
        <v>250</v>
      </c>
      <c r="H80" s="148">
        <v>375</v>
      </c>
      <c r="I80" s="148">
        <v>0</v>
      </c>
      <c r="J80" s="148">
        <v>0</v>
      </c>
      <c r="K80" s="148">
        <v>0</v>
      </c>
      <c r="L80" s="148">
        <v>0</v>
      </c>
      <c r="M80" s="156" t="s">
        <v>334</v>
      </c>
      <c r="N80" s="157">
        <v>0</v>
      </c>
      <c r="O80" s="148">
        <v>0</v>
      </c>
      <c r="P80" s="148">
        <v>0</v>
      </c>
      <c r="Q80" s="151">
        <f t="shared" si="15"/>
        <v>7625</v>
      </c>
      <c r="R80" s="152"/>
    </row>
    <row r="81" spans="1:18" s="134" customFormat="1" ht="27.75" customHeight="1" x14ac:dyDescent="0.25">
      <c r="A81" s="143">
        <v>45</v>
      </c>
      <c r="B81" s="145" t="s">
        <v>375</v>
      </c>
      <c r="C81" s="145" t="s">
        <v>14</v>
      </c>
      <c r="D81" s="146" t="s">
        <v>273</v>
      </c>
      <c r="E81" s="147" t="s">
        <v>74</v>
      </c>
      <c r="F81" s="148">
        <v>6297</v>
      </c>
      <c r="G81" s="148">
        <v>250</v>
      </c>
      <c r="H81" s="148">
        <v>375</v>
      </c>
      <c r="I81" s="148">
        <v>0</v>
      </c>
      <c r="J81" s="148">
        <v>0</v>
      </c>
      <c r="K81" s="148">
        <v>0</v>
      </c>
      <c r="L81" s="148">
        <v>2000</v>
      </c>
      <c r="M81" s="156" t="s">
        <v>334</v>
      </c>
      <c r="N81" s="157">
        <v>0</v>
      </c>
      <c r="O81" s="148">
        <v>0</v>
      </c>
      <c r="P81" s="148">
        <v>0</v>
      </c>
      <c r="Q81" s="151">
        <f t="shared" si="15"/>
        <v>8922</v>
      </c>
      <c r="R81" s="152"/>
    </row>
    <row r="82" spans="1:18" s="135" customFormat="1" ht="28.5" customHeight="1" x14ac:dyDescent="0.25">
      <c r="A82" s="143">
        <v>46</v>
      </c>
      <c r="B82" s="153" t="s">
        <v>246</v>
      </c>
      <c r="C82" s="145" t="s">
        <v>14</v>
      </c>
      <c r="D82" s="146" t="s">
        <v>274</v>
      </c>
      <c r="E82" s="147" t="s">
        <v>74</v>
      </c>
      <c r="F82" s="148">
        <v>6297</v>
      </c>
      <c r="G82" s="148">
        <v>250</v>
      </c>
      <c r="H82" s="148">
        <v>375</v>
      </c>
      <c r="I82" s="148">
        <v>0</v>
      </c>
      <c r="J82" s="148">
        <v>0</v>
      </c>
      <c r="K82" s="148">
        <v>0</v>
      </c>
      <c r="L82" s="148">
        <v>2000</v>
      </c>
      <c r="M82" s="156" t="s">
        <v>334</v>
      </c>
      <c r="N82" s="157">
        <v>0</v>
      </c>
      <c r="O82" s="148">
        <v>0</v>
      </c>
      <c r="P82" s="148">
        <v>0</v>
      </c>
      <c r="Q82" s="151">
        <f t="shared" si="15"/>
        <v>8922</v>
      </c>
      <c r="R82" s="152"/>
    </row>
    <row r="83" spans="1:18" s="134" customFormat="1" ht="24" customHeight="1" x14ac:dyDescent="0.25">
      <c r="A83" s="175"/>
      <c r="B83" s="176"/>
      <c r="C83" s="177"/>
      <c r="D83" s="178"/>
      <c r="E83" s="179"/>
      <c r="F83" s="180">
        <f>SUM(F80:F82)</f>
        <v>19594</v>
      </c>
      <c r="G83" s="180">
        <f t="shared" ref="G83:Q83" si="19">SUM(G80:G82)</f>
        <v>750</v>
      </c>
      <c r="H83" s="180">
        <f t="shared" si="19"/>
        <v>1125</v>
      </c>
      <c r="I83" s="180">
        <f t="shared" si="19"/>
        <v>0</v>
      </c>
      <c r="J83" s="180">
        <f t="shared" si="19"/>
        <v>0</v>
      </c>
      <c r="K83" s="180">
        <f t="shared" si="19"/>
        <v>0</v>
      </c>
      <c r="L83" s="180">
        <f t="shared" si="19"/>
        <v>4000</v>
      </c>
      <c r="M83" s="180"/>
      <c r="N83" s="180">
        <f t="shared" si="19"/>
        <v>0</v>
      </c>
      <c r="O83" s="180">
        <f t="shared" si="19"/>
        <v>0</v>
      </c>
      <c r="P83" s="180">
        <f t="shared" si="19"/>
        <v>0</v>
      </c>
      <c r="Q83" s="180">
        <f t="shared" si="19"/>
        <v>25469</v>
      </c>
      <c r="R83" s="181"/>
    </row>
    <row r="84" spans="1:18" s="134" customFormat="1" ht="29.25" customHeight="1" x14ac:dyDescent="0.25">
      <c r="A84" s="143"/>
      <c r="B84" s="158" t="s">
        <v>321</v>
      </c>
      <c r="C84" s="158"/>
      <c r="D84" s="146"/>
      <c r="E84" s="147"/>
      <c r="F84" s="148"/>
      <c r="G84" s="148"/>
      <c r="H84" s="148"/>
      <c r="I84" s="148"/>
      <c r="J84" s="148"/>
      <c r="K84" s="148"/>
      <c r="L84" s="148"/>
      <c r="M84" s="149"/>
      <c r="N84" s="150"/>
      <c r="O84" s="150"/>
      <c r="P84" s="150"/>
      <c r="Q84" s="151"/>
      <c r="R84" s="152"/>
    </row>
    <row r="85" spans="1:18" s="134" customFormat="1" ht="29.25" customHeight="1" x14ac:dyDescent="0.25">
      <c r="A85" s="143">
        <v>47</v>
      </c>
      <c r="B85" s="145" t="s">
        <v>356</v>
      </c>
      <c r="C85" s="145" t="s">
        <v>41</v>
      </c>
      <c r="D85" s="146" t="s">
        <v>305</v>
      </c>
      <c r="E85" s="147" t="s">
        <v>74</v>
      </c>
      <c r="F85" s="148">
        <v>7000</v>
      </c>
      <c r="G85" s="148">
        <v>250</v>
      </c>
      <c r="H85" s="148">
        <v>0</v>
      </c>
      <c r="I85" s="148">
        <v>0</v>
      </c>
      <c r="J85" s="148">
        <v>0</v>
      </c>
      <c r="K85" s="148">
        <v>0</v>
      </c>
      <c r="L85" s="148">
        <v>3000</v>
      </c>
      <c r="M85" s="156" t="s">
        <v>334</v>
      </c>
      <c r="N85" s="157">
        <v>0</v>
      </c>
      <c r="O85" s="148">
        <v>0</v>
      </c>
      <c r="P85" s="148">
        <v>0</v>
      </c>
      <c r="Q85" s="151">
        <f t="shared" si="15"/>
        <v>10250</v>
      </c>
      <c r="R85" s="152"/>
    </row>
    <row r="86" spans="1:18" s="134" customFormat="1" ht="33.75" customHeight="1" x14ac:dyDescent="0.25">
      <c r="A86" s="143">
        <v>48</v>
      </c>
      <c r="B86" s="145" t="s">
        <v>389</v>
      </c>
      <c r="C86" s="145" t="s">
        <v>14</v>
      </c>
      <c r="D86" s="146" t="s">
        <v>273</v>
      </c>
      <c r="E86" s="147" t="s">
        <v>74</v>
      </c>
      <c r="F86" s="148">
        <v>6297</v>
      </c>
      <c r="G86" s="148">
        <v>250</v>
      </c>
      <c r="H86" s="148">
        <v>375</v>
      </c>
      <c r="I86" s="148">
        <v>0</v>
      </c>
      <c r="J86" s="148">
        <v>0</v>
      </c>
      <c r="K86" s="148">
        <v>0</v>
      </c>
      <c r="L86" s="148">
        <v>2000</v>
      </c>
      <c r="M86" s="156" t="s">
        <v>334</v>
      </c>
      <c r="N86" s="157">
        <v>0</v>
      </c>
      <c r="O86" s="148">
        <v>0</v>
      </c>
      <c r="P86" s="148">
        <v>0</v>
      </c>
      <c r="Q86" s="151">
        <f t="shared" si="15"/>
        <v>8922</v>
      </c>
      <c r="R86" s="152"/>
    </row>
    <row r="87" spans="1:18" s="135" customFormat="1" ht="40.5" customHeight="1" x14ac:dyDescent="0.25">
      <c r="A87" s="143">
        <v>49</v>
      </c>
      <c r="B87" s="153" t="s">
        <v>379</v>
      </c>
      <c r="C87" s="145" t="s">
        <v>382</v>
      </c>
      <c r="D87" s="146" t="s">
        <v>274</v>
      </c>
      <c r="E87" s="147" t="s">
        <v>74</v>
      </c>
      <c r="F87" s="148">
        <v>6297</v>
      </c>
      <c r="G87" s="148">
        <v>250</v>
      </c>
      <c r="H87" s="148">
        <v>375</v>
      </c>
      <c r="I87" s="148" t="s">
        <v>378</v>
      </c>
      <c r="J87" s="148" t="s">
        <v>378</v>
      </c>
      <c r="K87" s="148" t="s">
        <v>378</v>
      </c>
      <c r="L87" s="148">
        <v>2000</v>
      </c>
      <c r="M87" s="156" t="s">
        <v>334</v>
      </c>
      <c r="N87" s="157">
        <v>0</v>
      </c>
      <c r="O87" s="148" t="s">
        <v>378</v>
      </c>
      <c r="P87" s="148">
        <v>0</v>
      </c>
      <c r="Q87" s="151">
        <f t="shared" si="15"/>
        <v>8922</v>
      </c>
      <c r="R87" s="152"/>
    </row>
    <row r="88" spans="1:18" s="134" customFormat="1" ht="18.75" customHeight="1" x14ac:dyDescent="0.25">
      <c r="A88" s="175"/>
      <c r="B88" s="176"/>
      <c r="C88" s="177"/>
      <c r="D88" s="178"/>
      <c r="E88" s="179"/>
      <c r="F88" s="180">
        <f t="shared" ref="F88:L88" si="20">SUM(F85:F87)</f>
        <v>19594</v>
      </c>
      <c r="G88" s="180">
        <f t="shared" si="20"/>
        <v>750</v>
      </c>
      <c r="H88" s="180">
        <f t="shared" si="20"/>
        <v>750</v>
      </c>
      <c r="I88" s="180">
        <f t="shared" si="20"/>
        <v>0</v>
      </c>
      <c r="J88" s="180">
        <f t="shared" si="20"/>
        <v>0</v>
      </c>
      <c r="K88" s="180">
        <f t="shared" si="20"/>
        <v>0</v>
      </c>
      <c r="L88" s="180">
        <f t="shared" si="20"/>
        <v>7000</v>
      </c>
      <c r="M88" s="180"/>
      <c r="N88" s="180">
        <f>SUM(N85:N87)</f>
        <v>0</v>
      </c>
      <c r="O88" s="180">
        <f>SUM(O85:O87)</f>
        <v>0</v>
      </c>
      <c r="P88" s="180">
        <f>SUM(P85:P87)</f>
        <v>0</v>
      </c>
      <c r="Q88" s="180">
        <f>SUM(Q85:Q87)</f>
        <v>28094</v>
      </c>
      <c r="R88" s="181"/>
    </row>
    <row r="89" spans="1:18" s="134" customFormat="1" ht="23.25" customHeight="1" x14ac:dyDescent="0.25">
      <c r="A89" s="143"/>
      <c r="B89" s="158" t="s">
        <v>322</v>
      </c>
      <c r="C89" s="158"/>
      <c r="D89" s="146"/>
      <c r="E89" s="147"/>
      <c r="F89" s="148"/>
      <c r="G89" s="148"/>
      <c r="H89" s="148"/>
      <c r="I89" s="148"/>
      <c r="J89" s="148"/>
      <c r="K89" s="148"/>
      <c r="L89" s="148"/>
      <c r="M89" s="149"/>
      <c r="N89" s="150"/>
      <c r="O89" s="150"/>
      <c r="P89" s="150"/>
      <c r="Q89" s="151"/>
      <c r="R89" s="152"/>
    </row>
    <row r="90" spans="1:18" s="135" customFormat="1" ht="36" customHeight="1" x14ac:dyDescent="0.25">
      <c r="A90" s="143">
        <v>50</v>
      </c>
      <c r="B90" s="153" t="s">
        <v>291</v>
      </c>
      <c r="C90" s="145" t="s">
        <v>41</v>
      </c>
      <c r="D90" s="146" t="s">
        <v>310</v>
      </c>
      <c r="E90" s="147" t="s">
        <v>74</v>
      </c>
      <c r="F90" s="148">
        <v>7000</v>
      </c>
      <c r="G90" s="148">
        <v>250</v>
      </c>
      <c r="H90" s="148">
        <v>375</v>
      </c>
      <c r="I90" s="148">
        <v>0</v>
      </c>
      <c r="J90" s="148">
        <v>0</v>
      </c>
      <c r="K90" s="148">
        <v>0</v>
      </c>
      <c r="L90" s="148">
        <v>3000</v>
      </c>
      <c r="M90" s="156" t="s">
        <v>334</v>
      </c>
      <c r="N90" s="157">
        <v>0</v>
      </c>
      <c r="O90" s="148" t="s">
        <v>378</v>
      </c>
      <c r="P90" s="148">
        <v>0</v>
      </c>
      <c r="Q90" s="151">
        <f t="shared" si="15"/>
        <v>10625</v>
      </c>
      <c r="R90" s="152"/>
    </row>
    <row r="91" spans="1:18" s="135" customFormat="1" ht="36.75" customHeight="1" x14ac:dyDescent="0.25">
      <c r="A91" s="143">
        <v>51</v>
      </c>
      <c r="B91" s="146" t="s">
        <v>60</v>
      </c>
      <c r="C91" s="145" t="s">
        <v>14</v>
      </c>
      <c r="D91" s="146" t="s">
        <v>273</v>
      </c>
      <c r="E91" s="147" t="s">
        <v>74</v>
      </c>
      <c r="F91" s="148">
        <v>6297</v>
      </c>
      <c r="G91" s="148">
        <v>250</v>
      </c>
      <c r="H91" s="148">
        <v>375</v>
      </c>
      <c r="I91" s="148">
        <v>0</v>
      </c>
      <c r="J91" s="148">
        <v>0</v>
      </c>
      <c r="K91" s="148">
        <v>0</v>
      </c>
      <c r="L91" s="148">
        <v>1800</v>
      </c>
      <c r="M91" s="156" t="s">
        <v>334</v>
      </c>
      <c r="N91" s="157">
        <v>0</v>
      </c>
      <c r="O91" s="148">
        <v>0</v>
      </c>
      <c r="P91" s="148">
        <v>0</v>
      </c>
      <c r="Q91" s="151">
        <f t="shared" si="15"/>
        <v>8722</v>
      </c>
      <c r="R91" s="152"/>
    </row>
    <row r="92" spans="1:18" s="135" customFormat="1" ht="42.75" customHeight="1" x14ac:dyDescent="0.25">
      <c r="A92" s="143">
        <v>52</v>
      </c>
      <c r="B92" s="153" t="s">
        <v>61</v>
      </c>
      <c r="C92" s="145" t="s">
        <v>14</v>
      </c>
      <c r="D92" s="146" t="s">
        <v>274</v>
      </c>
      <c r="E92" s="147" t="s">
        <v>74</v>
      </c>
      <c r="F92" s="148">
        <v>6297</v>
      </c>
      <c r="G92" s="148">
        <v>250</v>
      </c>
      <c r="H92" s="148">
        <v>375</v>
      </c>
      <c r="I92" s="148">
        <v>0</v>
      </c>
      <c r="J92" s="148">
        <v>0</v>
      </c>
      <c r="K92" s="148">
        <v>0</v>
      </c>
      <c r="L92" s="148">
        <v>1800</v>
      </c>
      <c r="M92" s="156" t="s">
        <v>334</v>
      </c>
      <c r="N92" s="157">
        <v>0</v>
      </c>
      <c r="O92" s="148">
        <v>0</v>
      </c>
      <c r="P92" s="148">
        <v>0</v>
      </c>
      <c r="Q92" s="151">
        <f t="shared" si="15"/>
        <v>8722</v>
      </c>
      <c r="R92" s="152"/>
    </row>
    <row r="93" spans="1:18" s="135" customFormat="1" ht="27" customHeight="1" x14ac:dyDescent="0.25">
      <c r="A93" s="175"/>
      <c r="B93" s="176"/>
      <c r="C93" s="177"/>
      <c r="D93" s="178"/>
      <c r="E93" s="179"/>
      <c r="F93" s="180">
        <f>SUM(F90:F92)</f>
        <v>19594</v>
      </c>
      <c r="G93" s="180">
        <f t="shared" ref="G93:Q93" si="21">SUM(G90:G92)</f>
        <v>750</v>
      </c>
      <c r="H93" s="180">
        <f t="shared" si="21"/>
        <v>1125</v>
      </c>
      <c r="I93" s="180">
        <f t="shared" si="21"/>
        <v>0</v>
      </c>
      <c r="J93" s="180">
        <f t="shared" si="21"/>
        <v>0</v>
      </c>
      <c r="K93" s="180">
        <f t="shared" si="21"/>
        <v>0</v>
      </c>
      <c r="L93" s="180">
        <f t="shared" si="21"/>
        <v>6600</v>
      </c>
      <c r="M93" s="180"/>
      <c r="N93" s="180">
        <f t="shared" si="21"/>
        <v>0</v>
      </c>
      <c r="O93" s="180">
        <f t="shared" si="21"/>
        <v>0</v>
      </c>
      <c r="P93" s="180">
        <f t="shared" si="21"/>
        <v>0</v>
      </c>
      <c r="Q93" s="180">
        <f t="shared" si="21"/>
        <v>28069</v>
      </c>
      <c r="R93" s="181"/>
    </row>
    <row r="94" spans="1:18" s="135" customFormat="1" ht="33.75" customHeight="1" x14ac:dyDescent="0.25">
      <c r="A94" s="143"/>
      <c r="B94" s="158" t="s">
        <v>323</v>
      </c>
      <c r="C94" s="158"/>
      <c r="D94" s="146"/>
      <c r="E94" s="147"/>
      <c r="F94" s="148"/>
      <c r="G94" s="148"/>
      <c r="H94" s="148"/>
      <c r="I94" s="148"/>
      <c r="J94" s="148"/>
      <c r="K94" s="148"/>
      <c r="L94" s="148"/>
      <c r="M94" s="149"/>
      <c r="N94" s="150"/>
      <c r="O94" s="150"/>
      <c r="P94" s="150"/>
      <c r="Q94" s="151"/>
      <c r="R94" s="152"/>
    </row>
    <row r="95" spans="1:18" s="135" customFormat="1" ht="29.25" customHeight="1" x14ac:dyDescent="0.25">
      <c r="A95" s="143">
        <v>53</v>
      </c>
      <c r="B95" s="145" t="s">
        <v>398</v>
      </c>
      <c r="C95" s="145" t="s">
        <v>41</v>
      </c>
      <c r="D95" s="146" t="s">
        <v>399</v>
      </c>
      <c r="E95" s="147" t="s">
        <v>74</v>
      </c>
      <c r="F95" s="148">
        <v>7000</v>
      </c>
      <c r="G95" s="148">
        <v>250</v>
      </c>
      <c r="H95" s="148">
        <v>375</v>
      </c>
      <c r="I95" s="148">
        <v>0</v>
      </c>
      <c r="J95" s="148">
        <v>0</v>
      </c>
      <c r="K95" s="148">
        <v>0</v>
      </c>
      <c r="L95" s="148">
        <v>3000</v>
      </c>
      <c r="M95" s="159" t="s">
        <v>334</v>
      </c>
      <c r="N95" s="157">
        <v>0</v>
      </c>
      <c r="O95" s="148">
        <v>0</v>
      </c>
      <c r="P95" s="148">
        <v>0</v>
      </c>
      <c r="Q95" s="151">
        <f t="shared" si="15"/>
        <v>10625</v>
      </c>
      <c r="R95" s="152"/>
    </row>
    <row r="96" spans="1:18" s="134" customFormat="1" ht="32.25" customHeight="1" x14ac:dyDescent="0.25">
      <c r="A96" s="160" t="s">
        <v>428</v>
      </c>
      <c r="B96" s="153" t="s">
        <v>357</v>
      </c>
      <c r="C96" s="145" t="s">
        <v>14</v>
      </c>
      <c r="D96" s="146" t="s">
        <v>273</v>
      </c>
      <c r="E96" s="147" t="s">
        <v>74</v>
      </c>
      <c r="F96" s="148">
        <v>6297</v>
      </c>
      <c r="G96" s="148">
        <v>250</v>
      </c>
      <c r="H96" s="148">
        <v>375</v>
      </c>
      <c r="I96" s="148">
        <v>0</v>
      </c>
      <c r="J96" s="148">
        <v>0</v>
      </c>
      <c r="K96" s="148">
        <v>0</v>
      </c>
      <c r="L96" s="148">
        <v>2000</v>
      </c>
      <c r="M96" s="149" t="s">
        <v>334</v>
      </c>
      <c r="N96" s="157">
        <v>0</v>
      </c>
      <c r="O96" s="148">
        <v>0</v>
      </c>
      <c r="P96" s="148">
        <v>0</v>
      </c>
      <c r="Q96" s="151">
        <f t="shared" si="15"/>
        <v>8922</v>
      </c>
      <c r="R96" s="152"/>
    </row>
    <row r="97" spans="1:18" s="134" customFormat="1" ht="33.75" customHeight="1" x14ac:dyDescent="0.25">
      <c r="A97" s="143">
        <v>55</v>
      </c>
      <c r="B97" s="153" t="s">
        <v>368</v>
      </c>
      <c r="C97" s="145" t="s">
        <v>14</v>
      </c>
      <c r="D97" s="146" t="s">
        <v>274</v>
      </c>
      <c r="E97" s="147" t="s">
        <v>74</v>
      </c>
      <c r="F97" s="148">
        <v>6297</v>
      </c>
      <c r="G97" s="148">
        <v>250</v>
      </c>
      <c r="H97" s="148">
        <v>375</v>
      </c>
      <c r="I97" s="148">
        <v>0</v>
      </c>
      <c r="J97" s="148">
        <v>0</v>
      </c>
      <c r="K97" s="148">
        <v>0</v>
      </c>
      <c r="L97" s="148">
        <v>2000</v>
      </c>
      <c r="M97" s="156" t="s">
        <v>334</v>
      </c>
      <c r="N97" s="157">
        <v>0</v>
      </c>
      <c r="O97" s="148">
        <v>0</v>
      </c>
      <c r="P97" s="148">
        <v>0</v>
      </c>
      <c r="Q97" s="151">
        <f t="shared" si="15"/>
        <v>8922</v>
      </c>
      <c r="R97" s="152"/>
    </row>
    <row r="98" spans="1:18" s="134" customFormat="1" ht="24.75" customHeight="1" x14ac:dyDescent="0.25">
      <c r="A98" s="175"/>
      <c r="B98" s="176"/>
      <c r="C98" s="177"/>
      <c r="D98" s="178"/>
      <c r="E98" s="179"/>
      <c r="F98" s="180">
        <f>SUM(F95:F97)</f>
        <v>19594</v>
      </c>
      <c r="G98" s="180">
        <f t="shared" ref="G98:Q98" si="22">SUM(G95:G97)</f>
        <v>750</v>
      </c>
      <c r="H98" s="180">
        <f t="shared" si="22"/>
        <v>1125</v>
      </c>
      <c r="I98" s="180">
        <f t="shared" si="22"/>
        <v>0</v>
      </c>
      <c r="J98" s="180">
        <f t="shared" si="22"/>
        <v>0</v>
      </c>
      <c r="K98" s="180">
        <f t="shared" si="22"/>
        <v>0</v>
      </c>
      <c r="L98" s="180">
        <f t="shared" si="22"/>
        <v>7000</v>
      </c>
      <c r="M98" s="180"/>
      <c r="N98" s="180">
        <f t="shared" si="22"/>
        <v>0</v>
      </c>
      <c r="O98" s="180">
        <f t="shared" si="22"/>
        <v>0</v>
      </c>
      <c r="P98" s="180">
        <f t="shared" si="22"/>
        <v>0</v>
      </c>
      <c r="Q98" s="180">
        <f t="shared" si="22"/>
        <v>28469</v>
      </c>
      <c r="R98" s="181"/>
    </row>
    <row r="99" spans="1:18" s="134" customFormat="1" ht="31.5" customHeight="1" x14ac:dyDescent="0.25">
      <c r="A99" s="143"/>
      <c r="B99" s="158" t="s">
        <v>324</v>
      </c>
      <c r="C99" s="158"/>
      <c r="D99" s="146"/>
      <c r="E99" s="147"/>
      <c r="F99" s="148"/>
      <c r="G99" s="148"/>
      <c r="H99" s="148"/>
      <c r="I99" s="148"/>
      <c r="J99" s="148"/>
      <c r="K99" s="148"/>
      <c r="L99" s="148"/>
      <c r="M99" s="149"/>
      <c r="N99" s="150"/>
      <c r="O99" s="150"/>
      <c r="P99" s="150"/>
      <c r="Q99" s="151"/>
      <c r="R99" s="152"/>
    </row>
    <row r="100" spans="1:18" s="135" customFormat="1" ht="42" customHeight="1" x14ac:dyDescent="0.25">
      <c r="A100" s="143">
        <v>56</v>
      </c>
      <c r="B100" s="153" t="s">
        <v>292</v>
      </c>
      <c r="C100" s="145" t="s">
        <v>41</v>
      </c>
      <c r="D100" s="146" t="s">
        <v>309</v>
      </c>
      <c r="E100" s="147" t="s">
        <v>74</v>
      </c>
      <c r="F100" s="148">
        <v>7000</v>
      </c>
      <c r="G100" s="148">
        <v>250</v>
      </c>
      <c r="H100" s="148">
        <v>0</v>
      </c>
      <c r="I100" s="148">
        <v>0</v>
      </c>
      <c r="J100" s="148">
        <v>0</v>
      </c>
      <c r="K100" s="148">
        <v>0</v>
      </c>
      <c r="L100" s="148">
        <v>3000</v>
      </c>
      <c r="M100" s="156" t="s">
        <v>334</v>
      </c>
      <c r="N100" s="157">
        <v>0</v>
      </c>
      <c r="O100" s="148">
        <v>0</v>
      </c>
      <c r="P100" s="148">
        <v>0</v>
      </c>
      <c r="Q100" s="151">
        <f t="shared" si="15"/>
        <v>10250</v>
      </c>
      <c r="R100" s="152"/>
    </row>
    <row r="101" spans="1:18" s="135" customFormat="1" ht="42" customHeight="1" x14ac:dyDescent="0.25">
      <c r="A101" s="143">
        <v>57</v>
      </c>
      <c r="B101" s="153" t="s">
        <v>354</v>
      </c>
      <c r="C101" s="145" t="s">
        <v>14</v>
      </c>
      <c r="D101" s="146" t="s">
        <v>273</v>
      </c>
      <c r="E101" s="147" t="s">
        <v>74</v>
      </c>
      <c r="F101" s="148">
        <v>6297</v>
      </c>
      <c r="G101" s="148">
        <v>250</v>
      </c>
      <c r="H101" s="148">
        <v>375</v>
      </c>
      <c r="I101" s="148">
        <v>0</v>
      </c>
      <c r="J101" s="148">
        <v>0</v>
      </c>
      <c r="K101" s="148">
        <v>0</v>
      </c>
      <c r="L101" s="148">
        <v>2000</v>
      </c>
      <c r="M101" s="156" t="s">
        <v>334</v>
      </c>
      <c r="N101" s="157">
        <v>0</v>
      </c>
      <c r="O101" s="148">
        <v>0</v>
      </c>
      <c r="P101" s="148">
        <v>0</v>
      </c>
      <c r="Q101" s="151">
        <f t="shared" si="15"/>
        <v>8922</v>
      </c>
      <c r="R101" s="152"/>
    </row>
    <row r="102" spans="1:18" s="135" customFormat="1" ht="42" customHeight="1" x14ac:dyDescent="0.25">
      <c r="A102" s="143">
        <v>58</v>
      </c>
      <c r="B102" s="153" t="s">
        <v>114</v>
      </c>
      <c r="C102" s="145" t="s">
        <v>14</v>
      </c>
      <c r="D102" s="146" t="s">
        <v>274</v>
      </c>
      <c r="E102" s="147" t="s">
        <v>74</v>
      </c>
      <c r="F102" s="148">
        <v>6297</v>
      </c>
      <c r="G102" s="148">
        <v>250</v>
      </c>
      <c r="H102" s="148">
        <v>375</v>
      </c>
      <c r="I102" s="148">
        <v>0</v>
      </c>
      <c r="J102" s="148">
        <v>0</v>
      </c>
      <c r="K102" s="148">
        <v>0</v>
      </c>
      <c r="L102" s="148">
        <v>1800</v>
      </c>
      <c r="M102" s="156" t="s">
        <v>334</v>
      </c>
      <c r="N102" s="157">
        <v>0</v>
      </c>
      <c r="O102" s="148">
        <v>0</v>
      </c>
      <c r="P102" s="148">
        <v>0</v>
      </c>
      <c r="Q102" s="151">
        <f t="shared" si="15"/>
        <v>8722</v>
      </c>
      <c r="R102" s="152"/>
    </row>
    <row r="103" spans="1:18" s="134" customFormat="1" ht="42" customHeight="1" x14ac:dyDescent="0.25">
      <c r="A103" s="143">
        <v>59</v>
      </c>
      <c r="B103" s="153" t="s">
        <v>293</v>
      </c>
      <c r="C103" s="145" t="s">
        <v>14</v>
      </c>
      <c r="D103" s="146" t="s">
        <v>271</v>
      </c>
      <c r="E103" s="147" t="s">
        <v>74</v>
      </c>
      <c r="F103" s="148">
        <v>6297</v>
      </c>
      <c r="G103" s="148">
        <v>250</v>
      </c>
      <c r="H103" s="148">
        <v>375</v>
      </c>
      <c r="I103" s="148">
        <v>0</v>
      </c>
      <c r="J103" s="148">
        <v>0</v>
      </c>
      <c r="K103" s="148">
        <v>0</v>
      </c>
      <c r="L103" s="148">
        <v>2000</v>
      </c>
      <c r="M103" s="156" t="s">
        <v>334</v>
      </c>
      <c r="N103" s="157">
        <v>0</v>
      </c>
      <c r="O103" s="148">
        <v>0</v>
      </c>
      <c r="P103" s="148">
        <v>0</v>
      </c>
      <c r="Q103" s="151">
        <f t="shared" si="15"/>
        <v>8922</v>
      </c>
      <c r="R103" s="152"/>
    </row>
    <row r="104" spans="1:18" s="134" customFormat="1" ht="22.5" customHeight="1" x14ac:dyDescent="0.25">
      <c r="A104" s="175"/>
      <c r="B104" s="176"/>
      <c r="C104" s="177"/>
      <c r="D104" s="178"/>
      <c r="E104" s="179"/>
      <c r="F104" s="180">
        <f>SUM(F100:F103)</f>
        <v>25891</v>
      </c>
      <c r="G104" s="180">
        <f t="shared" ref="G104:Q104" si="23">SUM(G100:G103)</f>
        <v>1000</v>
      </c>
      <c r="H104" s="180">
        <f t="shared" si="23"/>
        <v>1125</v>
      </c>
      <c r="I104" s="180">
        <f t="shared" si="23"/>
        <v>0</v>
      </c>
      <c r="J104" s="180">
        <f t="shared" si="23"/>
        <v>0</v>
      </c>
      <c r="K104" s="180">
        <f t="shared" si="23"/>
        <v>0</v>
      </c>
      <c r="L104" s="180">
        <f t="shared" si="23"/>
        <v>8800</v>
      </c>
      <c r="M104" s="180"/>
      <c r="N104" s="180">
        <f t="shared" si="23"/>
        <v>0</v>
      </c>
      <c r="O104" s="180">
        <f t="shared" si="23"/>
        <v>0</v>
      </c>
      <c r="P104" s="180">
        <f t="shared" si="23"/>
        <v>0</v>
      </c>
      <c r="Q104" s="180">
        <f t="shared" si="23"/>
        <v>36816</v>
      </c>
      <c r="R104" s="181"/>
    </row>
    <row r="105" spans="1:18" s="134" customFormat="1" ht="42" customHeight="1" x14ac:dyDescent="0.25">
      <c r="A105" s="143"/>
      <c r="B105" s="158" t="s">
        <v>325</v>
      </c>
      <c r="C105" s="158"/>
      <c r="D105" s="146"/>
      <c r="E105" s="147"/>
      <c r="F105" s="148"/>
      <c r="G105" s="148"/>
      <c r="H105" s="148"/>
      <c r="I105" s="148"/>
      <c r="J105" s="148"/>
      <c r="K105" s="148"/>
      <c r="L105" s="148"/>
      <c r="M105" s="149"/>
      <c r="N105" s="150"/>
      <c r="O105" s="150"/>
      <c r="P105" s="150"/>
      <c r="Q105" s="151"/>
      <c r="R105" s="152"/>
    </row>
    <row r="106" spans="1:18" s="134" customFormat="1" ht="31.5" customHeight="1" x14ac:dyDescent="0.25">
      <c r="A106" s="143">
        <v>60</v>
      </c>
      <c r="B106" s="194" t="s">
        <v>402</v>
      </c>
      <c r="C106" s="145" t="s">
        <v>41</v>
      </c>
      <c r="D106" s="146" t="s">
        <v>403</v>
      </c>
      <c r="E106" s="147" t="s">
        <v>74</v>
      </c>
      <c r="F106" s="148">
        <v>7000</v>
      </c>
      <c r="G106" s="148">
        <v>250</v>
      </c>
      <c r="H106" s="148">
        <v>0</v>
      </c>
      <c r="I106" s="148">
        <v>0</v>
      </c>
      <c r="J106" s="148">
        <v>0</v>
      </c>
      <c r="K106" s="148">
        <v>0</v>
      </c>
      <c r="L106" s="148">
        <v>3000</v>
      </c>
      <c r="M106" s="149" t="s">
        <v>334</v>
      </c>
      <c r="N106" s="148">
        <v>0</v>
      </c>
      <c r="O106" s="148">
        <v>0</v>
      </c>
      <c r="P106" s="148">
        <v>0</v>
      </c>
      <c r="Q106" s="151">
        <f t="shared" si="15"/>
        <v>10250</v>
      </c>
      <c r="R106" s="152"/>
    </row>
    <row r="107" spans="1:18" s="134" customFormat="1" ht="37.5" customHeight="1" x14ac:dyDescent="0.25">
      <c r="A107" s="143">
        <v>61</v>
      </c>
      <c r="B107" s="194" t="s">
        <v>407</v>
      </c>
      <c r="C107" s="145" t="s">
        <v>408</v>
      </c>
      <c r="D107" s="146" t="s">
        <v>273</v>
      </c>
      <c r="E107" s="147" t="s">
        <v>74</v>
      </c>
      <c r="F107" s="148">
        <v>6297</v>
      </c>
      <c r="G107" s="148">
        <v>250</v>
      </c>
      <c r="H107" s="148">
        <v>375</v>
      </c>
      <c r="I107" s="148">
        <v>0</v>
      </c>
      <c r="J107" s="148">
        <v>0</v>
      </c>
      <c r="K107" s="148">
        <v>0</v>
      </c>
      <c r="L107" s="148">
        <v>0</v>
      </c>
      <c r="M107" s="149" t="s">
        <v>334</v>
      </c>
      <c r="N107" s="148">
        <v>0</v>
      </c>
      <c r="O107" s="148">
        <v>0</v>
      </c>
      <c r="P107" s="148">
        <v>0</v>
      </c>
      <c r="Q107" s="151">
        <f t="shared" si="15"/>
        <v>6922</v>
      </c>
      <c r="R107" s="152"/>
    </row>
    <row r="108" spans="1:18" s="135" customFormat="1" ht="27" customHeight="1" x14ac:dyDescent="0.25">
      <c r="A108" s="143">
        <v>62</v>
      </c>
      <c r="B108" s="146" t="s">
        <v>294</v>
      </c>
      <c r="C108" s="145" t="s">
        <v>14</v>
      </c>
      <c r="D108" s="146" t="s">
        <v>274</v>
      </c>
      <c r="E108" s="147" t="s">
        <v>74</v>
      </c>
      <c r="F108" s="148">
        <v>6297</v>
      </c>
      <c r="G108" s="148">
        <v>250</v>
      </c>
      <c r="H108" s="148">
        <v>375</v>
      </c>
      <c r="I108" s="148">
        <v>0</v>
      </c>
      <c r="J108" s="148">
        <v>0</v>
      </c>
      <c r="K108" s="148">
        <v>0</v>
      </c>
      <c r="L108" s="148">
        <v>1800</v>
      </c>
      <c r="M108" s="156" t="s">
        <v>334</v>
      </c>
      <c r="N108" s="157">
        <v>0</v>
      </c>
      <c r="O108" s="148">
        <v>0</v>
      </c>
      <c r="P108" s="148">
        <v>0</v>
      </c>
      <c r="Q108" s="151">
        <f t="shared" si="15"/>
        <v>8722</v>
      </c>
      <c r="R108" s="152"/>
    </row>
    <row r="109" spans="1:18" s="135" customFormat="1" ht="34.5" customHeight="1" x14ac:dyDescent="0.25">
      <c r="A109" s="143">
        <v>63</v>
      </c>
      <c r="B109" s="146" t="s">
        <v>295</v>
      </c>
      <c r="C109" s="145" t="s">
        <v>45</v>
      </c>
      <c r="D109" s="146" t="s">
        <v>112</v>
      </c>
      <c r="E109" s="147" t="s">
        <v>74</v>
      </c>
      <c r="F109" s="148">
        <v>2281</v>
      </c>
      <c r="G109" s="148">
        <v>250</v>
      </c>
      <c r="H109" s="148">
        <v>0</v>
      </c>
      <c r="I109" s="148">
        <v>0</v>
      </c>
      <c r="J109" s="148">
        <v>50</v>
      </c>
      <c r="K109" s="148">
        <v>0</v>
      </c>
      <c r="L109" s="148">
        <v>1000</v>
      </c>
      <c r="M109" s="156" t="s">
        <v>334</v>
      </c>
      <c r="N109" s="157">
        <v>0</v>
      </c>
      <c r="O109" s="148">
        <v>0</v>
      </c>
      <c r="P109" s="148">
        <v>0</v>
      </c>
      <c r="Q109" s="151">
        <f t="shared" si="15"/>
        <v>3581</v>
      </c>
      <c r="R109" s="152"/>
    </row>
    <row r="110" spans="1:18" s="135" customFormat="1" ht="34.5" customHeight="1" x14ac:dyDescent="0.25">
      <c r="A110" s="143">
        <v>64</v>
      </c>
      <c r="B110" s="146" t="s">
        <v>338</v>
      </c>
      <c r="C110" s="145" t="s">
        <v>45</v>
      </c>
      <c r="D110" s="146" t="s">
        <v>90</v>
      </c>
      <c r="E110" s="147" t="s">
        <v>74</v>
      </c>
      <c r="F110" s="148">
        <v>2281</v>
      </c>
      <c r="G110" s="148">
        <v>250</v>
      </c>
      <c r="H110" s="148">
        <v>0</v>
      </c>
      <c r="I110" s="148">
        <v>0</v>
      </c>
      <c r="J110" s="148">
        <v>50</v>
      </c>
      <c r="K110" s="148">
        <v>0</v>
      </c>
      <c r="L110" s="148">
        <v>1000</v>
      </c>
      <c r="M110" s="156" t="s">
        <v>334</v>
      </c>
      <c r="N110" s="157">
        <v>0</v>
      </c>
      <c r="O110" s="148">
        <v>0</v>
      </c>
      <c r="P110" s="148">
        <v>0</v>
      </c>
      <c r="Q110" s="151">
        <f t="shared" si="15"/>
        <v>3581</v>
      </c>
      <c r="R110" s="152"/>
    </row>
    <row r="111" spans="1:18" s="134" customFormat="1" ht="31.5" customHeight="1" x14ac:dyDescent="0.25">
      <c r="A111" s="143">
        <v>65</v>
      </c>
      <c r="B111" s="146" t="s">
        <v>319</v>
      </c>
      <c r="C111" s="145" t="s">
        <v>14</v>
      </c>
      <c r="D111" s="146" t="s">
        <v>271</v>
      </c>
      <c r="E111" s="147" t="s">
        <v>74</v>
      </c>
      <c r="F111" s="148">
        <v>6297</v>
      </c>
      <c r="G111" s="148">
        <v>250</v>
      </c>
      <c r="H111" s="148">
        <v>375</v>
      </c>
      <c r="I111" s="148">
        <v>0</v>
      </c>
      <c r="J111" s="148">
        <v>0</v>
      </c>
      <c r="K111" s="148">
        <v>0</v>
      </c>
      <c r="L111" s="148">
        <v>2000</v>
      </c>
      <c r="M111" s="156" t="s">
        <v>334</v>
      </c>
      <c r="N111" s="157">
        <v>0</v>
      </c>
      <c r="O111" s="148">
        <v>0</v>
      </c>
      <c r="P111" s="148">
        <v>0</v>
      </c>
      <c r="Q111" s="151">
        <f t="shared" si="15"/>
        <v>8922</v>
      </c>
      <c r="R111" s="152"/>
    </row>
    <row r="112" spans="1:18" s="134" customFormat="1" ht="16.5" customHeight="1" x14ac:dyDescent="0.25">
      <c r="A112" s="175"/>
      <c r="B112" s="176"/>
      <c r="C112" s="177"/>
      <c r="D112" s="178"/>
      <c r="E112" s="179"/>
      <c r="F112" s="180">
        <f>SUM(F106:F111)</f>
        <v>30453</v>
      </c>
      <c r="G112" s="180">
        <f t="shared" ref="G112:Q112" si="24">SUM(G106:G111)</f>
        <v>1500</v>
      </c>
      <c r="H112" s="180">
        <f t="shared" si="24"/>
        <v>1125</v>
      </c>
      <c r="I112" s="180">
        <f t="shared" si="24"/>
        <v>0</v>
      </c>
      <c r="J112" s="180">
        <f t="shared" si="24"/>
        <v>100</v>
      </c>
      <c r="K112" s="180">
        <f t="shared" si="24"/>
        <v>0</v>
      </c>
      <c r="L112" s="180">
        <f t="shared" si="24"/>
        <v>8800</v>
      </c>
      <c r="M112" s="180"/>
      <c r="N112" s="180">
        <f t="shared" si="24"/>
        <v>0</v>
      </c>
      <c r="O112" s="180">
        <f t="shared" si="24"/>
        <v>0</v>
      </c>
      <c r="P112" s="180">
        <f t="shared" si="24"/>
        <v>0</v>
      </c>
      <c r="Q112" s="180">
        <f t="shared" si="24"/>
        <v>41978</v>
      </c>
      <c r="R112" s="181"/>
    </row>
    <row r="113" spans="1:14030" s="134" customFormat="1" ht="24" customHeight="1" x14ac:dyDescent="0.25">
      <c r="A113" s="143"/>
      <c r="B113" s="158" t="s">
        <v>326</v>
      </c>
      <c r="C113" s="158"/>
      <c r="D113" s="146"/>
      <c r="E113" s="147"/>
      <c r="F113" s="148"/>
      <c r="G113" s="148"/>
      <c r="H113" s="148"/>
      <c r="I113" s="148"/>
      <c r="J113" s="148"/>
      <c r="K113" s="148"/>
      <c r="L113" s="148"/>
      <c r="M113" s="149"/>
      <c r="N113" s="150"/>
      <c r="O113" s="150"/>
      <c r="P113" s="150"/>
      <c r="Q113" s="151"/>
      <c r="R113" s="152"/>
    </row>
    <row r="114" spans="1:14030" s="134" customFormat="1" ht="42" customHeight="1" x14ac:dyDescent="0.25">
      <c r="A114" s="143">
        <v>66</v>
      </c>
      <c r="B114" s="145" t="s">
        <v>393</v>
      </c>
      <c r="C114" s="145" t="s">
        <v>41</v>
      </c>
      <c r="D114" s="146" t="s">
        <v>394</v>
      </c>
      <c r="E114" s="147" t="s">
        <v>74</v>
      </c>
      <c r="F114" s="148">
        <v>7000</v>
      </c>
      <c r="G114" s="148">
        <v>250</v>
      </c>
      <c r="H114" s="148">
        <v>375</v>
      </c>
      <c r="I114" s="148">
        <v>0</v>
      </c>
      <c r="J114" s="148">
        <v>0</v>
      </c>
      <c r="K114" s="148">
        <v>0</v>
      </c>
      <c r="L114" s="148">
        <v>3000</v>
      </c>
      <c r="M114" s="156" t="s">
        <v>334</v>
      </c>
      <c r="N114" s="157">
        <v>0</v>
      </c>
      <c r="O114" s="150">
        <v>0</v>
      </c>
      <c r="P114" s="150">
        <v>0</v>
      </c>
      <c r="Q114" s="151">
        <f t="shared" si="15"/>
        <v>10625</v>
      </c>
      <c r="R114" s="152"/>
    </row>
    <row r="115" spans="1:14030" s="134" customFormat="1" ht="42" customHeight="1" x14ac:dyDescent="0.25">
      <c r="A115" s="143">
        <v>67</v>
      </c>
      <c r="B115" s="153" t="s">
        <v>346</v>
      </c>
      <c r="C115" s="145" t="s">
        <v>14</v>
      </c>
      <c r="D115" s="146" t="s">
        <v>273</v>
      </c>
      <c r="E115" s="147" t="s">
        <v>74</v>
      </c>
      <c r="F115" s="148">
        <v>6297</v>
      </c>
      <c r="G115" s="148">
        <v>250</v>
      </c>
      <c r="H115" s="148">
        <v>375</v>
      </c>
      <c r="I115" s="148">
        <v>0</v>
      </c>
      <c r="J115" s="148">
        <v>0</v>
      </c>
      <c r="K115" s="148">
        <v>0</v>
      </c>
      <c r="L115" s="148">
        <v>2000</v>
      </c>
      <c r="M115" s="156" t="s">
        <v>334</v>
      </c>
      <c r="N115" s="157">
        <v>0</v>
      </c>
      <c r="O115" s="148">
        <v>0</v>
      </c>
      <c r="P115" s="148">
        <v>0</v>
      </c>
      <c r="Q115" s="151">
        <f t="shared" si="15"/>
        <v>8922</v>
      </c>
      <c r="R115" s="152"/>
    </row>
    <row r="116" spans="1:14030" s="134" customFormat="1" ht="42" customHeight="1" x14ac:dyDescent="0.25">
      <c r="A116" s="143">
        <v>68</v>
      </c>
      <c r="B116" s="153" t="s">
        <v>296</v>
      </c>
      <c r="C116" s="145" t="s">
        <v>14</v>
      </c>
      <c r="D116" s="146" t="s">
        <v>274</v>
      </c>
      <c r="E116" s="147" t="s">
        <v>74</v>
      </c>
      <c r="F116" s="148">
        <v>6297</v>
      </c>
      <c r="G116" s="148">
        <v>250</v>
      </c>
      <c r="H116" s="148">
        <v>375</v>
      </c>
      <c r="I116" s="148">
        <v>0</v>
      </c>
      <c r="J116" s="148">
        <v>0</v>
      </c>
      <c r="K116" s="148">
        <v>0</v>
      </c>
      <c r="L116" s="148">
        <v>2000</v>
      </c>
      <c r="M116" s="156" t="s">
        <v>334</v>
      </c>
      <c r="N116" s="157">
        <v>0</v>
      </c>
      <c r="O116" s="148">
        <v>0</v>
      </c>
      <c r="P116" s="148">
        <v>0</v>
      </c>
      <c r="Q116" s="151">
        <f t="shared" si="15"/>
        <v>8922</v>
      </c>
      <c r="R116" s="152"/>
    </row>
    <row r="117" spans="1:14030" s="134" customFormat="1" ht="19.5" customHeight="1" x14ac:dyDescent="0.25">
      <c r="A117" s="175"/>
      <c r="B117" s="176"/>
      <c r="C117" s="177"/>
      <c r="D117" s="178"/>
      <c r="E117" s="179"/>
      <c r="F117" s="180">
        <f>SUM(F114:F116)</f>
        <v>19594</v>
      </c>
      <c r="G117" s="180">
        <f t="shared" ref="G117:Q117" si="25">SUM(G114:G116)</f>
        <v>750</v>
      </c>
      <c r="H117" s="180">
        <f t="shared" si="25"/>
        <v>1125</v>
      </c>
      <c r="I117" s="180">
        <f t="shared" si="25"/>
        <v>0</v>
      </c>
      <c r="J117" s="180">
        <f t="shared" si="25"/>
        <v>0</v>
      </c>
      <c r="K117" s="180">
        <f t="shared" si="25"/>
        <v>0</v>
      </c>
      <c r="L117" s="180">
        <f t="shared" si="25"/>
        <v>7000</v>
      </c>
      <c r="M117" s="180"/>
      <c r="N117" s="180">
        <f t="shared" si="25"/>
        <v>0</v>
      </c>
      <c r="O117" s="180">
        <f t="shared" si="25"/>
        <v>0</v>
      </c>
      <c r="P117" s="180">
        <f t="shared" si="25"/>
        <v>0</v>
      </c>
      <c r="Q117" s="180">
        <f t="shared" si="25"/>
        <v>28469</v>
      </c>
      <c r="R117" s="181"/>
    </row>
    <row r="118" spans="1:14030" s="134" customFormat="1" ht="22.5" customHeight="1" x14ac:dyDescent="0.25">
      <c r="A118" s="143"/>
      <c r="B118" s="158" t="s">
        <v>327</v>
      </c>
      <c r="C118" s="158"/>
      <c r="D118" s="146"/>
      <c r="E118" s="147"/>
      <c r="F118" s="148"/>
      <c r="G118" s="148"/>
      <c r="H118" s="148"/>
      <c r="I118" s="148"/>
      <c r="J118" s="148"/>
      <c r="K118" s="148"/>
      <c r="L118" s="148"/>
      <c r="M118" s="149"/>
      <c r="N118" s="150"/>
      <c r="O118" s="150"/>
      <c r="P118" s="150"/>
      <c r="Q118" s="151"/>
      <c r="R118" s="152"/>
    </row>
    <row r="119" spans="1:14030" s="134" customFormat="1" ht="27" customHeight="1" x14ac:dyDescent="0.25">
      <c r="A119" s="143">
        <v>69</v>
      </c>
      <c r="B119" s="145" t="s">
        <v>311</v>
      </c>
      <c r="C119" s="145" t="s">
        <v>41</v>
      </c>
      <c r="D119" s="146" t="s">
        <v>312</v>
      </c>
      <c r="E119" s="147" t="s">
        <v>74</v>
      </c>
      <c r="F119" s="148">
        <v>7000</v>
      </c>
      <c r="G119" s="148">
        <v>250</v>
      </c>
      <c r="H119" s="148">
        <v>375</v>
      </c>
      <c r="I119" s="148">
        <v>0</v>
      </c>
      <c r="J119" s="148">
        <v>0</v>
      </c>
      <c r="K119" s="148">
        <v>0</v>
      </c>
      <c r="L119" s="148">
        <v>0</v>
      </c>
      <c r="M119" s="156" t="s">
        <v>334</v>
      </c>
      <c r="N119" s="157">
        <v>0</v>
      </c>
      <c r="O119" s="148">
        <v>0</v>
      </c>
      <c r="P119" s="148">
        <v>0</v>
      </c>
      <c r="Q119" s="151">
        <f t="shared" si="15"/>
        <v>7625</v>
      </c>
      <c r="R119" s="152"/>
    </row>
    <row r="120" spans="1:14030" s="135" customFormat="1" ht="30" customHeight="1" x14ac:dyDescent="0.25">
      <c r="A120" s="143">
        <v>70</v>
      </c>
      <c r="B120" s="153" t="s">
        <v>303</v>
      </c>
      <c r="C120" s="145" t="s">
        <v>14</v>
      </c>
      <c r="D120" s="146" t="s">
        <v>274</v>
      </c>
      <c r="E120" s="147" t="s">
        <v>74</v>
      </c>
      <c r="F120" s="148">
        <v>6297</v>
      </c>
      <c r="G120" s="148">
        <v>250</v>
      </c>
      <c r="H120" s="148">
        <v>375</v>
      </c>
      <c r="I120" s="148">
        <v>0</v>
      </c>
      <c r="J120" s="148">
        <v>0</v>
      </c>
      <c r="K120" s="148">
        <v>0</v>
      </c>
      <c r="L120" s="148">
        <v>1800</v>
      </c>
      <c r="M120" s="156" t="s">
        <v>334</v>
      </c>
      <c r="N120" s="157">
        <v>0</v>
      </c>
      <c r="O120" s="148">
        <v>0</v>
      </c>
      <c r="P120" s="148">
        <v>0</v>
      </c>
      <c r="Q120" s="151">
        <f t="shared" si="15"/>
        <v>8722</v>
      </c>
      <c r="R120" s="152"/>
    </row>
    <row r="121" spans="1:14030" s="135" customFormat="1" ht="42" customHeight="1" x14ac:dyDescent="0.25">
      <c r="A121" s="143">
        <v>71</v>
      </c>
      <c r="B121" s="153" t="s">
        <v>299</v>
      </c>
      <c r="C121" s="153" t="s">
        <v>14</v>
      </c>
      <c r="D121" s="153" t="s">
        <v>300</v>
      </c>
      <c r="E121" s="160" t="s">
        <v>74</v>
      </c>
      <c r="F121" s="161">
        <v>6297</v>
      </c>
      <c r="G121" s="161">
        <v>250</v>
      </c>
      <c r="H121" s="161">
        <v>375</v>
      </c>
      <c r="I121" s="161">
        <v>0</v>
      </c>
      <c r="J121" s="161">
        <v>0</v>
      </c>
      <c r="K121" s="161">
        <v>0</v>
      </c>
      <c r="L121" s="161">
        <v>2000</v>
      </c>
      <c r="M121" s="156" t="s">
        <v>334</v>
      </c>
      <c r="N121" s="157">
        <v>0</v>
      </c>
      <c r="O121" s="161">
        <v>0</v>
      </c>
      <c r="P121" s="161">
        <v>0</v>
      </c>
      <c r="Q121" s="151">
        <f t="shared" si="15"/>
        <v>8922</v>
      </c>
      <c r="R121" s="152"/>
      <c r="S121" s="137"/>
      <c r="T121" s="137"/>
      <c r="U121" s="137"/>
      <c r="V121" s="137"/>
      <c r="W121" s="137"/>
      <c r="X121" s="137"/>
      <c r="Y121" s="137"/>
      <c r="Z121" s="137"/>
      <c r="AA121" s="137"/>
      <c r="AB121" s="137"/>
      <c r="AC121" s="137"/>
      <c r="AD121" s="137"/>
      <c r="AE121" s="137"/>
      <c r="AF121" s="137"/>
      <c r="AG121" s="137"/>
      <c r="AH121" s="137"/>
      <c r="AI121" s="137"/>
      <c r="AJ121" s="137"/>
      <c r="AK121" s="137"/>
      <c r="AL121" s="137"/>
      <c r="AM121" s="137"/>
      <c r="AN121" s="137"/>
      <c r="AO121" s="137"/>
      <c r="AP121" s="137"/>
      <c r="AQ121" s="137"/>
      <c r="AR121" s="137"/>
      <c r="AS121" s="137"/>
      <c r="AT121" s="137"/>
      <c r="AU121" s="137"/>
      <c r="AV121" s="137"/>
      <c r="AW121" s="137"/>
      <c r="AX121" s="137"/>
      <c r="AY121" s="137"/>
      <c r="AZ121" s="137"/>
      <c r="BA121" s="137"/>
      <c r="BB121" s="137"/>
      <c r="BC121" s="137"/>
      <c r="BD121" s="137"/>
      <c r="BE121" s="137"/>
      <c r="BF121" s="137"/>
      <c r="BG121" s="137"/>
      <c r="BH121" s="137"/>
      <c r="BI121" s="137"/>
      <c r="BJ121" s="137"/>
      <c r="BK121" s="137"/>
      <c r="BL121" s="137"/>
      <c r="BM121" s="137"/>
      <c r="BN121" s="137"/>
      <c r="BO121" s="137"/>
      <c r="BP121" s="137"/>
      <c r="BQ121" s="137"/>
      <c r="BR121" s="137"/>
      <c r="BS121" s="137"/>
      <c r="BT121" s="137"/>
      <c r="BU121" s="137"/>
      <c r="BV121" s="137"/>
      <c r="BW121" s="137"/>
      <c r="BX121" s="137"/>
      <c r="BY121" s="137"/>
      <c r="BZ121" s="137"/>
      <c r="CA121" s="137"/>
      <c r="CB121" s="137"/>
      <c r="CC121" s="137"/>
      <c r="CD121" s="137"/>
      <c r="CE121" s="137"/>
      <c r="CF121" s="137"/>
      <c r="CG121" s="137"/>
      <c r="CH121" s="137"/>
      <c r="CI121" s="137"/>
      <c r="CJ121" s="137"/>
      <c r="CK121" s="137"/>
      <c r="CL121" s="137"/>
      <c r="CM121" s="137"/>
      <c r="CN121" s="137"/>
      <c r="CO121" s="137"/>
      <c r="CP121" s="137"/>
      <c r="CQ121" s="137"/>
      <c r="CR121" s="137"/>
      <c r="CS121" s="137"/>
      <c r="CT121" s="137"/>
      <c r="CU121" s="137"/>
      <c r="CV121" s="137"/>
      <c r="CW121" s="137"/>
      <c r="CX121" s="137"/>
      <c r="CY121" s="137"/>
      <c r="CZ121" s="137"/>
      <c r="DA121" s="137"/>
      <c r="DB121" s="137"/>
      <c r="DC121" s="137"/>
      <c r="DD121" s="137"/>
      <c r="DE121" s="137"/>
      <c r="DF121" s="137"/>
      <c r="DG121" s="137"/>
      <c r="DH121" s="137"/>
      <c r="DI121" s="137"/>
      <c r="DJ121" s="137"/>
      <c r="DK121" s="137"/>
      <c r="DL121" s="137"/>
      <c r="DM121" s="137"/>
      <c r="DN121" s="137"/>
      <c r="DO121" s="137"/>
      <c r="DP121" s="137"/>
      <c r="DQ121" s="137"/>
      <c r="DR121" s="137"/>
      <c r="DS121" s="137"/>
      <c r="DT121" s="137"/>
      <c r="DU121" s="137"/>
      <c r="DV121" s="137"/>
      <c r="DW121" s="137"/>
      <c r="DX121" s="137"/>
      <c r="DY121" s="137"/>
      <c r="DZ121" s="137"/>
      <c r="EA121" s="137"/>
      <c r="EB121" s="137"/>
      <c r="EC121" s="137"/>
      <c r="ED121" s="137"/>
      <c r="EE121" s="137"/>
      <c r="EF121" s="137"/>
      <c r="EG121" s="137"/>
      <c r="EH121" s="137"/>
      <c r="EI121" s="137"/>
      <c r="EJ121" s="137"/>
      <c r="EK121" s="137"/>
      <c r="EL121" s="137"/>
      <c r="EM121" s="137"/>
      <c r="EN121" s="137"/>
      <c r="EO121" s="137"/>
      <c r="EP121" s="137"/>
      <c r="EQ121" s="137"/>
      <c r="ER121" s="137"/>
      <c r="ES121" s="137"/>
      <c r="ET121" s="137"/>
      <c r="EU121" s="137"/>
      <c r="EV121" s="137"/>
      <c r="EW121" s="137"/>
      <c r="EX121" s="137"/>
      <c r="EY121" s="137"/>
      <c r="EZ121" s="137"/>
      <c r="FA121" s="137"/>
      <c r="FB121" s="137"/>
      <c r="FC121" s="137"/>
      <c r="FD121" s="137"/>
      <c r="FE121" s="137"/>
      <c r="FF121" s="137"/>
      <c r="FG121" s="137"/>
      <c r="FH121" s="137"/>
      <c r="FI121" s="137"/>
      <c r="FJ121" s="137"/>
      <c r="FK121" s="137"/>
      <c r="FL121" s="137"/>
      <c r="FM121" s="137"/>
      <c r="FN121" s="137"/>
      <c r="FO121" s="137"/>
      <c r="FP121" s="137"/>
      <c r="FQ121" s="137"/>
      <c r="FR121" s="137"/>
      <c r="FS121" s="137"/>
      <c r="FT121" s="137"/>
      <c r="FU121" s="137"/>
      <c r="FV121" s="137"/>
      <c r="FW121" s="137"/>
      <c r="FX121" s="137"/>
      <c r="FY121" s="137"/>
      <c r="FZ121" s="137"/>
      <c r="GA121" s="137"/>
      <c r="GB121" s="137"/>
      <c r="GC121" s="137"/>
      <c r="GD121" s="137"/>
      <c r="GE121" s="137"/>
      <c r="GF121" s="137"/>
      <c r="GG121" s="137"/>
      <c r="GH121" s="137"/>
      <c r="GI121" s="137"/>
      <c r="GJ121" s="137"/>
      <c r="GK121" s="137"/>
      <c r="GL121" s="137"/>
      <c r="GM121" s="137"/>
      <c r="GN121" s="137"/>
      <c r="GO121" s="137"/>
      <c r="GP121" s="137"/>
      <c r="GQ121" s="137"/>
      <c r="GR121" s="137"/>
      <c r="GS121" s="137"/>
      <c r="GT121" s="137"/>
      <c r="GU121" s="137"/>
      <c r="GV121" s="137"/>
      <c r="GW121" s="137"/>
      <c r="GX121" s="137"/>
      <c r="GY121" s="137"/>
      <c r="GZ121" s="137"/>
      <c r="HA121" s="137"/>
      <c r="HB121" s="137"/>
      <c r="HC121" s="137"/>
      <c r="HD121" s="137"/>
      <c r="HE121" s="137"/>
      <c r="HF121" s="137"/>
      <c r="HG121" s="137"/>
      <c r="HH121" s="137"/>
      <c r="HI121" s="137"/>
      <c r="HJ121" s="137"/>
      <c r="HK121" s="137"/>
      <c r="HL121" s="137"/>
      <c r="HM121" s="137"/>
      <c r="HN121" s="137"/>
      <c r="HO121" s="137"/>
      <c r="HP121" s="137"/>
      <c r="HQ121" s="137"/>
      <c r="HR121" s="137"/>
      <c r="HS121" s="137"/>
      <c r="HT121" s="137"/>
      <c r="HU121" s="137"/>
      <c r="HV121" s="137"/>
      <c r="HW121" s="137"/>
      <c r="HX121" s="137"/>
      <c r="HY121" s="137"/>
      <c r="HZ121" s="137"/>
      <c r="IA121" s="137"/>
      <c r="IB121" s="137"/>
      <c r="IC121" s="137"/>
      <c r="ID121" s="137"/>
      <c r="IE121" s="137"/>
      <c r="IF121" s="137"/>
      <c r="IG121" s="137"/>
      <c r="IH121" s="137"/>
      <c r="II121" s="137"/>
      <c r="IJ121" s="137"/>
      <c r="IK121" s="137"/>
      <c r="IL121" s="137"/>
      <c r="IM121" s="137"/>
      <c r="IN121" s="137"/>
      <c r="IO121" s="137"/>
      <c r="IP121" s="137"/>
      <c r="IQ121" s="137"/>
      <c r="IR121" s="137"/>
      <c r="IS121" s="137"/>
      <c r="IT121" s="137"/>
      <c r="IU121" s="137"/>
      <c r="IV121" s="137"/>
      <c r="IW121" s="137"/>
      <c r="IX121" s="137"/>
      <c r="IY121" s="137"/>
      <c r="IZ121" s="137"/>
      <c r="JA121" s="137"/>
      <c r="JB121" s="137"/>
      <c r="JC121" s="137"/>
      <c r="JD121" s="137"/>
      <c r="JE121" s="137"/>
      <c r="JF121" s="137"/>
      <c r="JG121" s="137"/>
      <c r="JH121" s="137"/>
      <c r="JI121" s="137"/>
      <c r="JJ121" s="137"/>
      <c r="JK121" s="137"/>
      <c r="JL121" s="137"/>
      <c r="JM121" s="137"/>
      <c r="JN121" s="137"/>
      <c r="JO121" s="137"/>
      <c r="JP121" s="137"/>
      <c r="JQ121" s="137"/>
      <c r="JR121" s="137"/>
      <c r="JS121" s="137"/>
      <c r="JT121" s="137"/>
      <c r="JU121" s="137"/>
      <c r="JV121" s="137"/>
      <c r="JW121" s="137"/>
      <c r="JX121" s="137"/>
      <c r="JY121" s="137"/>
      <c r="JZ121" s="137"/>
      <c r="KA121" s="137"/>
      <c r="KB121" s="137"/>
      <c r="KC121" s="137"/>
      <c r="KD121" s="137"/>
      <c r="KE121" s="137"/>
      <c r="KF121" s="137"/>
      <c r="KG121" s="137"/>
      <c r="KH121" s="137"/>
      <c r="KI121" s="137"/>
      <c r="KJ121" s="137"/>
      <c r="KK121" s="137"/>
      <c r="KL121" s="137"/>
      <c r="KM121" s="137"/>
      <c r="KN121" s="137"/>
      <c r="KO121" s="137"/>
      <c r="KP121" s="137"/>
      <c r="KQ121" s="137"/>
      <c r="KR121" s="137"/>
      <c r="KS121" s="137"/>
      <c r="KT121" s="137"/>
      <c r="KU121" s="137"/>
      <c r="KV121" s="137"/>
      <c r="KW121" s="137"/>
      <c r="KX121" s="137"/>
      <c r="KY121" s="137"/>
      <c r="KZ121" s="137"/>
      <c r="LA121" s="137"/>
      <c r="LB121" s="137"/>
      <c r="LC121" s="137"/>
      <c r="LD121" s="137"/>
      <c r="LE121" s="137"/>
      <c r="LF121" s="137"/>
      <c r="LG121" s="137"/>
      <c r="LH121" s="137"/>
      <c r="LI121" s="137"/>
      <c r="LJ121" s="137"/>
      <c r="LK121" s="137"/>
      <c r="LL121" s="137"/>
      <c r="LM121" s="137"/>
      <c r="LN121" s="137"/>
      <c r="LO121" s="137"/>
      <c r="LP121" s="137"/>
      <c r="LQ121" s="137"/>
      <c r="LR121" s="137"/>
      <c r="LS121" s="137"/>
      <c r="LT121" s="137"/>
      <c r="LU121" s="137"/>
      <c r="LV121" s="137"/>
      <c r="LW121" s="137"/>
      <c r="LX121" s="137"/>
      <c r="LY121" s="137"/>
      <c r="LZ121" s="137"/>
      <c r="MA121" s="137"/>
      <c r="MB121" s="137"/>
      <c r="MC121" s="137"/>
      <c r="MD121" s="137"/>
      <c r="ME121" s="137"/>
      <c r="MF121" s="137"/>
      <c r="MG121" s="137"/>
      <c r="MH121" s="137"/>
      <c r="MI121" s="137"/>
      <c r="MJ121" s="137"/>
      <c r="MK121" s="137"/>
      <c r="ML121" s="137"/>
      <c r="MM121" s="137"/>
      <c r="MN121" s="137"/>
      <c r="MO121" s="137"/>
      <c r="MP121" s="137"/>
      <c r="MQ121" s="137"/>
      <c r="MR121" s="137"/>
      <c r="MS121" s="137"/>
      <c r="MT121" s="137"/>
      <c r="MU121" s="137"/>
      <c r="MV121" s="137"/>
      <c r="MW121" s="137"/>
      <c r="MX121" s="137"/>
      <c r="MY121" s="137"/>
      <c r="MZ121" s="137"/>
      <c r="NA121" s="137"/>
      <c r="NB121" s="137"/>
      <c r="NC121" s="137"/>
      <c r="ND121" s="137"/>
      <c r="NE121" s="137"/>
      <c r="NF121" s="137"/>
      <c r="NG121" s="137"/>
      <c r="NH121" s="137"/>
      <c r="NI121" s="137"/>
      <c r="NJ121" s="137"/>
      <c r="NK121" s="137"/>
      <c r="NL121" s="137"/>
      <c r="NM121" s="137"/>
      <c r="NN121" s="137"/>
      <c r="NO121" s="137"/>
      <c r="NP121" s="137"/>
      <c r="NQ121" s="137"/>
      <c r="NR121" s="137"/>
      <c r="NS121" s="137"/>
      <c r="NT121" s="137"/>
      <c r="NU121" s="137"/>
      <c r="NV121" s="137"/>
      <c r="NW121" s="137"/>
      <c r="NX121" s="137"/>
      <c r="NY121" s="137"/>
      <c r="NZ121" s="137"/>
      <c r="OA121" s="137"/>
      <c r="OB121" s="137"/>
      <c r="OC121" s="137"/>
      <c r="OD121" s="137"/>
      <c r="OE121" s="137"/>
      <c r="OF121" s="137"/>
      <c r="OG121" s="137"/>
      <c r="OH121" s="137"/>
      <c r="OI121" s="137"/>
      <c r="OJ121" s="137"/>
      <c r="OK121" s="137"/>
      <c r="OL121" s="137"/>
      <c r="OM121" s="137"/>
      <c r="ON121" s="137"/>
      <c r="OO121" s="137"/>
      <c r="OP121" s="137"/>
      <c r="OQ121" s="137"/>
      <c r="OR121" s="137"/>
      <c r="OS121" s="137"/>
      <c r="OT121" s="137"/>
      <c r="OU121" s="137"/>
      <c r="OV121" s="137"/>
      <c r="OW121" s="137"/>
      <c r="OX121" s="137"/>
      <c r="OY121" s="137"/>
      <c r="OZ121" s="137"/>
      <c r="PA121" s="137"/>
      <c r="PB121" s="137"/>
      <c r="PC121" s="137"/>
      <c r="PD121" s="137"/>
      <c r="PE121" s="137"/>
      <c r="PF121" s="137"/>
      <c r="PG121" s="137"/>
      <c r="PH121" s="137"/>
      <c r="PI121" s="137"/>
      <c r="PJ121" s="137"/>
      <c r="PK121" s="137"/>
      <c r="PL121" s="137"/>
      <c r="PM121" s="137"/>
      <c r="PN121" s="137"/>
      <c r="PO121" s="137"/>
      <c r="PP121" s="137"/>
      <c r="PQ121" s="137"/>
      <c r="PR121" s="137"/>
      <c r="PS121" s="137"/>
      <c r="PT121" s="137"/>
      <c r="PU121" s="137"/>
      <c r="PV121" s="137"/>
      <c r="PW121" s="137"/>
      <c r="PX121" s="137"/>
      <c r="PY121" s="137"/>
      <c r="PZ121" s="137"/>
      <c r="QA121" s="137"/>
      <c r="QB121" s="137"/>
      <c r="QC121" s="137"/>
      <c r="QD121" s="137"/>
      <c r="QE121" s="137"/>
      <c r="QF121" s="137"/>
      <c r="QG121" s="137"/>
      <c r="QH121" s="137"/>
      <c r="QI121" s="137"/>
      <c r="QJ121" s="137"/>
      <c r="QK121" s="137"/>
      <c r="QL121" s="137"/>
      <c r="QM121" s="137"/>
      <c r="QN121" s="137"/>
      <c r="QO121" s="137"/>
      <c r="QP121" s="137"/>
      <c r="QQ121" s="137"/>
      <c r="QR121" s="137"/>
      <c r="QS121" s="137"/>
      <c r="QT121" s="137"/>
      <c r="QU121" s="137"/>
      <c r="QV121" s="137"/>
      <c r="QW121" s="137"/>
      <c r="QX121" s="137"/>
      <c r="QY121" s="137"/>
      <c r="QZ121" s="137"/>
      <c r="RA121" s="137"/>
      <c r="RB121" s="137"/>
      <c r="RC121" s="137"/>
      <c r="RD121" s="137"/>
      <c r="RE121" s="137"/>
      <c r="RF121" s="137"/>
      <c r="RG121" s="137"/>
      <c r="RH121" s="137"/>
      <c r="RI121" s="137"/>
      <c r="RJ121" s="137"/>
      <c r="RK121" s="137"/>
      <c r="RL121" s="137"/>
      <c r="RM121" s="137"/>
      <c r="RN121" s="137"/>
      <c r="RO121" s="137"/>
      <c r="RP121" s="137"/>
      <c r="RQ121" s="137"/>
      <c r="RR121" s="137"/>
      <c r="RS121" s="137"/>
      <c r="RT121" s="137"/>
      <c r="RU121" s="137"/>
      <c r="RV121" s="137"/>
      <c r="RW121" s="137"/>
      <c r="RX121" s="137"/>
      <c r="RY121" s="137"/>
      <c r="RZ121" s="137"/>
      <c r="SA121" s="137"/>
      <c r="SB121" s="137"/>
      <c r="SC121" s="137"/>
      <c r="SD121" s="137"/>
      <c r="SE121" s="137"/>
      <c r="SF121" s="137"/>
      <c r="SG121" s="137"/>
      <c r="SH121" s="137"/>
      <c r="SI121" s="137"/>
      <c r="SJ121" s="137"/>
      <c r="SK121" s="137"/>
      <c r="SL121" s="137"/>
      <c r="SM121" s="137"/>
      <c r="SN121" s="137"/>
      <c r="SO121" s="137"/>
      <c r="SP121" s="137"/>
      <c r="SQ121" s="137"/>
      <c r="SR121" s="137"/>
      <c r="SS121" s="137"/>
      <c r="ST121" s="137"/>
      <c r="SU121" s="137"/>
      <c r="SV121" s="137"/>
      <c r="SW121" s="137"/>
      <c r="SX121" s="137"/>
      <c r="SY121" s="137"/>
      <c r="SZ121" s="137"/>
      <c r="TA121" s="137"/>
      <c r="TB121" s="137"/>
      <c r="TC121" s="137"/>
      <c r="TD121" s="137"/>
      <c r="TE121" s="137"/>
      <c r="TF121" s="137"/>
      <c r="TG121" s="137"/>
      <c r="TH121" s="137"/>
      <c r="TI121" s="137"/>
      <c r="TJ121" s="137"/>
      <c r="TK121" s="137"/>
      <c r="TL121" s="137"/>
      <c r="TM121" s="137"/>
      <c r="TN121" s="137"/>
      <c r="TO121" s="137"/>
      <c r="TP121" s="137"/>
      <c r="TQ121" s="137"/>
      <c r="TR121" s="137"/>
      <c r="TS121" s="137"/>
      <c r="TT121" s="137"/>
      <c r="TU121" s="137"/>
      <c r="TV121" s="137"/>
      <c r="TW121" s="137"/>
      <c r="TX121" s="137"/>
      <c r="TY121" s="137"/>
      <c r="TZ121" s="137"/>
      <c r="UA121" s="137"/>
      <c r="UB121" s="137"/>
      <c r="UC121" s="137"/>
      <c r="UD121" s="137"/>
      <c r="UE121" s="137"/>
      <c r="UF121" s="137"/>
      <c r="UG121" s="137"/>
      <c r="UH121" s="137"/>
      <c r="UI121" s="137"/>
      <c r="UJ121" s="137"/>
      <c r="UK121" s="137"/>
      <c r="UL121" s="137"/>
      <c r="UM121" s="137"/>
      <c r="UN121" s="137"/>
      <c r="UO121" s="137"/>
      <c r="UP121" s="137"/>
      <c r="UQ121" s="137"/>
      <c r="UR121" s="137"/>
      <c r="US121" s="137"/>
      <c r="UT121" s="137"/>
      <c r="UU121" s="137"/>
      <c r="UV121" s="137"/>
      <c r="UW121" s="137"/>
      <c r="UX121" s="137"/>
      <c r="UY121" s="137"/>
      <c r="UZ121" s="137"/>
      <c r="VA121" s="137"/>
      <c r="VB121" s="137"/>
      <c r="VC121" s="137"/>
      <c r="VD121" s="137"/>
      <c r="VE121" s="137"/>
      <c r="VF121" s="137"/>
      <c r="VG121" s="137"/>
      <c r="VH121" s="137"/>
      <c r="VI121" s="137"/>
      <c r="VJ121" s="137"/>
      <c r="VK121" s="137"/>
      <c r="VL121" s="137"/>
      <c r="VM121" s="137"/>
      <c r="VN121" s="137"/>
      <c r="VO121" s="137"/>
      <c r="VP121" s="137"/>
      <c r="VQ121" s="137"/>
      <c r="VR121" s="137"/>
      <c r="VS121" s="137"/>
      <c r="VT121" s="137"/>
      <c r="VU121" s="137"/>
      <c r="VV121" s="137"/>
      <c r="VW121" s="137"/>
      <c r="VX121" s="137"/>
      <c r="VY121" s="137"/>
      <c r="VZ121" s="137"/>
      <c r="WA121" s="137"/>
      <c r="WB121" s="137"/>
      <c r="WC121" s="137"/>
      <c r="WD121" s="137"/>
      <c r="WE121" s="137"/>
      <c r="WF121" s="137"/>
      <c r="WG121" s="137"/>
      <c r="WH121" s="137"/>
      <c r="WI121" s="137"/>
      <c r="WJ121" s="137"/>
      <c r="WK121" s="137"/>
      <c r="WL121" s="137"/>
      <c r="WM121" s="137"/>
      <c r="WN121" s="137"/>
      <c r="WO121" s="137"/>
      <c r="WP121" s="137"/>
      <c r="WQ121" s="137"/>
      <c r="WR121" s="137"/>
      <c r="WS121" s="137"/>
      <c r="WT121" s="137"/>
      <c r="WU121" s="137"/>
      <c r="WV121" s="137"/>
      <c r="WW121" s="137"/>
      <c r="WX121" s="137"/>
      <c r="WY121" s="137"/>
      <c r="WZ121" s="137"/>
      <c r="XA121" s="137"/>
      <c r="XB121" s="137"/>
      <c r="XC121" s="137"/>
      <c r="XD121" s="137"/>
      <c r="XE121" s="137"/>
      <c r="XF121" s="137"/>
      <c r="XG121" s="137"/>
      <c r="XH121" s="137"/>
      <c r="XI121" s="137"/>
      <c r="XJ121" s="137"/>
      <c r="XK121" s="137"/>
      <c r="XL121" s="137"/>
      <c r="XM121" s="137"/>
      <c r="XN121" s="137"/>
      <c r="XO121" s="137"/>
      <c r="XP121" s="137"/>
      <c r="XQ121" s="137"/>
      <c r="XR121" s="137"/>
      <c r="XS121" s="137"/>
      <c r="XT121" s="137"/>
      <c r="XU121" s="137"/>
      <c r="XV121" s="137"/>
      <c r="XW121" s="137"/>
      <c r="XX121" s="137"/>
      <c r="XY121" s="137"/>
      <c r="XZ121" s="137"/>
      <c r="YA121" s="137"/>
      <c r="YB121" s="137"/>
      <c r="YC121" s="137"/>
      <c r="YD121" s="137"/>
      <c r="YE121" s="137"/>
      <c r="YF121" s="137"/>
      <c r="YG121" s="137"/>
      <c r="YH121" s="137"/>
      <c r="YI121" s="137"/>
      <c r="YJ121" s="137"/>
      <c r="YK121" s="137"/>
      <c r="YL121" s="137"/>
      <c r="YM121" s="137"/>
      <c r="YN121" s="137"/>
      <c r="YO121" s="137"/>
      <c r="YP121" s="137"/>
      <c r="YQ121" s="137"/>
      <c r="YR121" s="137"/>
      <c r="YS121" s="137"/>
      <c r="YT121" s="137"/>
      <c r="YU121" s="137"/>
      <c r="YV121" s="137"/>
      <c r="YW121" s="137"/>
      <c r="YX121" s="137"/>
      <c r="YY121" s="137"/>
      <c r="YZ121" s="137"/>
      <c r="ZA121" s="137"/>
      <c r="ZB121" s="137"/>
      <c r="ZC121" s="137"/>
      <c r="ZD121" s="137"/>
      <c r="ZE121" s="137"/>
      <c r="ZF121" s="137"/>
      <c r="ZG121" s="137"/>
      <c r="ZH121" s="137"/>
      <c r="ZI121" s="137"/>
      <c r="ZJ121" s="137"/>
      <c r="ZK121" s="137"/>
      <c r="ZL121" s="137"/>
      <c r="ZM121" s="137"/>
      <c r="ZN121" s="137"/>
      <c r="ZO121" s="137"/>
      <c r="ZP121" s="137"/>
      <c r="ZQ121" s="137"/>
      <c r="ZR121" s="137"/>
      <c r="ZS121" s="137"/>
      <c r="ZT121" s="137"/>
      <c r="ZU121" s="137"/>
      <c r="ZV121" s="137"/>
      <c r="ZW121" s="137"/>
      <c r="ZX121" s="137"/>
      <c r="ZY121" s="137"/>
      <c r="ZZ121" s="137"/>
      <c r="AAA121" s="137"/>
      <c r="AAB121" s="137"/>
      <c r="AAC121" s="137"/>
      <c r="AAD121" s="137"/>
      <c r="AAE121" s="137"/>
      <c r="AAF121" s="137"/>
      <c r="AAG121" s="137"/>
      <c r="AAH121" s="137"/>
      <c r="AAI121" s="137"/>
      <c r="AAJ121" s="137"/>
      <c r="AAK121" s="137"/>
      <c r="AAL121" s="137"/>
      <c r="AAM121" s="137"/>
      <c r="AAN121" s="137"/>
      <c r="AAO121" s="137"/>
      <c r="AAP121" s="137"/>
      <c r="AAQ121" s="137"/>
      <c r="AAR121" s="137"/>
      <c r="AAS121" s="137"/>
      <c r="AAT121" s="137"/>
      <c r="AAU121" s="137"/>
      <c r="AAV121" s="137"/>
      <c r="AAW121" s="137"/>
      <c r="AAX121" s="137"/>
      <c r="AAY121" s="137"/>
      <c r="AAZ121" s="137"/>
      <c r="ABA121" s="137"/>
      <c r="ABB121" s="137"/>
      <c r="ABC121" s="137"/>
      <c r="ABD121" s="137"/>
      <c r="ABE121" s="137"/>
      <c r="ABF121" s="137"/>
      <c r="ABG121" s="137"/>
      <c r="ABH121" s="137"/>
      <c r="ABI121" s="137"/>
      <c r="ABJ121" s="137"/>
      <c r="ABK121" s="137"/>
      <c r="ABL121" s="137"/>
      <c r="ABM121" s="137"/>
      <c r="ABN121" s="137"/>
      <c r="ABO121" s="137"/>
      <c r="ABP121" s="137"/>
      <c r="ABQ121" s="137"/>
      <c r="ABR121" s="137"/>
      <c r="ABS121" s="137"/>
      <c r="ABT121" s="137"/>
      <c r="ABU121" s="137"/>
      <c r="ABV121" s="137"/>
      <c r="ABW121" s="137"/>
      <c r="ABX121" s="137"/>
      <c r="ABY121" s="137"/>
      <c r="ABZ121" s="137"/>
      <c r="ACA121" s="137"/>
      <c r="ACB121" s="137"/>
      <c r="ACC121" s="137"/>
      <c r="ACD121" s="137"/>
      <c r="ACE121" s="137"/>
      <c r="ACF121" s="137"/>
      <c r="ACG121" s="137"/>
      <c r="ACH121" s="137"/>
      <c r="ACI121" s="137"/>
      <c r="ACJ121" s="137"/>
      <c r="ACK121" s="137"/>
      <c r="ACL121" s="137"/>
      <c r="ACM121" s="137"/>
      <c r="ACN121" s="137"/>
      <c r="ACO121" s="137"/>
      <c r="ACP121" s="137"/>
      <c r="ACQ121" s="137"/>
      <c r="ACR121" s="137"/>
      <c r="ACS121" s="137"/>
      <c r="ACT121" s="137"/>
      <c r="ACU121" s="137"/>
      <c r="ACV121" s="137"/>
      <c r="ACW121" s="137"/>
      <c r="ACX121" s="137"/>
      <c r="ACY121" s="137"/>
      <c r="ACZ121" s="137"/>
      <c r="ADA121" s="137"/>
      <c r="ADB121" s="137"/>
      <c r="ADC121" s="137"/>
      <c r="ADD121" s="137"/>
      <c r="ADE121" s="137"/>
      <c r="ADF121" s="137"/>
      <c r="ADG121" s="137"/>
      <c r="ADH121" s="137"/>
      <c r="ADI121" s="137"/>
      <c r="ADJ121" s="137"/>
      <c r="ADK121" s="137"/>
      <c r="ADL121" s="137"/>
      <c r="ADM121" s="137"/>
      <c r="ADN121" s="137"/>
      <c r="ADO121" s="137"/>
      <c r="ADP121" s="137"/>
      <c r="ADQ121" s="137"/>
      <c r="ADR121" s="137"/>
      <c r="ADS121" s="137"/>
      <c r="ADT121" s="137"/>
      <c r="ADU121" s="137"/>
      <c r="ADV121" s="137"/>
      <c r="ADW121" s="137"/>
      <c r="ADX121" s="137"/>
      <c r="ADY121" s="137"/>
      <c r="ADZ121" s="137"/>
      <c r="AEA121" s="137"/>
      <c r="AEB121" s="137"/>
      <c r="AEC121" s="137"/>
      <c r="AED121" s="137"/>
      <c r="AEE121" s="137"/>
      <c r="AEF121" s="137"/>
      <c r="AEG121" s="137"/>
      <c r="AEH121" s="137"/>
      <c r="AEI121" s="137"/>
      <c r="AEJ121" s="137"/>
      <c r="AEK121" s="137"/>
      <c r="AEL121" s="137"/>
      <c r="AEM121" s="137"/>
      <c r="AEN121" s="137"/>
      <c r="AEO121" s="137"/>
      <c r="AEP121" s="137"/>
      <c r="AEQ121" s="137"/>
      <c r="AER121" s="137"/>
      <c r="AES121" s="137"/>
      <c r="AET121" s="137"/>
      <c r="AEU121" s="137"/>
      <c r="AEV121" s="137"/>
      <c r="AEW121" s="137"/>
      <c r="AEX121" s="137"/>
      <c r="AEY121" s="137"/>
      <c r="AEZ121" s="137"/>
      <c r="AFA121" s="137"/>
      <c r="AFB121" s="137"/>
      <c r="AFC121" s="137"/>
      <c r="AFD121" s="137"/>
      <c r="AFE121" s="137"/>
      <c r="AFF121" s="137"/>
      <c r="AFG121" s="137"/>
      <c r="AFH121" s="137"/>
      <c r="AFI121" s="137"/>
      <c r="AFJ121" s="137"/>
      <c r="AFK121" s="137"/>
      <c r="AFL121" s="137"/>
      <c r="AFM121" s="137"/>
      <c r="AFN121" s="137"/>
      <c r="AFO121" s="137"/>
      <c r="AFP121" s="137"/>
      <c r="AFQ121" s="137"/>
      <c r="AFR121" s="137"/>
      <c r="AFS121" s="137"/>
      <c r="AFT121" s="137"/>
      <c r="AFU121" s="137"/>
      <c r="AFV121" s="137"/>
      <c r="AFW121" s="137"/>
      <c r="AFX121" s="137"/>
      <c r="AFY121" s="137"/>
      <c r="AFZ121" s="137"/>
      <c r="AGA121" s="137"/>
      <c r="AGB121" s="137"/>
      <c r="AGC121" s="137"/>
      <c r="AGD121" s="137"/>
      <c r="AGE121" s="137"/>
      <c r="AGF121" s="137"/>
      <c r="AGG121" s="137"/>
      <c r="AGH121" s="137"/>
      <c r="AGI121" s="137"/>
      <c r="AGJ121" s="137"/>
      <c r="AGK121" s="137"/>
      <c r="AGL121" s="137"/>
      <c r="AGM121" s="137"/>
      <c r="AGN121" s="137"/>
      <c r="AGO121" s="137"/>
      <c r="AGP121" s="137"/>
      <c r="AGQ121" s="137"/>
      <c r="AGR121" s="137"/>
      <c r="AGS121" s="137"/>
      <c r="AGT121" s="137"/>
      <c r="AGU121" s="137"/>
      <c r="AGV121" s="137"/>
      <c r="AGW121" s="137"/>
      <c r="AGX121" s="137"/>
      <c r="AGY121" s="137"/>
      <c r="AGZ121" s="137"/>
      <c r="AHA121" s="137"/>
      <c r="AHB121" s="137"/>
      <c r="AHC121" s="137"/>
      <c r="AHD121" s="137"/>
      <c r="AHE121" s="137"/>
      <c r="AHF121" s="137"/>
      <c r="AHG121" s="137"/>
      <c r="AHH121" s="137"/>
      <c r="AHI121" s="137"/>
      <c r="AHJ121" s="137"/>
      <c r="AHK121" s="137"/>
      <c r="AHL121" s="137"/>
      <c r="AHM121" s="137"/>
      <c r="AHN121" s="137"/>
      <c r="AHO121" s="137"/>
      <c r="AHP121" s="137"/>
      <c r="AHQ121" s="137"/>
      <c r="AHR121" s="137"/>
      <c r="AHS121" s="137"/>
      <c r="AHT121" s="137"/>
      <c r="AHU121" s="137"/>
      <c r="AHV121" s="137"/>
      <c r="AHW121" s="137"/>
      <c r="AHX121" s="137"/>
      <c r="AHY121" s="137"/>
      <c r="AHZ121" s="137"/>
      <c r="AIA121" s="137"/>
      <c r="AIB121" s="137"/>
      <c r="AIC121" s="137"/>
      <c r="AID121" s="137"/>
      <c r="AIE121" s="137"/>
      <c r="AIF121" s="137"/>
      <c r="AIG121" s="137"/>
      <c r="AIH121" s="137"/>
      <c r="AII121" s="137"/>
      <c r="AIJ121" s="137"/>
      <c r="AIK121" s="137"/>
      <c r="AIL121" s="137"/>
      <c r="AIM121" s="137"/>
      <c r="AIN121" s="137"/>
      <c r="AIO121" s="137"/>
      <c r="AIP121" s="137"/>
      <c r="AIQ121" s="137"/>
      <c r="AIR121" s="137"/>
      <c r="AIS121" s="137"/>
      <c r="AIT121" s="137"/>
      <c r="AIU121" s="137"/>
      <c r="AIV121" s="137"/>
      <c r="AIW121" s="137"/>
      <c r="AIX121" s="137"/>
      <c r="AIY121" s="137"/>
      <c r="AIZ121" s="137"/>
      <c r="AJA121" s="137"/>
      <c r="AJB121" s="137"/>
      <c r="AJC121" s="137"/>
      <c r="AJD121" s="137"/>
      <c r="AJE121" s="137"/>
      <c r="AJF121" s="137"/>
      <c r="AJG121" s="137"/>
      <c r="AJH121" s="137"/>
      <c r="AJI121" s="137"/>
      <c r="AJJ121" s="137"/>
      <c r="AJK121" s="137"/>
      <c r="AJL121" s="137"/>
      <c r="AJM121" s="137"/>
      <c r="AJN121" s="137"/>
      <c r="AJO121" s="137"/>
      <c r="AJP121" s="137"/>
      <c r="AJQ121" s="137"/>
      <c r="AJR121" s="137"/>
      <c r="AJS121" s="137"/>
      <c r="AJT121" s="137"/>
      <c r="AJU121" s="137"/>
      <c r="AJV121" s="137"/>
      <c r="AJW121" s="137"/>
      <c r="AJX121" s="137"/>
      <c r="AJY121" s="137"/>
      <c r="AJZ121" s="137"/>
      <c r="AKA121" s="137"/>
      <c r="AKB121" s="137"/>
      <c r="AKC121" s="137"/>
      <c r="AKD121" s="137"/>
      <c r="AKE121" s="137"/>
      <c r="AKF121" s="137"/>
      <c r="AKG121" s="137"/>
      <c r="AKH121" s="137"/>
      <c r="AKI121" s="137"/>
      <c r="AKJ121" s="137"/>
      <c r="AKK121" s="137"/>
      <c r="AKL121" s="137"/>
      <c r="AKM121" s="137"/>
      <c r="AKN121" s="137"/>
      <c r="AKO121" s="137"/>
      <c r="AKP121" s="137"/>
      <c r="AKQ121" s="137"/>
      <c r="AKR121" s="137"/>
      <c r="AKS121" s="137"/>
      <c r="AKT121" s="137"/>
      <c r="AKU121" s="137"/>
      <c r="AKV121" s="137"/>
      <c r="AKW121" s="137"/>
      <c r="AKX121" s="137"/>
      <c r="AKY121" s="137"/>
      <c r="AKZ121" s="137"/>
      <c r="ALA121" s="137"/>
      <c r="ALB121" s="137"/>
      <c r="ALC121" s="137"/>
      <c r="ALD121" s="137"/>
      <c r="ALE121" s="137"/>
      <c r="ALF121" s="137"/>
      <c r="ALG121" s="137"/>
      <c r="ALH121" s="137"/>
      <c r="ALI121" s="137"/>
      <c r="ALJ121" s="137"/>
      <c r="ALK121" s="137"/>
      <c r="ALL121" s="137"/>
      <c r="ALM121" s="137"/>
      <c r="ALN121" s="137"/>
      <c r="ALO121" s="137"/>
      <c r="ALP121" s="137"/>
      <c r="ALQ121" s="137"/>
      <c r="ALR121" s="137"/>
      <c r="ALS121" s="137"/>
      <c r="ALT121" s="137"/>
      <c r="ALU121" s="137"/>
      <c r="ALV121" s="137"/>
      <c r="ALW121" s="137"/>
      <c r="ALX121" s="137"/>
      <c r="ALY121" s="137"/>
      <c r="ALZ121" s="137"/>
      <c r="AMA121" s="137"/>
      <c r="AMB121" s="137"/>
      <c r="AMC121" s="137"/>
      <c r="AMD121" s="137"/>
      <c r="AME121" s="137"/>
      <c r="AMF121" s="137"/>
      <c r="AMG121" s="137"/>
      <c r="AMH121" s="137"/>
      <c r="AMI121" s="137"/>
      <c r="AMJ121" s="137"/>
      <c r="AMK121" s="137"/>
      <c r="AML121" s="137"/>
      <c r="AMM121" s="137"/>
      <c r="AMN121" s="137"/>
      <c r="AMO121" s="137"/>
      <c r="AMP121" s="137"/>
      <c r="AMQ121" s="137"/>
      <c r="AMR121" s="137"/>
      <c r="AMS121" s="137"/>
      <c r="AMT121" s="137"/>
      <c r="AMU121" s="137"/>
      <c r="AMV121" s="137"/>
      <c r="AMW121" s="137"/>
      <c r="AMX121" s="137"/>
      <c r="AMY121" s="137"/>
      <c r="AMZ121" s="137"/>
      <c r="ANA121" s="137"/>
      <c r="ANB121" s="137"/>
      <c r="ANC121" s="137"/>
      <c r="AND121" s="137"/>
      <c r="ANE121" s="137"/>
      <c r="ANF121" s="137"/>
      <c r="ANG121" s="137"/>
      <c r="ANH121" s="137"/>
      <c r="ANI121" s="137"/>
      <c r="ANJ121" s="137"/>
      <c r="ANK121" s="137"/>
      <c r="ANL121" s="137"/>
      <c r="ANM121" s="137"/>
      <c r="ANN121" s="137"/>
      <c r="ANO121" s="137"/>
      <c r="ANP121" s="137"/>
      <c r="ANQ121" s="137"/>
      <c r="ANR121" s="137"/>
      <c r="ANS121" s="137"/>
      <c r="ANT121" s="137"/>
      <c r="ANU121" s="137"/>
      <c r="ANV121" s="137"/>
      <c r="ANW121" s="137"/>
      <c r="ANX121" s="137"/>
      <c r="ANY121" s="137"/>
      <c r="ANZ121" s="137"/>
      <c r="AOA121" s="137"/>
      <c r="AOB121" s="137"/>
      <c r="AOC121" s="137"/>
      <c r="AOD121" s="137"/>
      <c r="AOE121" s="137"/>
      <c r="AOF121" s="137"/>
      <c r="AOG121" s="137"/>
      <c r="AOH121" s="137"/>
      <c r="AOI121" s="137"/>
      <c r="AOJ121" s="137"/>
      <c r="AOK121" s="137"/>
      <c r="AOL121" s="137"/>
      <c r="AOM121" s="137"/>
      <c r="AON121" s="137"/>
      <c r="AOO121" s="137"/>
      <c r="AOP121" s="137"/>
      <c r="AOQ121" s="137"/>
      <c r="AOR121" s="137"/>
      <c r="AOS121" s="137"/>
      <c r="AOT121" s="137"/>
      <c r="AOU121" s="137"/>
      <c r="AOV121" s="137"/>
      <c r="AOW121" s="137"/>
      <c r="AOX121" s="137"/>
      <c r="AOY121" s="137"/>
      <c r="AOZ121" s="137"/>
      <c r="APA121" s="137"/>
      <c r="APB121" s="137"/>
      <c r="APC121" s="137"/>
      <c r="APD121" s="137"/>
      <c r="APE121" s="137"/>
      <c r="APF121" s="137"/>
      <c r="APG121" s="137"/>
      <c r="APH121" s="137"/>
      <c r="API121" s="137"/>
      <c r="APJ121" s="137"/>
      <c r="APK121" s="137"/>
      <c r="APL121" s="137"/>
      <c r="APM121" s="137"/>
      <c r="APN121" s="137"/>
      <c r="APO121" s="137"/>
      <c r="APP121" s="137"/>
      <c r="APQ121" s="137"/>
      <c r="APR121" s="137"/>
      <c r="APS121" s="137"/>
      <c r="APT121" s="137"/>
      <c r="APU121" s="137"/>
      <c r="APV121" s="137"/>
      <c r="APW121" s="137"/>
      <c r="APX121" s="137"/>
      <c r="APY121" s="137"/>
      <c r="APZ121" s="137"/>
      <c r="AQA121" s="137"/>
      <c r="AQB121" s="137"/>
      <c r="AQC121" s="137"/>
      <c r="AQD121" s="137"/>
      <c r="AQE121" s="137"/>
      <c r="AQF121" s="137"/>
      <c r="AQG121" s="137"/>
      <c r="AQH121" s="137"/>
      <c r="AQI121" s="137"/>
      <c r="AQJ121" s="137"/>
      <c r="AQK121" s="137"/>
      <c r="AQL121" s="137"/>
      <c r="AQM121" s="137"/>
      <c r="AQN121" s="137"/>
      <c r="AQO121" s="137"/>
      <c r="AQP121" s="137"/>
      <c r="AQQ121" s="137"/>
      <c r="AQR121" s="137"/>
      <c r="AQS121" s="137"/>
      <c r="AQT121" s="137"/>
      <c r="AQU121" s="137"/>
      <c r="AQV121" s="137"/>
      <c r="AQW121" s="137"/>
      <c r="AQX121" s="137"/>
      <c r="AQY121" s="137"/>
      <c r="AQZ121" s="137"/>
      <c r="ARA121" s="137"/>
      <c r="ARB121" s="137"/>
      <c r="ARC121" s="137"/>
      <c r="ARD121" s="137"/>
      <c r="ARE121" s="137"/>
      <c r="ARF121" s="137"/>
      <c r="ARG121" s="137"/>
      <c r="ARH121" s="137"/>
      <c r="ARI121" s="137"/>
      <c r="ARJ121" s="137"/>
      <c r="ARK121" s="137"/>
      <c r="ARL121" s="137"/>
      <c r="ARM121" s="137"/>
      <c r="ARN121" s="137"/>
      <c r="ARO121" s="137"/>
      <c r="ARP121" s="137"/>
      <c r="ARQ121" s="137"/>
      <c r="ARR121" s="137"/>
      <c r="ARS121" s="137"/>
      <c r="ART121" s="137"/>
      <c r="ARU121" s="137"/>
      <c r="ARV121" s="137"/>
      <c r="ARW121" s="137"/>
      <c r="ARX121" s="137"/>
      <c r="ARY121" s="137"/>
      <c r="ARZ121" s="137"/>
      <c r="ASA121" s="137"/>
      <c r="ASB121" s="137"/>
      <c r="ASC121" s="137"/>
      <c r="ASD121" s="137"/>
      <c r="ASE121" s="137"/>
      <c r="ASF121" s="137"/>
      <c r="ASG121" s="137"/>
      <c r="ASH121" s="137"/>
      <c r="ASI121" s="137"/>
      <c r="ASJ121" s="137"/>
      <c r="ASK121" s="137"/>
      <c r="ASL121" s="137"/>
      <c r="ASM121" s="137"/>
      <c r="ASN121" s="137"/>
      <c r="ASO121" s="137"/>
      <c r="ASP121" s="137"/>
      <c r="ASQ121" s="137"/>
      <c r="ASR121" s="137"/>
      <c r="ASS121" s="137"/>
      <c r="AST121" s="137"/>
      <c r="ASU121" s="137"/>
      <c r="ASV121" s="137"/>
      <c r="ASW121" s="137"/>
      <c r="ASX121" s="137"/>
      <c r="ASY121" s="137"/>
      <c r="ASZ121" s="137"/>
      <c r="ATA121" s="137"/>
      <c r="ATB121" s="137"/>
      <c r="ATC121" s="137"/>
      <c r="ATD121" s="137"/>
      <c r="ATE121" s="137"/>
      <c r="ATF121" s="137"/>
      <c r="ATG121" s="137"/>
      <c r="ATH121" s="137"/>
      <c r="ATI121" s="137"/>
      <c r="ATJ121" s="137"/>
      <c r="ATK121" s="137"/>
      <c r="ATL121" s="137"/>
      <c r="ATM121" s="137"/>
      <c r="ATN121" s="137"/>
      <c r="ATO121" s="137"/>
      <c r="ATP121" s="137"/>
      <c r="ATQ121" s="137"/>
      <c r="ATR121" s="137"/>
      <c r="ATS121" s="137"/>
      <c r="ATT121" s="137"/>
      <c r="ATU121" s="137"/>
      <c r="ATV121" s="137"/>
      <c r="ATW121" s="137"/>
      <c r="ATX121" s="137"/>
      <c r="ATY121" s="137"/>
      <c r="ATZ121" s="137"/>
      <c r="AUA121" s="137"/>
      <c r="AUB121" s="137"/>
      <c r="AUC121" s="137"/>
      <c r="AUD121" s="137"/>
      <c r="AUE121" s="137"/>
      <c r="AUF121" s="137"/>
      <c r="AUG121" s="137"/>
      <c r="AUH121" s="137"/>
      <c r="AUI121" s="137"/>
      <c r="AUJ121" s="137"/>
      <c r="AUK121" s="137"/>
      <c r="AUL121" s="137"/>
      <c r="AUM121" s="137"/>
      <c r="AUN121" s="137"/>
      <c r="AUO121" s="137"/>
      <c r="AUP121" s="137"/>
      <c r="AUQ121" s="137"/>
      <c r="AUR121" s="137"/>
      <c r="AUS121" s="137"/>
      <c r="AUT121" s="137"/>
      <c r="AUU121" s="137"/>
      <c r="AUV121" s="137"/>
      <c r="AUW121" s="137"/>
      <c r="AUX121" s="137"/>
      <c r="AUY121" s="137"/>
      <c r="AUZ121" s="137"/>
      <c r="AVA121" s="137"/>
      <c r="AVB121" s="137"/>
      <c r="AVC121" s="137"/>
      <c r="AVD121" s="137"/>
      <c r="AVE121" s="137"/>
      <c r="AVF121" s="137"/>
      <c r="AVG121" s="137"/>
      <c r="AVH121" s="137"/>
      <c r="AVI121" s="137"/>
      <c r="AVJ121" s="137"/>
      <c r="AVK121" s="137"/>
      <c r="AVL121" s="137"/>
      <c r="AVM121" s="137"/>
      <c r="AVN121" s="137"/>
      <c r="AVO121" s="137"/>
      <c r="AVP121" s="137"/>
      <c r="AVQ121" s="137"/>
      <c r="AVR121" s="137"/>
      <c r="AVS121" s="137"/>
      <c r="AVT121" s="137"/>
      <c r="AVU121" s="137"/>
      <c r="AVV121" s="137"/>
      <c r="AVW121" s="137"/>
      <c r="AVX121" s="137"/>
      <c r="AVY121" s="137"/>
      <c r="AVZ121" s="137"/>
      <c r="AWA121" s="137"/>
      <c r="AWB121" s="137"/>
      <c r="AWC121" s="137"/>
      <c r="AWD121" s="137"/>
      <c r="AWE121" s="137"/>
      <c r="AWF121" s="137"/>
      <c r="AWG121" s="137"/>
      <c r="AWH121" s="137"/>
      <c r="AWI121" s="137"/>
      <c r="AWJ121" s="137"/>
      <c r="AWK121" s="137"/>
      <c r="AWL121" s="137"/>
      <c r="AWM121" s="137"/>
      <c r="AWN121" s="137"/>
      <c r="AWO121" s="137"/>
      <c r="AWP121" s="137"/>
      <c r="AWQ121" s="137"/>
      <c r="AWR121" s="137"/>
      <c r="AWS121" s="137"/>
      <c r="AWT121" s="137"/>
      <c r="AWU121" s="137"/>
      <c r="AWV121" s="137"/>
      <c r="AWW121" s="137"/>
      <c r="AWX121" s="137"/>
      <c r="AWY121" s="137"/>
      <c r="AWZ121" s="137"/>
      <c r="AXA121" s="137"/>
      <c r="AXB121" s="137"/>
      <c r="AXC121" s="137"/>
      <c r="AXD121" s="137"/>
      <c r="AXE121" s="137"/>
      <c r="AXF121" s="137"/>
      <c r="AXG121" s="137"/>
      <c r="AXH121" s="137"/>
      <c r="AXI121" s="137"/>
      <c r="AXJ121" s="137"/>
      <c r="AXK121" s="137"/>
      <c r="AXL121" s="137"/>
      <c r="AXM121" s="137"/>
      <c r="AXN121" s="137"/>
      <c r="AXO121" s="137"/>
      <c r="AXP121" s="137"/>
      <c r="AXQ121" s="137"/>
      <c r="AXR121" s="137"/>
      <c r="AXS121" s="137"/>
      <c r="AXT121" s="137"/>
      <c r="AXU121" s="137"/>
      <c r="AXV121" s="137"/>
      <c r="AXW121" s="137"/>
      <c r="AXX121" s="137"/>
      <c r="AXY121" s="137"/>
      <c r="AXZ121" s="137"/>
      <c r="AYA121" s="137"/>
      <c r="AYB121" s="137"/>
      <c r="AYC121" s="137"/>
      <c r="AYD121" s="137"/>
      <c r="AYE121" s="137"/>
      <c r="AYF121" s="137"/>
      <c r="AYG121" s="137"/>
      <c r="AYH121" s="137"/>
      <c r="AYI121" s="137"/>
      <c r="AYJ121" s="137"/>
      <c r="AYK121" s="137"/>
      <c r="AYL121" s="137"/>
      <c r="AYM121" s="137"/>
      <c r="AYN121" s="137"/>
      <c r="AYO121" s="137"/>
      <c r="AYP121" s="137"/>
      <c r="AYQ121" s="137"/>
      <c r="AYR121" s="137"/>
      <c r="AYS121" s="137"/>
      <c r="AYT121" s="137"/>
      <c r="AYU121" s="137"/>
      <c r="AYV121" s="137"/>
      <c r="AYW121" s="137"/>
      <c r="AYX121" s="137"/>
      <c r="AYY121" s="137"/>
      <c r="AYZ121" s="137"/>
      <c r="AZA121" s="137"/>
      <c r="AZB121" s="137"/>
      <c r="AZC121" s="137"/>
      <c r="AZD121" s="137"/>
      <c r="AZE121" s="137"/>
      <c r="AZF121" s="137"/>
      <c r="AZG121" s="137"/>
      <c r="AZH121" s="137"/>
      <c r="AZI121" s="137"/>
      <c r="AZJ121" s="137"/>
      <c r="AZK121" s="137"/>
      <c r="AZL121" s="137"/>
      <c r="AZM121" s="137"/>
      <c r="AZN121" s="137"/>
      <c r="AZO121" s="137"/>
      <c r="AZP121" s="137"/>
      <c r="AZQ121" s="137"/>
      <c r="AZR121" s="137"/>
      <c r="AZS121" s="137"/>
      <c r="AZT121" s="137"/>
      <c r="AZU121" s="137"/>
      <c r="AZV121" s="137"/>
      <c r="AZW121" s="137"/>
      <c r="AZX121" s="137"/>
      <c r="AZY121" s="137"/>
      <c r="AZZ121" s="137"/>
      <c r="BAA121" s="137"/>
      <c r="BAB121" s="137"/>
      <c r="BAC121" s="137"/>
      <c r="BAD121" s="137"/>
      <c r="BAE121" s="137"/>
      <c r="BAF121" s="137"/>
      <c r="BAG121" s="137"/>
      <c r="BAH121" s="137"/>
      <c r="BAI121" s="137"/>
      <c r="BAJ121" s="137"/>
      <c r="BAK121" s="137"/>
      <c r="BAL121" s="137"/>
      <c r="BAM121" s="137"/>
      <c r="BAN121" s="137"/>
      <c r="BAO121" s="137"/>
      <c r="BAP121" s="137"/>
      <c r="BAQ121" s="137"/>
      <c r="BAR121" s="137"/>
      <c r="BAS121" s="137"/>
      <c r="BAT121" s="137"/>
      <c r="BAU121" s="137"/>
      <c r="BAV121" s="137"/>
      <c r="BAW121" s="137"/>
      <c r="BAX121" s="137"/>
      <c r="BAY121" s="137"/>
      <c r="BAZ121" s="137"/>
      <c r="BBA121" s="137"/>
      <c r="BBB121" s="137"/>
      <c r="BBC121" s="137"/>
      <c r="BBD121" s="137"/>
      <c r="BBE121" s="137"/>
      <c r="BBF121" s="137"/>
      <c r="BBG121" s="137"/>
      <c r="BBH121" s="137"/>
      <c r="BBI121" s="137"/>
      <c r="BBJ121" s="137"/>
      <c r="BBK121" s="137"/>
      <c r="BBL121" s="137"/>
      <c r="BBM121" s="137"/>
      <c r="BBN121" s="137"/>
      <c r="BBO121" s="137"/>
      <c r="BBP121" s="137"/>
      <c r="BBQ121" s="137"/>
      <c r="BBR121" s="137"/>
      <c r="BBS121" s="137"/>
      <c r="BBT121" s="137"/>
      <c r="BBU121" s="137"/>
      <c r="BBV121" s="137"/>
      <c r="BBW121" s="137"/>
      <c r="BBX121" s="137"/>
      <c r="BBY121" s="137"/>
      <c r="BBZ121" s="137"/>
      <c r="BCA121" s="137"/>
      <c r="BCB121" s="137"/>
      <c r="BCC121" s="137"/>
      <c r="BCD121" s="137"/>
      <c r="BCE121" s="137"/>
      <c r="BCF121" s="137"/>
      <c r="BCG121" s="137"/>
      <c r="BCH121" s="137"/>
      <c r="BCI121" s="137"/>
      <c r="BCJ121" s="137"/>
      <c r="BCK121" s="137"/>
      <c r="BCL121" s="137"/>
      <c r="BCM121" s="137"/>
      <c r="BCN121" s="137"/>
      <c r="BCO121" s="137"/>
      <c r="BCP121" s="137"/>
      <c r="BCQ121" s="137"/>
      <c r="BCR121" s="137"/>
      <c r="BCS121" s="137"/>
      <c r="BCT121" s="137"/>
      <c r="BCU121" s="137"/>
      <c r="BCV121" s="137"/>
      <c r="BCW121" s="137"/>
      <c r="BCX121" s="137"/>
      <c r="BCY121" s="137"/>
      <c r="BCZ121" s="137"/>
      <c r="BDA121" s="137"/>
      <c r="BDB121" s="137"/>
      <c r="BDC121" s="137"/>
      <c r="BDD121" s="137"/>
      <c r="BDE121" s="137"/>
      <c r="BDF121" s="137"/>
      <c r="BDG121" s="137"/>
      <c r="BDH121" s="137"/>
      <c r="BDI121" s="137"/>
      <c r="BDJ121" s="137"/>
      <c r="BDK121" s="137"/>
      <c r="BDL121" s="137"/>
      <c r="BDM121" s="137"/>
      <c r="BDN121" s="137"/>
      <c r="BDO121" s="137"/>
      <c r="BDP121" s="137"/>
      <c r="BDQ121" s="137"/>
      <c r="BDR121" s="137"/>
      <c r="BDS121" s="137"/>
      <c r="BDT121" s="137"/>
      <c r="BDU121" s="137"/>
      <c r="BDV121" s="137"/>
      <c r="BDW121" s="137"/>
      <c r="BDX121" s="137"/>
      <c r="BDY121" s="137"/>
      <c r="BDZ121" s="137"/>
      <c r="BEA121" s="137"/>
      <c r="BEB121" s="137"/>
      <c r="BEC121" s="137"/>
      <c r="BED121" s="137"/>
      <c r="BEE121" s="137"/>
      <c r="BEF121" s="137"/>
      <c r="BEG121" s="137"/>
      <c r="BEH121" s="137"/>
      <c r="BEI121" s="137"/>
      <c r="BEJ121" s="137"/>
      <c r="BEK121" s="137"/>
      <c r="BEL121" s="137"/>
      <c r="BEM121" s="137"/>
      <c r="BEN121" s="137"/>
      <c r="BEO121" s="137"/>
      <c r="BEP121" s="137"/>
      <c r="BEQ121" s="137"/>
      <c r="BER121" s="137"/>
      <c r="BES121" s="137"/>
      <c r="BET121" s="137"/>
      <c r="BEU121" s="137"/>
      <c r="BEV121" s="137"/>
      <c r="BEW121" s="137"/>
      <c r="BEX121" s="137"/>
      <c r="BEY121" s="137"/>
      <c r="BEZ121" s="137"/>
      <c r="BFA121" s="137"/>
      <c r="BFB121" s="137"/>
      <c r="BFC121" s="137"/>
      <c r="BFD121" s="137"/>
      <c r="BFE121" s="137"/>
      <c r="BFF121" s="137"/>
      <c r="BFG121" s="137"/>
      <c r="BFH121" s="137"/>
      <c r="BFI121" s="137"/>
      <c r="BFJ121" s="137"/>
      <c r="BFK121" s="137"/>
      <c r="BFL121" s="137"/>
      <c r="BFM121" s="137"/>
      <c r="BFN121" s="137"/>
      <c r="BFO121" s="137"/>
      <c r="BFP121" s="137"/>
      <c r="BFQ121" s="137"/>
      <c r="BFR121" s="137"/>
      <c r="BFS121" s="137"/>
      <c r="BFT121" s="137"/>
      <c r="BFU121" s="137"/>
      <c r="BFV121" s="137"/>
      <c r="BFW121" s="137"/>
      <c r="BFX121" s="137"/>
      <c r="BFY121" s="137"/>
      <c r="BFZ121" s="137"/>
      <c r="BGA121" s="137"/>
      <c r="BGB121" s="137"/>
      <c r="BGC121" s="137"/>
      <c r="BGD121" s="137"/>
      <c r="BGE121" s="137"/>
      <c r="BGF121" s="137"/>
      <c r="BGG121" s="137"/>
      <c r="BGH121" s="137"/>
      <c r="BGI121" s="137"/>
      <c r="BGJ121" s="137"/>
      <c r="BGK121" s="137"/>
      <c r="BGL121" s="137"/>
      <c r="BGM121" s="137"/>
      <c r="BGN121" s="137"/>
      <c r="BGO121" s="137"/>
      <c r="BGP121" s="137"/>
      <c r="BGQ121" s="137"/>
      <c r="BGR121" s="137"/>
      <c r="BGS121" s="137"/>
      <c r="BGT121" s="137"/>
      <c r="BGU121" s="137"/>
      <c r="BGV121" s="137"/>
      <c r="BGW121" s="137"/>
      <c r="BGX121" s="137"/>
      <c r="BGY121" s="137"/>
      <c r="BGZ121" s="137"/>
      <c r="BHA121" s="137"/>
      <c r="BHB121" s="137"/>
      <c r="BHC121" s="137"/>
      <c r="BHD121" s="137"/>
      <c r="BHE121" s="137"/>
      <c r="BHF121" s="137"/>
      <c r="BHG121" s="137"/>
      <c r="BHH121" s="137"/>
      <c r="BHI121" s="137"/>
      <c r="BHJ121" s="137"/>
      <c r="BHK121" s="137"/>
      <c r="BHL121" s="137"/>
      <c r="BHM121" s="137"/>
      <c r="BHN121" s="137"/>
      <c r="BHO121" s="137"/>
      <c r="BHP121" s="137"/>
      <c r="BHQ121" s="137"/>
      <c r="BHR121" s="137"/>
      <c r="BHS121" s="137"/>
      <c r="BHT121" s="137"/>
      <c r="BHU121" s="137"/>
      <c r="BHV121" s="137"/>
      <c r="BHW121" s="137"/>
      <c r="BHX121" s="137"/>
      <c r="BHY121" s="137"/>
      <c r="BHZ121" s="137"/>
      <c r="BIA121" s="137"/>
      <c r="BIB121" s="137"/>
      <c r="BIC121" s="137"/>
      <c r="BID121" s="137"/>
      <c r="BIE121" s="137"/>
      <c r="BIF121" s="137"/>
      <c r="BIG121" s="137"/>
      <c r="BIH121" s="137"/>
      <c r="BII121" s="137"/>
      <c r="BIJ121" s="137"/>
      <c r="BIK121" s="137"/>
      <c r="BIL121" s="137"/>
      <c r="BIM121" s="137"/>
      <c r="BIN121" s="137"/>
      <c r="BIO121" s="137"/>
      <c r="BIP121" s="137"/>
      <c r="BIQ121" s="137"/>
      <c r="BIR121" s="137"/>
      <c r="BIS121" s="137"/>
      <c r="BIT121" s="137"/>
      <c r="BIU121" s="137"/>
      <c r="BIV121" s="137"/>
      <c r="BIW121" s="137"/>
      <c r="BIX121" s="137"/>
      <c r="BIY121" s="137"/>
      <c r="BIZ121" s="137"/>
      <c r="BJA121" s="137"/>
      <c r="BJB121" s="137"/>
      <c r="BJC121" s="137"/>
      <c r="BJD121" s="137"/>
      <c r="BJE121" s="137"/>
      <c r="BJF121" s="137"/>
      <c r="BJG121" s="137"/>
      <c r="BJH121" s="137"/>
      <c r="BJI121" s="137"/>
      <c r="BJJ121" s="137"/>
      <c r="BJK121" s="137"/>
      <c r="BJL121" s="137"/>
      <c r="BJM121" s="137"/>
      <c r="BJN121" s="137"/>
      <c r="BJO121" s="137"/>
      <c r="BJP121" s="137"/>
      <c r="BJQ121" s="137"/>
      <c r="BJR121" s="137"/>
      <c r="BJS121" s="137"/>
      <c r="BJT121" s="137"/>
      <c r="BJU121" s="137"/>
      <c r="BJV121" s="137"/>
      <c r="BJW121" s="137"/>
      <c r="BJX121" s="137"/>
      <c r="BJY121" s="137"/>
      <c r="BJZ121" s="137"/>
      <c r="BKA121" s="137"/>
      <c r="BKB121" s="137"/>
      <c r="BKC121" s="137"/>
      <c r="BKD121" s="137"/>
      <c r="BKE121" s="137"/>
      <c r="BKF121" s="137"/>
      <c r="BKG121" s="137"/>
      <c r="BKH121" s="137"/>
      <c r="BKI121" s="137"/>
      <c r="BKJ121" s="137"/>
      <c r="BKK121" s="137"/>
      <c r="BKL121" s="137"/>
      <c r="BKM121" s="137"/>
      <c r="BKN121" s="137"/>
      <c r="BKO121" s="137"/>
      <c r="BKP121" s="137"/>
      <c r="BKQ121" s="137"/>
      <c r="BKR121" s="137"/>
      <c r="BKS121" s="137"/>
      <c r="BKT121" s="137"/>
      <c r="BKU121" s="137"/>
      <c r="BKV121" s="137"/>
      <c r="BKW121" s="137"/>
      <c r="BKX121" s="137"/>
      <c r="BKY121" s="137"/>
      <c r="BKZ121" s="137"/>
      <c r="BLA121" s="137"/>
      <c r="BLB121" s="137"/>
      <c r="BLC121" s="137"/>
      <c r="BLD121" s="137"/>
      <c r="BLE121" s="137"/>
      <c r="BLF121" s="137"/>
      <c r="BLG121" s="137"/>
      <c r="BLH121" s="137"/>
      <c r="BLI121" s="137"/>
      <c r="BLJ121" s="137"/>
      <c r="BLK121" s="137"/>
      <c r="BLL121" s="137"/>
      <c r="BLM121" s="137"/>
      <c r="BLN121" s="137"/>
      <c r="BLO121" s="137"/>
      <c r="BLP121" s="137"/>
      <c r="BLQ121" s="137"/>
      <c r="BLR121" s="137"/>
      <c r="BLS121" s="137"/>
      <c r="BLT121" s="137"/>
      <c r="BLU121" s="137"/>
      <c r="BLV121" s="137"/>
      <c r="BLW121" s="137"/>
      <c r="BLX121" s="137"/>
      <c r="BLY121" s="137"/>
      <c r="BLZ121" s="137"/>
      <c r="BMA121" s="137"/>
      <c r="BMB121" s="137"/>
      <c r="BMC121" s="137"/>
      <c r="BMD121" s="137"/>
      <c r="BME121" s="137"/>
      <c r="BMF121" s="137"/>
      <c r="BMG121" s="137"/>
      <c r="BMH121" s="137"/>
      <c r="BMI121" s="137"/>
      <c r="BMJ121" s="137"/>
      <c r="BMK121" s="137"/>
      <c r="BML121" s="137"/>
      <c r="BMM121" s="137"/>
      <c r="BMN121" s="137"/>
      <c r="BMO121" s="137"/>
      <c r="BMP121" s="137"/>
      <c r="BMQ121" s="137"/>
      <c r="BMR121" s="137"/>
      <c r="BMS121" s="137"/>
      <c r="BMT121" s="137"/>
      <c r="BMU121" s="137"/>
      <c r="BMV121" s="137"/>
      <c r="BMW121" s="137"/>
      <c r="BMX121" s="137"/>
      <c r="BMY121" s="137"/>
      <c r="BMZ121" s="137"/>
      <c r="BNA121" s="137"/>
      <c r="BNB121" s="137"/>
      <c r="BNC121" s="137"/>
      <c r="BND121" s="137"/>
      <c r="BNE121" s="137"/>
      <c r="BNF121" s="137"/>
      <c r="BNG121" s="137"/>
      <c r="BNH121" s="137"/>
      <c r="BNI121" s="137"/>
      <c r="BNJ121" s="137"/>
      <c r="BNK121" s="137"/>
      <c r="BNL121" s="137"/>
      <c r="BNM121" s="137"/>
      <c r="BNN121" s="137"/>
      <c r="BNO121" s="137"/>
      <c r="BNP121" s="137"/>
      <c r="BNQ121" s="137"/>
      <c r="BNR121" s="137"/>
      <c r="BNS121" s="137"/>
      <c r="BNT121" s="137"/>
      <c r="BNU121" s="137"/>
      <c r="BNV121" s="137"/>
      <c r="BNW121" s="137"/>
      <c r="BNX121" s="137"/>
      <c r="BNY121" s="137"/>
      <c r="BNZ121" s="137"/>
      <c r="BOA121" s="137"/>
      <c r="BOB121" s="137"/>
      <c r="BOC121" s="137"/>
      <c r="BOD121" s="137"/>
      <c r="BOE121" s="137"/>
      <c r="BOF121" s="137"/>
      <c r="BOG121" s="137"/>
      <c r="BOH121" s="137"/>
      <c r="BOI121" s="137"/>
      <c r="BOJ121" s="137"/>
      <c r="BOK121" s="137"/>
      <c r="BOL121" s="137"/>
      <c r="BOM121" s="137"/>
      <c r="BON121" s="137"/>
      <c r="BOO121" s="137"/>
      <c r="BOP121" s="137"/>
      <c r="BOQ121" s="137"/>
      <c r="BOR121" s="137"/>
      <c r="BOS121" s="137"/>
      <c r="BOT121" s="137"/>
      <c r="BOU121" s="137"/>
      <c r="BOV121" s="137"/>
      <c r="BOW121" s="137"/>
      <c r="BOX121" s="137"/>
      <c r="BOY121" s="137"/>
      <c r="BOZ121" s="137"/>
      <c r="BPA121" s="137"/>
      <c r="BPB121" s="137"/>
      <c r="BPC121" s="137"/>
      <c r="BPD121" s="137"/>
      <c r="BPE121" s="137"/>
      <c r="BPF121" s="137"/>
      <c r="BPG121" s="137"/>
      <c r="BPH121" s="137"/>
      <c r="BPI121" s="137"/>
      <c r="BPJ121" s="137"/>
      <c r="BPK121" s="137"/>
      <c r="BPL121" s="137"/>
      <c r="BPM121" s="137"/>
      <c r="BPN121" s="137"/>
      <c r="BPO121" s="137"/>
      <c r="BPP121" s="137"/>
      <c r="BPQ121" s="137"/>
      <c r="BPR121" s="137"/>
      <c r="BPS121" s="137"/>
      <c r="BPT121" s="137"/>
      <c r="BPU121" s="137"/>
      <c r="BPV121" s="137"/>
      <c r="BPW121" s="137"/>
      <c r="BPX121" s="137"/>
      <c r="BPY121" s="137"/>
      <c r="BPZ121" s="137"/>
      <c r="BQA121" s="137"/>
      <c r="BQB121" s="137"/>
      <c r="BQC121" s="137"/>
      <c r="BQD121" s="137"/>
      <c r="BQE121" s="137"/>
      <c r="BQF121" s="137"/>
      <c r="BQG121" s="137"/>
      <c r="BQH121" s="137"/>
      <c r="BQI121" s="137"/>
      <c r="BQJ121" s="137"/>
      <c r="BQK121" s="137"/>
      <c r="BQL121" s="137"/>
      <c r="BQM121" s="137"/>
      <c r="BQN121" s="137"/>
      <c r="BQO121" s="137"/>
      <c r="BQP121" s="137"/>
      <c r="BQQ121" s="137"/>
      <c r="BQR121" s="137"/>
      <c r="BQS121" s="137"/>
      <c r="BQT121" s="137"/>
      <c r="BQU121" s="137"/>
      <c r="BQV121" s="137"/>
      <c r="BQW121" s="137"/>
      <c r="BQX121" s="137"/>
      <c r="BQY121" s="137"/>
      <c r="BQZ121" s="137"/>
      <c r="BRA121" s="137"/>
      <c r="BRB121" s="137"/>
      <c r="BRC121" s="137"/>
      <c r="BRD121" s="137"/>
      <c r="BRE121" s="137"/>
      <c r="BRF121" s="137"/>
      <c r="BRG121" s="137"/>
      <c r="BRH121" s="137"/>
      <c r="BRI121" s="137"/>
      <c r="BRJ121" s="137"/>
      <c r="BRK121" s="137"/>
      <c r="BRL121" s="137"/>
      <c r="BRM121" s="137"/>
      <c r="BRN121" s="137"/>
      <c r="BRO121" s="137"/>
      <c r="BRP121" s="137"/>
      <c r="BRQ121" s="137"/>
      <c r="BRR121" s="137"/>
      <c r="BRS121" s="137"/>
      <c r="BRT121" s="137"/>
      <c r="BRU121" s="137"/>
      <c r="BRV121" s="137"/>
      <c r="BRW121" s="137"/>
      <c r="BRX121" s="137"/>
      <c r="BRY121" s="137"/>
      <c r="BRZ121" s="137"/>
      <c r="BSA121" s="137"/>
      <c r="BSB121" s="137"/>
      <c r="BSC121" s="137"/>
      <c r="BSD121" s="137"/>
      <c r="BSE121" s="137"/>
      <c r="BSF121" s="137"/>
      <c r="BSG121" s="137"/>
      <c r="BSH121" s="137"/>
      <c r="BSI121" s="137"/>
      <c r="BSJ121" s="137"/>
      <c r="BSK121" s="137"/>
      <c r="BSL121" s="137"/>
      <c r="BSM121" s="137"/>
      <c r="BSN121" s="137"/>
      <c r="BSO121" s="137"/>
      <c r="BSP121" s="137"/>
      <c r="BSQ121" s="137"/>
      <c r="BSR121" s="137"/>
      <c r="BSS121" s="137"/>
      <c r="BST121" s="137"/>
      <c r="BSU121" s="137"/>
      <c r="BSV121" s="137"/>
      <c r="BSW121" s="137"/>
      <c r="BSX121" s="137"/>
      <c r="BSY121" s="137"/>
      <c r="BSZ121" s="137"/>
      <c r="BTA121" s="137"/>
      <c r="BTB121" s="137"/>
      <c r="BTC121" s="137"/>
      <c r="BTD121" s="137"/>
      <c r="BTE121" s="137"/>
      <c r="BTF121" s="137"/>
      <c r="BTG121" s="137"/>
      <c r="BTH121" s="137"/>
      <c r="BTI121" s="137"/>
      <c r="BTJ121" s="137"/>
      <c r="BTK121" s="137"/>
      <c r="BTL121" s="137"/>
      <c r="BTM121" s="137"/>
      <c r="BTN121" s="137"/>
      <c r="BTO121" s="137"/>
      <c r="BTP121" s="137"/>
      <c r="BTQ121" s="137"/>
      <c r="BTR121" s="137"/>
      <c r="BTS121" s="137"/>
      <c r="BTT121" s="137"/>
      <c r="BTU121" s="137"/>
      <c r="BTV121" s="137"/>
      <c r="BTW121" s="137"/>
      <c r="BTX121" s="137"/>
      <c r="BTY121" s="137"/>
      <c r="BTZ121" s="137"/>
      <c r="BUA121" s="137"/>
      <c r="BUB121" s="137"/>
      <c r="BUC121" s="137"/>
      <c r="BUD121" s="137"/>
      <c r="BUE121" s="137"/>
      <c r="BUF121" s="137"/>
      <c r="BUG121" s="137"/>
      <c r="BUH121" s="137"/>
      <c r="BUI121" s="137"/>
      <c r="BUJ121" s="137"/>
      <c r="BUK121" s="137"/>
      <c r="BUL121" s="137"/>
      <c r="BUM121" s="137"/>
      <c r="BUN121" s="137"/>
      <c r="BUO121" s="137"/>
      <c r="BUP121" s="137"/>
      <c r="BUQ121" s="137"/>
      <c r="BUR121" s="137"/>
      <c r="BUS121" s="137"/>
      <c r="BUT121" s="137"/>
      <c r="BUU121" s="137"/>
      <c r="BUV121" s="137"/>
      <c r="BUW121" s="137"/>
      <c r="BUX121" s="137"/>
      <c r="BUY121" s="137"/>
      <c r="BUZ121" s="137"/>
      <c r="BVA121" s="137"/>
      <c r="BVB121" s="137"/>
      <c r="BVC121" s="137"/>
      <c r="BVD121" s="137"/>
      <c r="BVE121" s="137"/>
      <c r="BVF121" s="137"/>
      <c r="BVG121" s="137"/>
      <c r="BVH121" s="137"/>
      <c r="BVI121" s="137"/>
      <c r="BVJ121" s="137"/>
      <c r="BVK121" s="137"/>
      <c r="BVL121" s="137"/>
      <c r="BVM121" s="137"/>
      <c r="BVN121" s="137"/>
      <c r="BVO121" s="137"/>
      <c r="BVP121" s="137"/>
      <c r="BVQ121" s="137"/>
      <c r="BVR121" s="137"/>
      <c r="BVS121" s="137"/>
      <c r="BVT121" s="137"/>
      <c r="BVU121" s="137"/>
      <c r="BVV121" s="137"/>
      <c r="BVW121" s="137"/>
      <c r="BVX121" s="137"/>
      <c r="BVY121" s="137"/>
      <c r="BVZ121" s="137"/>
      <c r="BWA121" s="137"/>
      <c r="BWB121" s="137"/>
      <c r="BWC121" s="137"/>
      <c r="BWD121" s="137"/>
      <c r="BWE121" s="137"/>
      <c r="BWF121" s="137"/>
      <c r="BWG121" s="137"/>
      <c r="BWH121" s="137"/>
      <c r="BWI121" s="137"/>
      <c r="BWJ121" s="137"/>
      <c r="BWK121" s="137"/>
      <c r="BWL121" s="137"/>
      <c r="BWM121" s="137"/>
      <c r="BWN121" s="137"/>
      <c r="BWO121" s="137"/>
      <c r="BWP121" s="137"/>
      <c r="BWQ121" s="137"/>
      <c r="BWR121" s="137"/>
      <c r="BWS121" s="137"/>
      <c r="BWT121" s="137"/>
      <c r="BWU121" s="137"/>
      <c r="BWV121" s="137"/>
      <c r="BWW121" s="137"/>
      <c r="BWX121" s="137"/>
      <c r="BWY121" s="137"/>
      <c r="BWZ121" s="137"/>
      <c r="BXA121" s="137"/>
      <c r="BXB121" s="137"/>
      <c r="BXC121" s="137"/>
      <c r="BXD121" s="137"/>
      <c r="BXE121" s="137"/>
      <c r="BXF121" s="137"/>
      <c r="BXG121" s="137"/>
      <c r="BXH121" s="137"/>
      <c r="BXI121" s="137"/>
      <c r="BXJ121" s="137"/>
      <c r="BXK121" s="137"/>
      <c r="BXL121" s="137"/>
      <c r="BXM121" s="137"/>
      <c r="BXN121" s="137"/>
      <c r="BXO121" s="137"/>
      <c r="BXP121" s="137"/>
      <c r="BXQ121" s="137"/>
      <c r="BXR121" s="137"/>
      <c r="BXS121" s="137"/>
      <c r="BXT121" s="137"/>
      <c r="BXU121" s="137"/>
      <c r="BXV121" s="137"/>
      <c r="BXW121" s="137"/>
      <c r="BXX121" s="137"/>
      <c r="BXY121" s="137"/>
      <c r="BXZ121" s="137"/>
      <c r="BYA121" s="137"/>
      <c r="BYB121" s="137"/>
      <c r="BYC121" s="137"/>
      <c r="BYD121" s="137"/>
      <c r="BYE121" s="137"/>
      <c r="BYF121" s="137"/>
      <c r="BYG121" s="137"/>
      <c r="BYH121" s="137"/>
      <c r="BYI121" s="137"/>
      <c r="BYJ121" s="137"/>
      <c r="BYK121" s="137"/>
      <c r="BYL121" s="137"/>
      <c r="BYM121" s="137"/>
      <c r="BYN121" s="137"/>
      <c r="BYO121" s="137"/>
      <c r="BYP121" s="137"/>
      <c r="BYQ121" s="137"/>
      <c r="BYR121" s="137"/>
      <c r="BYS121" s="137"/>
      <c r="BYT121" s="137"/>
      <c r="BYU121" s="137"/>
      <c r="BYV121" s="137"/>
      <c r="BYW121" s="137"/>
      <c r="BYX121" s="137"/>
      <c r="BYY121" s="137"/>
      <c r="BYZ121" s="137"/>
      <c r="BZA121" s="137"/>
      <c r="BZB121" s="137"/>
      <c r="BZC121" s="137"/>
      <c r="BZD121" s="137"/>
      <c r="BZE121" s="137"/>
      <c r="BZF121" s="137"/>
      <c r="BZG121" s="137"/>
      <c r="BZH121" s="137"/>
      <c r="BZI121" s="137"/>
      <c r="BZJ121" s="137"/>
      <c r="BZK121" s="137"/>
      <c r="BZL121" s="137"/>
      <c r="BZM121" s="137"/>
      <c r="BZN121" s="137"/>
      <c r="BZO121" s="137"/>
      <c r="BZP121" s="137"/>
      <c r="BZQ121" s="137"/>
      <c r="BZR121" s="137"/>
      <c r="BZS121" s="137"/>
      <c r="BZT121" s="137"/>
      <c r="BZU121" s="137"/>
      <c r="BZV121" s="137"/>
      <c r="BZW121" s="137"/>
      <c r="BZX121" s="137"/>
      <c r="BZY121" s="137"/>
      <c r="BZZ121" s="137"/>
      <c r="CAA121" s="137"/>
      <c r="CAB121" s="137"/>
      <c r="CAC121" s="137"/>
      <c r="CAD121" s="137"/>
      <c r="CAE121" s="137"/>
      <c r="CAF121" s="137"/>
      <c r="CAG121" s="137"/>
      <c r="CAH121" s="137"/>
      <c r="CAI121" s="137"/>
      <c r="CAJ121" s="137"/>
      <c r="CAK121" s="137"/>
      <c r="CAL121" s="137"/>
      <c r="CAM121" s="137"/>
      <c r="CAN121" s="137"/>
      <c r="CAO121" s="137"/>
      <c r="CAP121" s="137"/>
      <c r="CAQ121" s="137"/>
      <c r="CAR121" s="137"/>
      <c r="CAS121" s="137"/>
      <c r="CAT121" s="137"/>
      <c r="CAU121" s="137"/>
      <c r="CAV121" s="137"/>
      <c r="CAW121" s="137"/>
      <c r="CAX121" s="137"/>
      <c r="CAY121" s="137"/>
      <c r="CAZ121" s="137"/>
      <c r="CBA121" s="137"/>
      <c r="CBB121" s="137"/>
      <c r="CBC121" s="137"/>
      <c r="CBD121" s="137"/>
      <c r="CBE121" s="137"/>
      <c r="CBF121" s="137"/>
      <c r="CBG121" s="137"/>
      <c r="CBH121" s="137"/>
      <c r="CBI121" s="137"/>
      <c r="CBJ121" s="137"/>
      <c r="CBK121" s="137"/>
      <c r="CBL121" s="137"/>
      <c r="CBM121" s="137"/>
      <c r="CBN121" s="137"/>
      <c r="CBO121" s="137"/>
      <c r="CBP121" s="137"/>
      <c r="CBQ121" s="137"/>
      <c r="CBR121" s="137"/>
      <c r="CBS121" s="137"/>
      <c r="CBT121" s="137"/>
      <c r="CBU121" s="137"/>
      <c r="CBV121" s="137"/>
      <c r="CBW121" s="137"/>
      <c r="CBX121" s="137"/>
      <c r="CBY121" s="137"/>
      <c r="CBZ121" s="137"/>
      <c r="CCA121" s="137"/>
      <c r="CCB121" s="137"/>
      <c r="CCC121" s="137"/>
      <c r="CCD121" s="137"/>
      <c r="CCE121" s="137"/>
      <c r="CCF121" s="137"/>
      <c r="CCG121" s="137"/>
      <c r="CCH121" s="137"/>
      <c r="CCI121" s="137"/>
      <c r="CCJ121" s="137"/>
      <c r="CCK121" s="137"/>
      <c r="CCL121" s="137"/>
      <c r="CCM121" s="137"/>
      <c r="CCN121" s="137"/>
      <c r="CCO121" s="137"/>
      <c r="CCP121" s="137"/>
      <c r="CCQ121" s="137"/>
      <c r="CCR121" s="137"/>
      <c r="CCS121" s="137"/>
      <c r="CCT121" s="137"/>
      <c r="CCU121" s="137"/>
      <c r="CCV121" s="137"/>
      <c r="CCW121" s="137"/>
      <c r="CCX121" s="137"/>
      <c r="CCY121" s="137"/>
      <c r="CCZ121" s="137"/>
      <c r="CDA121" s="137"/>
      <c r="CDB121" s="137"/>
      <c r="CDC121" s="137"/>
      <c r="CDD121" s="137"/>
      <c r="CDE121" s="137"/>
      <c r="CDF121" s="137"/>
      <c r="CDG121" s="137"/>
      <c r="CDH121" s="137"/>
      <c r="CDI121" s="137"/>
      <c r="CDJ121" s="137"/>
      <c r="CDK121" s="137"/>
      <c r="CDL121" s="137"/>
      <c r="CDM121" s="137"/>
      <c r="CDN121" s="137"/>
      <c r="CDO121" s="137"/>
      <c r="CDP121" s="137"/>
      <c r="CDQ121" s="137"/>
      <c r="CDR121" s="137"/>
      <c r="CDS121" s="137"/>
      <c r="CDT121" s="137"/>
      <c r="CDU121" s="137"/>
      <c r="CDV121" s="137"/>
      <c r="CDW121" s="137"/>
      <c r="CDX121" s="137"/>
      <c r="CDY121" s="137"/>
      <c r="CDZ121" s="137"/>
      <c r="CEA121" s="137"/>
      <c r="CEB121" s="137"/>
      <c r="CEC121" s="137"/>
      <c r="CED121" s="137"/>
      <c r="CEE121" s="137"/>
      <c r="CEF121" s="137"/>
      <c r="CEG121" s="137"/>
      <c r="CEH121" s="137"/>
      <c r="CEI121" s="137"/>
      <c r="CEJ121" s="137"/>
      <c r="CEK121" s="137"/>
      <c r="CEL121" s="137"/>
      <c r="CEM121" s="137"/>
      <c r="CEN121" s="137"/>
      <c r="CEO121" s="137"/>
      <c r="CEP121" s="137"/>
      <c r="CEQ121" s="137"/>
      <c r="CER121" s="137"/>
      <c r="CES121" s="137"/>
      <c r="CET121" s="137"/>
      <c r="CEU121" s="137"/>
      <c r="CEV121" s="137"/>
      <c r="CEW121" s="137"/>
      <c r="CEX121" s="137"/>
      <c r="CEY121" s="137"/>
      <c r="CEZ121" s="137"/>
      <c r="CFA121" s="137"/>
      <c r="CFB121" s="137"/>
      <c r="CFC121" s="137"/>
      <c r="CFD121" s="137"/>
      <c r="CFE121" s="137"/>
      <c r="CFF121" s="137"/>
      <c r="CFG121" s="137"/>
      <c r="CFH121" s="137"/>
      <c r="CFI121" s="137"/>
      <c r="CFJ121" s="137"/>
      <c r="CFK121" s="137"/>
      <c r="CFL121" s="137"/>
      <c r="CFM121" s="137"/>
      <c r="CFN121" s="137"/>
      <c r="CFO121" s="137"/>
      <c r="CFP121" s="137"/>
      <c r="CFQ121" s="137"/>
      <c r="CFR121" s="137"/>
      <c r="CFS121" s="137"/>
      <c r="CFT121" s="137"/>
      <c r="CFU121" s="137"/>
      <c r="CFV121" s="137"/>
      <c r="CFW121" s="137"/>
      <c r="CFX121" s="137"/>
      <c r="CFY121" s="137"/>
      <c r="CFZ121" s="137"/>
      <c r="CGA121" s="137"/>
      <c r="CGB121" s="137"/>
      <c r="CGC121" s="137"/>
      <c r="CGD121" s="137"/>
      <c r="CGE121" s="137"/>
      <c r="CGF121" s="137"/>
      <c r="CGG121" s="137"/>
      <c r="CGH121" s="137"/>
      <c r="CGI121" s="137"/>
      <c r="CGJ121" s="137"/>
      <c r="CGK121" s="137"/>
      <c r="CGL121" s="137"/>
      <c r="CGM121" s="137"/>
      <c r="CGN121" s="137"/>
      <c r="CGO121" s="137"/>
      <c r="CGP121" s="137"/>
      <c r="CGQ121" s="137"/>
      <c r="CGR121" s="137"/>
      <c r="CGS121" s="137"/>
      <c r="CGT121" s="137"/>
      <c r="CGU121" s="137"/>
      <c r="CGV121" s="137"/>
      <c r="CGW121" s="137"/>
      <c r="CGX121" s="137"/>
      <c r="CGY121" s="137"/>
      <c r="CGZ121" s="137"/>
      <c r="CHA121" s="137"/>
      <c r="CHB121" s="137"/>
      <c r="CHC121" s="137"/>
      <c r="CHD121" s="137"/>
      <c r="CHE121" s="137"/>
      <c r="CHF121" s="137"/>
      <c r="CHG121" s="137"/>
      <c r="CHH121" s="137"/>
      <c r="CHI121" s="137"/>
      <c r="CHJ121" s="137"/>
      <c r="CHK121" s="137"/>
      <c r="CHL121" s="137"/>
      <c r="CHM121" s="137"/>
      <c r="CHN121" s="137"/>
      <c r="CHO121" s="137"/>
      <c r="CHP121" s="137"/>
      <c r="CHQ121" s="137"/>
      <c r="CHR121" s="137"/>
      <c r="CHS121" s="137"/>
      <c r="CHT121" s="137"/>
      <c r="CHU121" s="137"/>
      <c r="CHV121" s="137"/>
      <c r="CHW121" s="137"/>
      <c r="CHX121" s="137"/>
      <c r="CHY121" s="137"/>
      <c r="CHZ121" s="137"/>
      <c r="CIA121" s="137"/>
      <c r="CIB121" s="137"/>
      <c r="CIC121" s="137"/>
      <c r="CID121" s="137"/>
      <c r="CIE121" s="137"/>
      <c r="CIF121" s="137"/>
      <c r="CIG121" s="137"/>
      <c r="CIH121" s="137"/>
      <c r="CII121" s="137"/>
      <c r="CIJ121" s="137"/>
      <c r="CIK121" s="137"/>
      <c r="CIL121" s="137"/>
      <c r="CIM121" s="137"/>
      <c r="CIN121" s="137"/>
      <c r="CIO121" s="137"/>
      <c r="CIP121" s="137"/>
      <c r="CIQ121" s="137"/>
      <c r="CIR121" s="137"/>
      <c r="CIS121" s="137"/>
      <c r="CIT121" s="137"/>
      <c r="CIU121" s="137"/>
      <c r="CIV121" s="137"/>
      <c r="CIW121" s="137"/>
      <c r="CIX121" s="137"/>
      <c r="CIY121" s="137"/>
      <c r="CIZ121" s="137"/>
      <c r="CJA121" s="137"/>
      <c r="CJB121" s="137"/>
      <c r="CJC121" s="137"/>
      <c r="CJD121" s="137"/>
      <c r="CJE121" s="137"/>
      <c r="CJF121" s="137"/>
      <c r="CJG121" s="137"/>
      <c r="CJH121" s="137"/>
      <c r="CJI121" s="137"/>
      <c r="CJJ121" s="137"/>
      <c r="CJK121" s="137"/>
      <c r="CJL121" s="137"/>
      <c r="CJM121" s="137"/>
      <c r="CJN121" s="137"/>
      <c r="CJO121" s="137"/>
      <c r="CJP121" s="137"/>
      <c r="CJQ121" s="137"/>
      <c r="CJR121" s="137"/>
      <c r="CJS121" s="137"/>
      <c r="CJT121" s="137"/>
      <c r="CJU121" s="137"/>
      <c r="CJV121" s="137"/>
      <c r="CJW121" s="137"/>
      <c r="CJX121" s="137"/>
      <c r="CJY121" s="137"/>
      <c r="CJZ121" s="137"/>
      <c r="CKA121" s="137"/>
      <c r="CKB121" s="137"/>
      <c r="CKC121" s="137"/>
      <c r="CKD121" s="137"/>
      <c r="CKE121" s="137"/>
      <c r="CKF121" s="137"/>
      <c r="CKG121" s="137"/>
      <c r="CKH121" s="137"/>
      <c r="CKI121" s="137"/>
      <c r="CKJ121" s="137"/>
      <c r="CKK121" s="137"/>
      <c r="CKL121" s="137"/>
      <c r="CKM121" s="137"/>
      <c r="CKN121" s="137"/>
      <c r="CKO121" s="137"/>
      <c r="CKP121" s="137"/>
      <c r="CKQ121" s="137"/>
      <c r="CKR121" s="137"/>
      <c r="CKS121" s="137"/>
      <c r="CKT121" s="137"/>
      <c r="CKU121" s="137"/>
      <c r="CKV121" s="137"/>
      <c r="CKW121" s="137"/>
      <c r="CKX121" s="137"/>
      <c r="CKY121" s="137"/>
      <c r="CKZ121" s="137"/>
      <c r="CLA121" s="137"/>
      <c r="CLB121" s="137"/>
      <c r="CLC121" s="137"/>
      <c r="CLD121" s="137"/>
      <c r="CLE121" s="137"/>
      <c r="CLF121" s="137"/>
      <c r="CLG121" s="137"/>
      <c r="CLH121" s="137"/>
      <c r="CLI121" s="137"/>
      <c r="CLJ121" s="137"/>
      <c r="CLK121" s="137"/>
      <c r="CLL121" s="137"/>
      <c r="CLM121" s="137"/>
      <c r="CLN121" s="137"/>
      <c r="CLO121" s="137"/>
      <c r="CLP121" s="137"/>
      <c r="CLQ121" s="137"/>
      <c r="CLR121" s="137"/>
      <c r="CLS121" s="137"/>
      <c r="CLT121" s="137"/>
      <c r="CLU121" s="137"/>
      <c r="CLV121" s="137"/>
      <c r="CLW121" s="137"/>
      <c r="CLX121" s="137"/>
      <c r="CLY121" s="137"/>
      <c r="CLZ121" s="137"/>
      <c r="CMA121" s="137"/>
      <c r="CMB121" s="137"/>
      <c r="CMC121" s="137"/>
      <c r="CMD121" s="137"/>
      <c r="CME121" s="137"/>
      <c r="CMF121" s="137"/>
      <c r="CMG121" s="137"/>
      <c r="CMH121" s="137"/>
      <c r="CMI121" s="137"/>
      <c r="CMJ121" s="137"/>
      <c r="CMK121" s="137"/>
      <c r="CML121" s="137"/>
      <c r="CMM121" s="137"/>
      <c r="CMN121" s="137"/>
      <c r="CMO121" s="137"/>
      <c r="CMP121" s="137"/>
      <c r="CMQ121" s="137"/>
      <c r="CMR121" s="137"/>
      <c r="CMS121" s="137"/>
      <c r="CMT121" s="137"/>
      <c r="CMU121" s="137"/>
      <c r="CMV121" s="137"/>
      <c r="CMW121" s="137"/>
      <c r="CMX121" s="137"/>
      <c r="CMY121" s="137"/>
      <c r="CMZ121" s="137"/>
      <c r="CNA121" s="137"/>
      <c r="CNB121" s="137"/>
      <c r="CNC121" s="137"/>
      <c r="CND121" s="137"/>
      <c r="CNE121" s="137"/>
      <c r="CNF121" s="137"/>
      <c r="CNG121" s="137"/>
      <c r="CNH121" s="137"/>
      <c r="CNI121" s="137"/>
      <c r="CNJ121" s="137"/>
      <c r="CNK121" s="137"/>
      <c r="CNL121" s="137"/>
      <c r="CNM121" s="137"/>
      <c r="CNN121" s="137"/>
      <c r="CNO121" s="137"/>
      <c r="CNP121" s="137"/>
      <c r="CNQ121" s="137"/>
      <c r="CNR121" s="137"/>
      <c r="CNS121" s="137"/>
      <c r="CNT121" s="137"/>
      <c r="CNU121" s="137"/>
      <c r="CNV121" s="137"/>
      <c r="CNW121" s="137"/>
      <c r="CNX121" s="137"/>
      <c r="CNY121" s="137"/>
      <c r="CNZ121" s="137"/>
      <c r="COA121" s="137"/>
      <c r="COB121" s="137"/>
      <c r="COC121" s="137"/>
      <c r="COD121" s="137"/>
      <c r="COE121" s="137"/>
      <c r="COF121" s="137"/>
      <c r="COG121" s="137"/>
      <c r="COH121" s="137"/>
      <c r="COI121" s="137"/>
      <c r="COJ121" s="137"/>
      <c r="COK121" s="137"/>
      <c r="COL121" s="137"/>
      <c r="COM121" s="137"/>
      <c r="CON121" s="137"/>
      <c r="COO121" s="137"/>
      <c r="COP121" s="137"/>
      <c r="COQ121" s="137"/>
      <c r="COR121" s="137"/>
      <c r="COS121" s="137"/>
      <c r="COT121" s="137"/>
      <c r="COU121" s="137"/>
      <c r="COV121" s="137"/>
      <c r="COW121" s="137"/>
      <c r="COX121" s="137"/>
      <c r="COY121" s="137"/>
      <c r="COZ121" s="137"/>
      <c r="CPA121" s="137"/>
      <c r="CPB121" s="137"/>
      <c r="CPC121" s="137"/>
      <c r="CPD121" s="137"/>
      <c r="CPE121" s="137"/>
      <c r="CPF121" s="137"/>
      <c r="CPG121" s="137"/>
      <c r="CPH121" s="137"/>
      <c r="CPI121" s="137"/>
      <c r="CPJ121" s="137"/>
      <c r="CPK121" s="137"/>
      <c r="CPL121" s="137"/>
      <c r="CPM121" s="137"/>
      <c r="CPN121" s="137"/>
      <c r="CPO121" s="137"/>
      <c r="CPP121" s="137"/>
      <c r="CPQ121" s="137"/>
      <c r="CPR121" s="137"/>
      <c r="CPS121" s="137"/>
      <c r="CPT121" s="137"/>
      <c r="CPU121" s="137"/>
      <c r="CPV121" s="137"/>
      <c r="CPW121" s="137"/>
      <c r="CPX121" s="137"/>
      <c r="CPY121" s="137"/>
      <c r="CPZ121" s="137"/>
      <c r="CQA121" s="137"/>
      <c r="CQB121" s="137"/>
      <c r="CQC121" s="137"/>
      <c r="CQD121" s="137"/>
      <c r="CQE121" s="137"/>
      <c r="CQF121" s="137"/>
      <c r="CQG121" s="137"/>
      <c r="CQH121" s="137"/>
      <c r="CQI121" s="137"/>
      <c r="CQJ121" s="137"/>
      <c r="CQK121" s="137"/>
      <c r="CQL121" s="137"/>
      <c r="CQM121" s="137"/>
      <c r="CQN121" s="137"/>
      <c r="CQO121" s="137"/>
      <c r="CQP121" s="137"/>
      <c r="CQQ121" s="137"/>
      <c r="CQR121" s="137"/>
      <c r="CQS121" s="137"/>
      <c r="CQT121" s="137"/>
      <c r="CQU121" s="137"/>
      <c r="CQV121" s="137"/>
      <c r="CQW121" s="137"/>
      <c r="CQX121" s="137"/>
      <c r="CQY121" s="137"/>
      <c r="CQZ121" s="137"/>
      <c r="CRA121" s="137"/>
      <c r="CRB121" s="137"/>
      <c r="CRC121" s="137"/>
      <c r="CRD121" s="137"/>
      <c r="CRE121" s="137"/>
      <c r="CRF121" s="137"/>
      <c r="CRG121" s="137"/>
      <c r="CRH121" s="137"/>
      <c r="CRI121" s="137"/>
      <c r="CRJ121" s="137"/>
      <c r="CRK121" s="137"/>
      <c r="CRL121" s="137"/>
      <c r="CRM121" s="137"/>
      <c r="CRN121" s="137"/>
      <c r="CRO121" s="137"/>
      <c r="CRP121" s="137"/>
      <c r="CRQ121" s="137"/>
      <c r="CRR121" s="137"/>
      <c r="CRS121" s="137"/>
      <c r="CRT121" s="137"/>
      <c r="CRU121" s="137"/>
      <c r="CRV121" s="137"/>
      <c r="CRW121" s="137"/>
      <c r="CRX121" s="137"/>
      <c r="CRY121" s="137"/>
      <c r="CRZ121" s="137"/>
      <c r="CSA121" s="137"/>
      <c r="CSB121" s="137"/>
      <c r="CSC121" s="137"/>
      <c r="CSD121" s="137"/>
      <c r="CSE121" s="137"/>
      <c r="CSF121" s="137"/>
      <c r="CSG121" s="137"/>
      <c r="CSH121" s="137"/>
      <c r="CSI121" s="137"/>
      <c r="CSJ121" s="137"/>
      <c r="CSK121" s="137"/>
      <c r="CSL121" s="137"/>
      <c r="CSM121" s="137"/>
      <c r="CSN121" s="137"/>
      <c r="CSO121" s="137"/>
      <c r="CSP121" s="137"/>
      <c r="CSQ121" s="137"/>
      <c r="CSR121" s="137"/>
      <c r="CSS121" s="137"/>
      <c r="CST121" s="137"/>
      <c r="CSU121" s="137"/>
      <c r="CSV121" s="137"/>
      <c r="CSW121" s="137"/>
      <c r="CSX121" s="137"/>
      <c r="CSY121" s="137"/>
      <c r="CSZ121" s="137"/>
      <c r="CTA121" s="137"/>
      <c r="CTB121" s="137"/>
      <c r="CTC121" s="137"/>
      <c r="CTD121" s="137"/>
      <c r="CTE121" s="137"/>
      <c r="CTF121" s="137"/>
      <c r="CTG121" s="137"/>
      <c r="CTH121" s="137"/>
      <c r="CTI121" s="137"/>
      <c r="CTJ121" s="137"/>
      <c r="CTK121" s="137"/>
      <c r="CTL121" s="137"/>
      <c r="CTM121" s="137"/>
      <c r="CTN121" s="137"/>
      <c r="CTO121" s="137"/>
      <c r="CTP121" s="137"/>
      <c r="CTQ121" s="137"/>
      <c r="CTR121" s="137"/>
      <c r="CTS121" s="137"/>
      <c r="CTT121" s="137"/>
      <c r="CTU121" s="137"/>
      <c r="CTV121" s="137"/>
      <c r="CTW121" s="137"/>
      <c r="CTX121" s="137"/>
      <c r="CTY121" s="137"/>
      <c r="CTZ121" s="137"/>
      <c r="CUA121" s="137"/>
      <c r="CUB121" s="137"/>
      <c r="CUC121" s="137"/>
      <c r="CUD121" s="137"/>
      <c r="CUE121" s="137"/>
      <c r="CUF121" s="137"/>
      <c r="CUG121" s="137"/>
      <c r="CUH121" s="137"/>
      <c r="CUI121" s="137"/>
      <c r="CUJ121" s="137"/>
      <c r="CUK121" s="137"/>
      <c r="CUL121" s="137"/>
      <c r="CUM121" s="137"/>
      <c r="CUN121" s="137"/>
      <c r="CUO121" s="137"/>
      <c r="CUP121" s="137"/>
      <c r="CUQ121" s="137"/>
      <c r="CUR121" s="137"/>
      <c r="CUS121" s="137"/>
      <c r="CUT121" s="137"/>
      <c r="CUU121" s="137"/>
      <c r="CUV121" s="137"/>
      <c r="CUW121" s="137"/>
      <c r="CUX121" s="137"/>
      <c r="CUY121" s="137"/>
      <c r="CUZ121" s="137"/>
      <c r="CVA121" s="137"/>
      <c r="CVB121" s="137"/>
      <c r="CVC121" s="137"/>
      <c r="CVD121" s="137"/>
      <c r="CVE121" s="137"/>
      <c r="CVF121" s="137"/>
      <c r="CVG121" s="137"/>
      <c r="CVH121" s="137"/>
      <c r="CVI121" s="137"/>
      <c r="CVJ121" s="137"/>
      <c r="CVK121" s="137"/>
      <c r="CVL121" s="137"/>
      <c r="CVM121" s="137"/>
      <c r="CVN121" s="137"/>
      <c r="CVO121" s="137"/>
      <c r="CVP121" s="137"/>
      <c r="CVQ121" s="137"/>
      <c r="CVR121" s="137"/>
      <c r="CVS121" s="137"/>
      <c r="CVT121" s="137"/>
      <c r="CVU121" s="137"/>
      <c r="CVV121" s="137"/>
      <c r="CVW121" s="137"/>
      <c r="CVX121" s="137"/>
      <c r="CVY121" s="137"/>
      <c r="CVZ121" s="137"/>
      <c r="CWA121" s="137"/>
      <c r="CWB121" s="137"/>
      <c r="CWC121" s="137"/>
      <c r="CWD121" s="137"/>
      <c r="CWE121" s="137"/>
      <c r="CWF121" s="137"/>
      <c r="CWG121" s="137"/>
      <c r="CWH121" s="137"/>
      <c r="CWI121" s="137"/>
      <c r="CWJ121" s="137"/>
      <c r="CWK121" s="137"/>
      <c r="CWL121" s="137"/>
      <c r="CWM121" s="137"/>
      <c r="CWN121" s="137"/>
      <c r="CWO121" s="137"/>
      <c r="CWP121" s="137"/>
      <c r="CWQ121" s="137"/>
      <c r="CWR121" s="137"/>
      <c r="CWS121" s="137"/>
      <c r="CWT121" s="137"/>
      <c r="CWU121" s="137"/>
      <c r="CWV121" s="137"/>
      <c r="CWW121" s="137"/>
      <c r="CWX121" s="137"/>
      <c r="CWY121" s="137"/>
      <c r="CWZ121" s="137"/>
      <c r="CXA121" s="137"/>
      <c r="CXB121" s="137"/>
      <c r="CXC121" s="137"/>
      <c r="CXD121" s="137"/>
      <c r="CXE121" s="137"/>
      <c r="CXF121" s="137"/>
      <c r="CXG121" s="137"/>
      <c r="CXH121" s="137"/>
      <c r="CXI121" s="137"/>
      <c r="CXJ121" s="137"/>
      <c r="CXK121" s="137"/>
      <c r="CXL121" s="137"/>
      <c r="CXM121" s="137"/>
      <c r="CXN121" s="137"/>
      <c r="CXO121" s="137"/>
      <c r="CXP121" s="137"/>
      <c r="CXQ121" s="137"/>
      <c r="CXR121" s="137"/>
      <c r="CXS121" s="137"/>
      <c r="CXT121" s="137"/>
      <c r="CXU121" s="137"/>
      <c r="CXV121" s="137"/>
      <c r="CXW121" s="137"/>
      <c r="CXX121" s="137"/>
      <c r="CXY121" s="137"/>
      <c r="CXZ121" s="137"/>
      <c r="CYA121" s="137"/>
      <c r="CYB121" s="137"/>
      <c r="CYC121" s="137"/>
      <c r="CYD121" s="137"/>
      <c r="CYE121" s="137"/>
      <c r="CYF121" s="137"/>
      <c r="CYG121" s="137"/>
      <c r="CYH121" s="137"/>
      <c r="CYI121" s="137"/>
      <c r="CYJ121" s="137"/>
      <c r="CYK121" s="137"/>
      <c r="CYL121" s="137"/>
      <c r="CYM121" s="137"/>
      <c r="CYN121" s="137"/>
      <c r="CYO121" s="137"/>
      <c r="CYP121" s="137"/>
      <c r="CYQ121" s="137"/>
      <c r="CYR121" s="137"/>
      <c r="CYS121" s="137"/>
      <c r="CYT121" s="137"/>
      <c r="CYU121" s="137"/>
      <c r="CYV121" s="137"/>
      <c r="CYW121" s="137"/>
      <c r="CYX121" s="137"/>
      <c r="CYY121" s="137"/>
      <c r="CYZ121" s="137"/>
      <c r="CZA121" s="137"/>
      <c r="CZB121" s="137"/>
      <c r="CZC121" s="137"/>
      <c r="CZD121" s="137"/>
      <c r="CZE121" s="137"/>
      <c r="CZF121" s="137"/>
      <c r="CZG121" s="137"/>
      <c r="CZH121" s="137"/>
      <c r="CZI121" s="137"/>
      <c r="CZJ121" s="137"/>
      <c r="CZK121" s="137"/>
      <c r="CZL121" s="137"/>
      <c r="CZM121" s="137"/>
      <c r="CZN121" s="137"/>
      <c r="CZO121" s="137"/>
      <c r="CZP121" s="137"/>
      <c r="CZQ121" s="137"/>
      <c r="CZR121" s="137"/>
      <c r="CZS121" s="137"/>
      <c r="CZT121" s="137"/>
      <c r="CZU121" s="137"/>
      <c r="CZV121" s="137"/>
      <c r="CZW121" s="137"/>
      <c r="CZX121" s="137"/>
      <c r="CZY121" s="137"/>
      <c r="CZZ121" s="137"/>
      <c r="DAA121" s="137"/>
      <c r="DAB121" s="137"/>
      <c r="DAC121" s="137"/>
      <c r="DAD121" s="137"/>
      <c r="DAE121" s="137"/>
      <c r="DAF121" s="137"/>
      <c r="DAG121" s="137"/>
      <c r="DAH121" s="137"/>
      <c r="DAI121" s="137"/>
      <c r="DAJ121" s="137"/>
      <c r="DAK121" s="137"/>
      <c r="DAL121" s="137"/>
      <c r="DAM121" s="137"/>
      <c r="DAN121" s="137"/>
      <c r="DAO121" s="137"/>
      <c r="DAP121" s="137"/>
      <c r="DAQ121" s="137"/>
      <c r="DAR121" s="137"/>
      <c r="DAS121" s="137"/>
      <c r="DAT121" s="137"/>
      <c r="DAU121" s="137"/>
      <c r="DAV121" s="137"/>
      <c r="DAW121" s="137"/>
      <c r="DAX121" s="137"/>
      <c r="DAY121" s="137"/>
      <c r="DAZ121" s="137"/>
      <c r="DBA121" s="137"/>
      <c r="DBB121" s="137"/>
      <c r="DBC121" s="137"/>
      <c r="DBD121" s="137"/>
      <c r="DBE121" s="137"/>
      <c r="DBF121" s="137"/>
      <c r="DBG121" s="137"/>
      <c r="DBH121" s="137"/>
      <c r="DBI121" s="137"/>
      <c r="DBJ121" s="137"/>
      <c r="DBK121" s="137"/>
      <c r="DBL121" s="137"/>
      <c r="DBM121" s="137"/>
      <c r="DBN121" s="137"/>
      <c r="DBO121" s="137"/>
      <c r="DBP121" s="137"/>
      <c r="DBQ121" s="137"/>
      <c r="DBR121" s="137"/>
      <c r="DBS121" s="137"/>
      <c r="DBT121" s="137"/>
      <c r="DBU121" s="137"/>
      <c r="DBV121" s="137"/>
      <c r="DBW121" s="137"/>
      <c r="DBX121" s="137"/>
      <c r="DBY121" s="137"/>
      <c r="DBZ121" s="137"/>
      <c r="DCA121" s="137"/>
      <c r="DCB121" s="137"/>
      <c r="DCC121" s="137"/>
      <c r="DCD121" s="137"/>
      <c r="DCE121" s="137"/>
      <c r="DCF121" s="137"/>
      <c r="DCG121" s="137"/>
      <c r="DCH121" s="137"/>
      <c r="DCI121" s="137"/>
      <c r="DCJ121" s="137"/>
      <c r="DCK121" s="137"/>
      <c r="DCL121" s="137"/>
      <c r="DCM121" s="137"/>
      <c r="DCN121" s="137"/>
      <c r="DCO121" s="137"/>
      <c r="DCP121" s="137"/>
      <c r="DCQ121" s="137"/>
      <c r="DCR121" s="137"/>
      <c r="DCS121" s="137"/>
      <c r="DCT121" s="137"/>
      <c r="DCU121" s="137"/>
      <c r="DCV121" s="137"/>
      <c r="DCW121" s="137"/>
      <c r="DCX121" s="137"/>
      <c r="DCY121" s="137"/>
      <c r="DCZ121" s="137"/>
      <c r="DDA121" s="137"/>
      <c r="DDB121" s="137"/>
      <c r="DDC121" s="137"/>
      <c r="DDD121" s="137"/>
      <c r="DDE121" s="137"/>
      <c r="DDF121" s="137"/>
      <c r="DDG121" s="137"/>
      <c r="DDH121" s="137"/>
      <c r="DDI121" s="137"/>
      <c r="DDJ121" s="137"/>
      <c r="DDK121" s="137"/>
      <c r="DDL121" s="137"/>
      <c r="DDM121" s="137"/>
      <c r="DDN121" s="137"/>
      <c r="DDO121" s="137"/>
      <c r="DDP121" s="137"/>
      <c r="DDQ121" s="137"/>
      <c r="DDR121" s="137"/>
      <c r="DDS121" s="137"/>
      <c r="DDT121" s="137"/>
      <c r="DDU121" s="137"/>
      <c r="DDV121" s="137"/>
      <c r="DDW121" s="137"/>
      <c r="DDX121" s="137"/>
      <c r="DDY121" s="137"/>
      <c r="DDZ121" s="137"/>
      <c r="DEA121" s="137"/>
      <c r="DEB121" s="137"/>
      <c r="DEC121" s="137"/>
      <c r="DED121" s="137"/>
      <c r="DEE121" s="137"/>
      <c r="DEF121" s="137"/>
      <c r="DEG121" s="137"/>
      <c r="DEH121" s="137"/>
      <c r="DEI121" s="137"/>
      <c r="DEJ121" s="137"/>
      <c r="DEK121" s="137"/>
      <c r="DEL121" s="137"/>
      <c r="DEM121" s="137"/>
      <c r="DEN121" s="137"/>
      <c r="DEO121" s="137"/>
      <c r="DEP121" s="137"/>
      <c r="DEQ121" s="137"/>
      <c r="DER121" s="137"/>
      <c r="DES121" s="137"/>
      <c r="DET121" s="137"/>
      <c r="DEU121" s="137"/>
      <c r="DEV121" s="137"/>
      <c r="DEW121" s="137"/>
      <c r="DEX121" s="137"/>
      <c r="DEY121" s="137"/>
      <c r="DEZ121" s="137"/>
      <c r="DFA121" s="137"/>
      <c r="DFB121" s="137"/>
      <c r="DFC121" s="137"/>
      <c r="DFD121" s="137"/>
      <c r="DFE121" s="137"/>
      <c r="DFF121" s="137"/>
      <c r="DFG121" s="137"/>
      <c r="DFH121" s="137"/>
      <c r="DFI121" s="137"/>
      <c r="DFJ121" s="137"/>
      <c r="DFK121" s="137"/>
      <c r="DFL121" s="137"/>
      <c r="DFM121" s="137"/>
      <c r="DFN121" s="137"/>
      <c r="DFO121" s="137"/>
      <c r="DFP121" s="137"/>
      <c r="DFQ121" s="137"/>
      <c r="DFR121" s="137"/>
      <c r="DFS121" s="137"/>
      <c r="DFT121" s="137"/>
      <c r="DFU121" s="137"/>
      <c r="DFV121" s="137"/>
      <c r="DFW121" s="137"/>
      <c r="DFX121" s="137"/>
      <c r="DFY121" s="137"/>
      <c r="DFZ121" s="137"/>
      <c r="DGA121" s="137"/>
      <c r="DGB121" s="137"/>
      <c r="DGC121" s="137"/>
      <c r="DGD121" s="137"/>
      <c r="DGE121" s="137"/>
      <c r="DGF121" s="137"/>
      <c r="DGG121" s="137"/>
      <c r="DGH121" s="137"/>
      <c r="DGI121" s="137"/>
      <c r="DGJ121" s="137"/>
      <c r="DGK121" s="137"/>
      <c r="DGL121" s="137"/>
      <c r="DGM121" s="137"/>
      <c r="DGN121" s="137"/>
      <c r="DGO121" s="137"/>
      <c r="DGP121" s="137"/>
      <c r="DGQ121" s="137"/>
      <c r="DGR121" s="137"/>
      <c r="DGS121" s="137"/>
      <c r="DGT121" s="137"/>
      <c r="DGU121" s="137"/>
      <c r="DGV121" s="137"/>
      <c r="DGW121" s="137"/>
      <c r="DGX121" s="137"/>
      <c r="DGY121" s="137"/>
      <c r="DGZ121" s="137"/>
      <c r="DHA121" s="137"/>
      <c r="DHB121" s="137"/>
      <c r="DHC121" s="137"/>
      <c r="DHD121" s="137"/>
      <c r="DHE121" s="137"/>
      <c r="DHF121" s="137"/>
      <c r="DHG121" s="137"/>
      <c r="DHH121" s="137"/>
      <c r="DHI121" s="137"/>
      <c r="DHJ121" s="137"/>
      <c r="DHK121" s="137"/>
      <c r="DHL121" s="137"/>
      <c r="DHM121" s="137"/>
      <c r="DHN121" s="137"/>
      <c r="DHO121" s="137"/>
      <c r="DHP121" s="137"/>
      <c r="DHQ121" s="137"/>
      <c r="DHR121" s="137"/>
      <c r="DHS121" s="137"/>
      <c r="DHT121" s="137"/>
      <c r="DHU121" s="137"/>
      <c r="DHV121" s="137"/>
      <c r="DHW121" s="137"/>
      <c r="DHX121" s="137"/>
      <c r="DHY121" s="137"/>
      <c r="DHZ121" s="137"/>
      <c r="DIA121" s="137"/>
      <c r="DIB121" s="137"/>
      <c r="DIC121" s="137"/>
      <c r="DID121" s="137"/>
      <c r="DIE121" s="137"/>
      <c r="DIF121" s="137"/>
      <c r="DIG121" s="137"/>
      <c r="DIH121" s="137"/>
      <c r="DII121" s="137"/>
      <c r="DIJ121" s="137"/>
      <c r="DIK121" s="137"/>
      <c r="DIL121" s="137"/>
      <c r="DIM121" s="137"/>
      <c r="DIN121" s="137"/>
      <c r="DIO121" s="137"/>
      <c r="DIP121" s="137"/>
      <c r="DIQ121" s="137"/>
      <c r="DIR121" s="137"/>
      <c r="DIS121" s="137"/>
      <c r="DIT121" s="137"/>
      <c r="DIU121" s="137"/>
      <c r="DIV121" s="137"/>
      <c r="DIW121" s="137"/>
      <c r="DIX121" s="137"/>
      <c r="DIY121" s="137"/>
      <c r="DIZ121" s="137"/>
      <c r="DJA121" s="137"/>
      <c r="DJB121" s="137"/>
      <c r="DJC121" s="137"/>
      <c r="DJD121" s="137"/>
      <c r="DJE121" s="137"/>
      <c r="DJF121" s="137"/>
      <c r="DJG121" s="137"/>
      <c r="DJH121" s="137"/>
      <c r="DJI121" s="137"/>
      <c r="DJJ121" s="137"/>
      <c r="DJK121" s="137"/>
      <c r="DJL121" s="137"/>
      <c r="DJM121" s="137"/>
      <c r="DJN121" s="137"/>
      <c r="DJO121" s="137"/>
      <c r="DJP121" s="137"/>
      <c r="DJQ121" s="137"/>
      <c r="DJR121" s="137"/>
      <c r="DJS121" s="137"/>
      <c r="DJT121" s="137"/>
      <c r="DJU121" s="137"/>
      <c r="DJV121" s="137"/>
      <c r="DJW121" s="137"/>
      <c r="DJX121" s="137"/>
      <c r="DJY121" s="137"/>
      <c r="DJZ121" s="137"/>
      <c r="DKA121" s="137"/>
      <c r="DKB121" s="137"/>
      <c r="DKC121" s="137"/>
      <c r="DKD121" s="137"/>
      <c r="DKE121" s="137"/>
      <c r="DKF121" s="137"/>
      <c r="DKG121" s="137"/>
      <c r="DKH121" s="137"/>
      <c r="DKI121" s="137"/>
      <c r="DKJ121" s="137"/>
      <c r="DKK121" s="137"/>
      <c r="DKL121" s="137"/>
      <c r="DKM121" s="137"/>
      <c r="DKN121" s="137"/>
      <c r="DKO121" s="137"/>
      <c r="DKP121" s="137"/>
      <c r="DKQ121" s="137"/>
      <c r="DKR121" s="137"/>
      <c r="DKS121" s="137"/>
      <c r="DKT121" s="137"/>
      <c r="DKU121" s="137"/>
      <c r="DKV121" s="137"/>
      <c r="DKW121" s="137"/>
      <c r="DKX121" s="137"/>
      <c r="DKY121" s="137"/>
      <c r="DKZ121" s="137"/>
      <c r="DLA121" s="137"/>
      <c r="DLB121" s="137"/>
      <c r="DLC121" s="137"/>
      <c r="DLD121" s="137"/>
      <c r="DLE121" s="137"/>
      <c r="DLF121" s="137"/>
      <c r="DLG121" s="137"/>
      <c r="DLH121" s="137"/>
      <c r="DLI121" s="137"/>
      <c r="DLJ121" s="137"/>
      <c r="DLK121" s="137"/>
      <c r="DLL121" s="137"/>
      <c r="DLM121" s="137"/>
      <c r="DLN121" s="137"/>
      <c r="DLO121" s="137"/>
      <c r="DLP121" s="137"/>
      <c r="DLQ121" s="137"/>
      <c r="DLR121" s="137"/>
      <c r="DLS121" s="137"/>
      <c r="DLT121" s="137"/>
      <c r="DLU121" s="137"/>
      <c r="DLV121" s="137"/>
      <c r="DLW121" s="137"/>
      <c r="DLX121" s="137"/>
      <c r="DLY121" s="137"/>
      <c r="DLZ121" s="137"/>
      <c r="DMA121" s="137"/>
      <c r="DMB121" s="137"/>
      <c r="DMC121" s="137"/>
      <c r="DMD121" s="137"/>
      <c r="DME121" s="137"/>
      <c r="DMF121" s="137"/>
      <c r="DMG121" s="137"/>
      <c r="DMH121" s="137"/>
      <c r="DMI121" s="137"/>
      <c r="DMJ121" s="137"/>
      <c r="DMK121" s="137"/>
      <c r="DML121" s="137"/>
      <c r="DMM121" s="137"/>
      <c r="DMN121" s="137"/>
      <c r="DMO121" s="137"/>
      <c r="DMP121" s="137"/>
      <c r="DMQ121" s="137"/>
      <c r="DMR121" s="137"/>
      <c r="DMS121" s="137"/>
      <c r="DMT121" s="137"/>
      <c r="DMU121" s="137"/>
      <c r="DMV121" s="137"/>
      <c r="DMW121" s="137"/>
      <c r="DMX121" s="137"/>
      <c r="DMY121" s="137"/>
      <c r="DMZ121" s="137"/>
      <c r="DNA121" s="137"/>
      <c r="DNB121" s="137"/>
      <c r="DNC121" s="137"/>
      <c r="DND121" s="137"/>
      <c r="DNE121" s="137"/>
      <c r="DNF121" s="137"/>
      <c r="DNG121" s="137"/>
      <c r="DNH121" s="137"/>
      <c r="DNI121" s="137"/>
      <c r="DNJ121" s="137"/>
      <c r="DNK121" s="137"/>
      <c r="DNL121" s="137"/>
      <c r="DNM121" s="137"/>
      <c r="DNN121" s="137"/>
      <c r="DNO121" s="137"/>
      <c r="DNP121" s="137"/>
      <c r="DNQ121" s="137"/>
      <c r="DNR121" s="137"/>
      <c r="DNS121" s="137"/>
      <c r="DNT121" s="137"/>
      <c r="DNU121" s="137"/>
      <c r="DNV121" s="137"/>
      <c r="DNW121" s="137"/>
      <c r="DNX121" s="137"/>
      <c r="DNY121" s="137"/>
      <c r="DNZ121" s="137"/>
      <c r="DOA121" s="137"/>
      <c r="DOB121" s="137"/>
      <c r="DOC121" s="137"/>
      <c r="DOD121" s="137"/>
      <c r="DOE121" s="137"/>
      <c r="DOF121" s="137"/>
      <c r="DOG121" s="137"/>
      <c r="DOH121" s="137"/>
      <c r="DOI121" s="137"/>
      <c r="DOJ121" s="137"/>
      <c r="DOK121" s="137"/>
      <c r="DOL121" s="137"/>
      <c r="DOM121" s="137"/>
      <c r="DON121" s="137"/>
      <c r="DOO121" s="137"/>
      <c r="DOP121" s="137"/>
      <c r="DOQ121" s="137"/>
      <c r="DOR121" s="137"/>
      <c r="DOS121" s="137"/>
      <c r="DOT121" s="137"/>
      <c r="DOU121" s="137"/>
      <c r="DOV121" s="137"/>
      <c r="DOW121" s="137"/>
      <c r="DOX121" s="137"/>
      <c r="DOY121" s="137"/>
      <c r="DOZ121" s="137"/>
      <c r="DPA121" s="137"/>
      <c r="DPB121" s="137"/>
      <c r="DPC121" s="137"/>
      <c r="DPD121" s="137"/>
      <c r="DPE121" s="137"/>
      <c r="DPF121" s="137"/>
      <c r="DPG121" s="137"/>
      <c r="DPH121" s="137"/>
      <c r="DPI121" s="137"/>
      <c r="DPJ121" s="137"/>
      <c r="DPK121" s="137"/>
      <c r="DPL121" s="137"/>
      <c r="DPM121" s="137"/>
      <c r="DPN121" s="137"/>
      <c r="DPO121" s="137"/>
      <c r="DPP121" s="137"/>
      <c r="DPQ121" s="137"/>
      <c r="DPR121" s="137"/>
      <c r="DPS121" s="137"/>
      <c r="DPT121" s="137"/>
      <c r="DPU121" s="137"/>
      <c r="DPV121" s="137"/>
      <c r="DPW121" s="137"/>
      <c r="DPX121" s="137"/>
      <c r="DPY121" s="137"/>
      <c r="DPZ121" s="137"/>
      <c r="DQA121" s="137"/>
      <c r="DQB121" s="137"/>
      <c r="DQC121" s="137"/>
      <c r="DQD121" s="137"/>
      <c r="DQE121" s="137"/>
      <c r="DQF121" s="137"/>
      <c r="DQG121" s="137"/>
      <c r="DQH121" s="137"/>
      <c r="DQI121" s="137"/>
      <c r="DQJ121" s="137"/>
      <c r="DQK121" s="137"/>
      <c r="DQL121" s="137"/>
      <c r="DQM121" s="137"/>
      <c r="DQN121" s="137"/>
      <c r="DQO121" s="137"/>
      <c r="DQP121" s="137"/>
      <c r="DQQ121" s="137"/>
      <c r="DQR121" s="137"/>
      <c r="DQS121" s="137"/>
      <c r="DQT121" s="137"/>
      <c r="DQU121" s="137"/>
      <c r="DQV121" s="137"/>
      <c r="DQW121" s="137"/>
      <c r="DQX121" s="137"/>
      <c r="DQY121" s="137"/>
      <c r="DQZ121" s="137"/>
      <c r="DRA121" s="137"/>
      <c r="DRB121" s="137"/>
      <c r="DRC121" s="137"/>
      <c r="DRD121" s="137"/>
      <c r="DRE121" s="137"/>
      <c r="DRF121" s="137"/>
      <c r="DRG121" s="137"/>
      <c r="DRH121" s="137"/>
      <c r="DRI121" s="137"/>
      <c r="DRJ121" s="137"/>
      <c r="DRK121" s="137"/>
      <c r="DRL121" s="137"/>
      <c r="DRM121" s="137"/>
      <c r="DRN121" s="137"/>
      <c r="DRO121" s="137"/>
      <c r="DRP121" s="137"/>
      <c r="DRQ121" s="137"/>
      <c r="DRR121" s="137"/>
      <c r="DRS121" s="137"/>
      <c r="DRT121" s="137"/>
      <c r="DRU121" s="137"/>
      <c r="DRV121" s="137"/>
      <c r="DRW121" s="137"/>
      <c r="DRX121" s="137"/>
      <c r="DRY121" s="137"/>
      <c r="DRZ121" s="137"/>
      <c r="DSA121" s="137"/>
      <c r="DSB121" s="137"/>
      <c r="DSC121" s="137"/>
      <c r="DSD121" s="137"/>
      <c r="DSE121" s="137"/>
      <c r="DSF121" s="137"/>
      <c r="DSG121" s="137"/>
      <c r="DSH121" s="137"/>
      <c r="DSI121" s="137"/>
      <c r="DSJ121" s="137"/>
      <c r="DSK121" s="137"/>
      <c r="DSL121" s="137"/>
      <c r="DSM121" s="137"/>
      <c r="DSN121" s="137"/>
      <c r="DSO121" s="137"/>
      <c r="DSP121" s="137"/>
      <c r="DSQ121" s="137"/>
      <c r="DSR121" s="137"/>
      <c r="DSS121" s="137"/>
      <c r="DST121" s="137"/>
      <c r="DSU121" s="137"/>
      <c r="DSV121" s="137"/>
      <c r="DSW121" s="137"/>
      <c r="DSX121" s="137"/>
      <c r="DSY121" s="137"/>
      <c r="DSZ121" s="137"/>
      <c r="DTA121" s="137"/>
      <c r="DTB121" s="137"/>
      <c r="DTC121" s="137"/>
      <c r="DTD121" s="137"/>
      <c r="DTE121" s="137"/>
      <c r="DTF121" s="137"/>
      <c r="DTG121" s="137"/>
      <c r="DTH121" s="137"/>
      <c r="DTI121" s="137"/>
      <c r="DTJ121" s="137"/>
      <c r="DTK121" s="137"/>
      <c r="DTL121" s="137"/>
      <c r="DTM121" s="137"/>
      <c r="DTN121" s="137"/>
      <c r="DTO121" s="137"/>
      <c r="DTP121" s="137"/>
      <c r="DTQ121" s="137"/>
      <c r="DTR121" s="137"/>
      <c r="DTS121" s="137"/>
      <c r="DTT121" s="137"/>
      <c r="DTU121" s="137"/>
      <c r="DTV121" s="137"/>
      <c r="DTW121" s="137"/>
      <c r="DTX121" s="137"/>
      <c r="DTY121" s="137"/>
      <c r="DTZ121" s="137"/>
      <c r="DUA121" s="137"/>
      <c r="DUB121" s="137"/>
      <c r="DUC121" s="137"/>
      <c r="DUD121" s="137"/>
      <c r="DUE121" s="137"/>
      <c r="DUF121" s="137"/>
      <c r="DUG121" s="137"/>
      <c r="DUH121" s="137"/>
      <c r="DUI121" s="137"/>
      <c r="DUJ121" s="137"/>
      <c r="DUK121" s="137"/>
      <c r="DUL121" s="137"/>
      <c r="DUM121" s="137"/>
      <c r="DUN121" s="137"/>
      <c r="DUO121" s="137"/>
      <c r="DUP121" s="137"/>
      <c r="DUQ121" s="137"/>
      <c r="DUR121" s="137"/>
      <c r="DUS121" s="137"/>
      <c r="DUT121" s="137"/>
      <c r="DUU121" s="137"/>
      <c r="DUV121" s="137"/>
      <c r="DUW121" s="137"/>
      <c r="DUX121" s="137"/>
      <c r="DUY121" s="137"/>
      <c r="DUZ121" s="137"/>
      <c r="DVA121" s="137"/>
      <c r="DVB121" s="137"/>
      <c r="DVC121" s="137"/>
      <c r="DVD121" s="137"/>
      <c r="DVE121" s="137"/>
      <c r="DVF121" s="137"/>
      <c r="DVG121" s="137"/>
      <c r="DVH121" s="137"/>
      <c r="DVI121" s="137"/>
      <c r="DVJ121" s="137"/>
      <c r="DVK121" s="137"/>
      <c r="DVL121" s="137"/>
      <c r="DVM121" s="137"/>
      <c r="DVN121" s="137"/>
      <c r="DVO121" s="137"/>
      <c r="DVP121" s="137"/>
      <c r="DVQ121" s="137"/>
      <c r="DVR121" s="137"/>
      <c r="DVS121" s="137"/>
      <c r="DVT121" s="137"/>
      <c r="DVU121" s="137"/>
      <c r="DVV121" s="137"/>
      <c r="DVW121" s="137"/>
      <c r="DVX121" s="137"/>
      <c r="DVY121" s="137"/>
      <c r="DVZ121" s="137"/>
      <c r="DWA121" s="137"/>
      <c r="DWB121" s="137"/>
      <c r="DWC121" s="137"/>
      <c r="DWD121" s="137"/>
      <c r="DWE121" s="137"/>
      <c r="DWF121" s="137"/>
      <c r="DWG121" s="137"/>
      <c r="DWH121" s="137"/>
      <c r="DWI121" s="137"/>
      <c r="DWJ121" s="137"/>
      <c r="DWK121" s="137"/>
      <c r="DWL121" s="137"/>
      <c r="DWM121" s="137"/>
      <c r="DWN121" s="137"/>
      <c r="DWO121" s="137"/>
      <c r="DWP121" s="137"/>
      <c r="DWQ121" s="137"/>
      <c r="DWR121" s="137"/>
      <c r="DWS121" s="137"/>
      <c r="DWT121" s="137"/>
      <c r="DWU121" s="137"/>
      <c r="DWV121" s="137"/>
      <c r="DWW121" s="137"/>
      <c r="DWX121" s="137"/>
      <c r="DWY121" s="137"/>
      <c r="DWZ121" s="137"/>
      <c r="DXA121" s="137"/>
      <c r="DXB121" s="137"/>
      <c r="DXC121" s="137"/>
      <c r="DXD121" s="137"/>
      <c r="DXE121" s="137"/>
      <c r="DXF121" s="137"/>
      <c r="DXG121" s="137"/>
      <c r="DXH121" s="137"/>
      <c r="DXI121" s="137"/>
      <c r="DXJ121" s="137"/>
      <c r="DXK121" s="137"/>
      <c r="DXL121" s="137"/>
      <c r="DXM121" s="137"/>
      <c r="DXN121" s="137"/>
      <c r="DXO121" s="137"/>
      <c r="DXP121" s="137"/>
      <c r="DXQ121" s="137"/>
      <c r="DXR121" s="137"/>
      <c r="DXS121" s="137"/>
      <c r="DXT121" s="137"/>
      <c r="DXU121" s="137"/>
      <c r="DXV121" s="137"/>
      <c r="DXW121" s="137"/>
      <c r="DXX121" s="137"/>
      <c r="DXY121" s="137"/>
      <c r="DXZ121" s="137"/>
      <c r="DYA121" s="137"/>
      <c r="DYB121" s="137"/>
      <c r="DYC121" s="137"/>
      <c r="DYD121" s="137"/>
      <c r="DYE121" s="137"/>
      <c r="DYF121" s="137"/>
      <c r="DYG121" s="137"/>
      <c r="DYH121" s="137"/>
      <c r="DYI121" s="137"/>
      <c r="DYJ121" s="137"/>
      <c r="DYK121" s="137"/>
      <c r="DYL121" s="137"/>
      <c r="DYM121" s="137"/>
      <c r="DYN121" s="137"/>
      <c r="DYO121" s="137"/>
      <c r="DYP121" s="137"/>
      <c r="DYQ121" s="137"/>
      <c r="DYR121" s="137"/>
      <c r="DYS121" s="137"/>
      <c r="DYT121" s="137"/>
      <c r="DYU121" s="137"/>
      <c r="DYV121" s="137"/>
      <c r="DYW121" s="137"/>
      <c r="DYX121" s="137"/>
      <c r="DYY121" s="137"/>
      <c r="DYZ121" s="137"/>
      <c r="DZA121" s="137"/>
      <c r="DZB121" s="137"/>
      <c r="DZC121" s="137"/>
      <c r="DZD121" s="137"/>
      <c r="DZE121" s="137"/>
      <c r="DZF121" s="137"/>
      <c r="DZG121" s="137"/>
      <c r="DZH121" s="137"/>
      <c r="DZI121" s="137"/>
      <c r="DZJ121" s="137"/>
      <c r="DZK121" s="137"/>
      <c r="DZL121" s="137"/>
      <c r="DZM121" s="137"/>
      <c r="DZN121" s="137"/>
      <c r="DZO121" s="137"/>
      <c r="DZP121" s="137"/>
      <c r="DZQ121" s="137"/>
      <c r="DZR121" s="137"/>
      <c r="DZS121" s="137"/>
      <c r="DZT121" s="137"/>
      <c r="DZU121" s="137"/>
      <c r="DZV121" s="137"/>
      <c r="DZW121" s="137"/>
      <c r="DZX121" s="137"/>
      <c r="DZY121" s="137"/>
      <c r="DZZ121" s="137"/>
      <c r="EAA121" s="137"/>
      <c r="EAB121" s="137"/>
      <c r="EAC121" s="137"/>
      <c r="EAD121" s="137"/>
      <c r="EAE121" s="137"/>
      <c r="EAF121" s="137"/>
      <c r="EAG121" s="137"/>
      <c r="EAH121" s="137"/>
      <c r="EAI121" s="137"/>
      <c r="EAJ121" s="137"/>
      <c r="EAK121" s="137"/>
      <c r="EAL121" s="137"/>
      <c r="EAM121" s="137"/>
      <c r="EAN121" s="137"/>
      <c r="EAO121" s="137"/>
      <c r="EAP121" s="137"/>
      <c r="EAQ121" s="137"/>
      <c r="EAR121" s="137"/>
      <c r="EAS121" s="137"/>
      <c r="EAT121" s="137"/>
      <c r="EAU121" s="137"/>
      <c r="EAV121" s="137"/>
      <c r="EAW121" s="137"/>
      <c r="EAX121" s="137"/>
      <c r="EAY121" s="137"/>
      <c r="EAZ121" s="137"/>
      <c r="EBA121" s="137"/>
      <c r="EBB121" s="137"/>
      <c r="EBC121" s="137"/>
      <c r="EBD121" s="137"/>
      <c r="EBE121" s="137"/>
      <c r="EBF121" s="137"/>
      <c r="EBG121" s="137"/>
      <c r="EBH121" s="137"/>
      <c r="EBI121" s="137"/>
      <c r="EBJ121" s="137"/>
      <c r="EBK121" s="137"/>
      <c r="EBL121" s="137"/>
      <c r="EBM121" s="137"/>
      <c r="EBN121" s="137"/>
      <c r="EBO121" s="137"/>
      <c r="EBP121" s="137"/>
      <c r="EBQ121" s="137"/>
      <c r="EBR121" s="137"/>
      <c r="EBS121" s="137"/>
      <c r="EBT121" s="137"/>
      <c r="EBU121" s="137"/>
      <c r="EBV121" s="137"/>
      <c r="EBW121" s="137"/>
      <c r="EBX121" s="137"/>
      <c r="EBY121" s="137"/>
      <c r="EBZ121" s="137"/>
      <c r="ECA121" s="137"/>
      <c r="ECB121" s="137"/>
      <c r="ECC121" s="137"/>
      <c r="ECD121" s="137"/>
      <c r="ECE121" s="137"/>
      <c r="ECF121" s="137"/>
      <c r="ECG121" s="137"/>
      <c r="ECH121" s="137"/>
      <c r="ECI121" s="137"/>
      <c r="ECJ121" s="137"/>
      <c r="ECK121" s="137"/>
      <c r="ECL121" s="137"/>
      <c r="ECM121" s="137"/>
      <c r="ECN121" s="137"/>
      <c r="ECO121" s="137"/>
      <c r="ECP121" s="137"/>
      <c r="ECQ121" s="137"/>
      <c r="ECR121" s="137"/>
      <c r="ECS121" s="137"/>
      <c r="ECT121" s="137"/>
      <c r="ECU121" s="137"/>
      <c r="ECV121" s="137"/>
      <c r="ECW121" s="137"/>
      <c r="ECX121" s="137"/>
      <c r="ECY121" s="137"/>
      <c r="ECZ121" s="137"/>
      <c r="EDA121" s="137"/>
      <c r="EDB121" s="137"/>
      <c r="EDC121" s="137"/>
      <c r="EDD121" s="137"/>
      <c r="EDE121" s="137"/>
      <c r="EDF121" s="137"/>
      <c r="EDG121" s="137"/>
      <c r="EDH121" s="137"/>
      <c r="EDI121" s="137"/>
      <c r="EDJ121" s="137"/>
      <c r="EDK121" s="137"/>
      <c r="EDL121" s="137"/>
      <c r="EDM121" s="137"/>
      <c r="EDN121" s="137"/>
      <c r="EDO121" s="137"/>
      <c r="EDP121" s="137"/>
      <c r="EDQ121" s="137"/>
      <c r="EDR121" s="137"/>
      <c r="EDS121" s="137"/>
      <c r="EDT121" s="137"/>
      <c r="EDU121" s="137"/>
      <c r="EDV121" s="137"/>
      <c r="EDW121" s="137"/>
      <c r="EDX121" s="137"/>
      <c r="EDY121" s="137"/>
      <c r="EDZ121" s="137"/>
      <c r="EEA121" s="137"/>
      <c r="EEB121" s="137"/>
      <c r="EEC121" s="137"/>
      <c r="EED121" s="137"/>
      <c r="EEE121" s="137"/>
      <c r="EEF121" s="137"/>
      <c r="EEG121" s="137"/>
      <c r="EEH121" s="137"/>
      <c r="EEI121" s="137"/>
      <c r="EEJ121" s="137"/>
      <c r="EEK121" s="137"/>
      <c r="EEL121" s="137"/>
      <c r="EEM121" s="137"/>
      <c r="EEN121" s="137"/>
      <c r="EEO121" s="137"/>
      <c r="EEP121" s="137"/>
      <c r="EEQ121" s="137"/>
      <c r="EER121" s="137"/>
      <c r="EES121" s="137"/>
      <c r="EET121" s="137"/>
      <c r="EEU121" s="137"/>
      <c r="EEV121" s="137"/>
      <c r="EEW121" s="137"/>
      <c r="EEX121" s="137"/>
      <c r="EEY121" s="137"/>
      <c r="EEZ121" s="137"/>
      <c r="EFA121" s="137"/>
      <c r="EFB121" s="137"/>
      <c r="EFC121" s="137"/>
      <c r="EFD121" s="137"/>
      <c r="EFE121" s="137"/>
      <c r="EFF121" s="137"/>
      <c r="EFG121" s="137"/>
      <c r="EFH121" s="137"/>
      <c r="EFI121" s="137"/>
      <c r="EFJ121" s="137"/>
      <c r="EFK121" s="137"/>
      <c r="EFL121" s="137"/>
      <c r="EFM121" s="137"/>
      <c r="EFN121" s="137"/>
      <c r="EFO121" s="137"/>
      <c r="EFP121" s="137"/>
      <c r="EFQ121" s="137"/>
      <c r="EFR121" s="137"/>
      <c r="EFS121" s="137"/>
      <c r="EFT121" s="137"/>
      <c r="EFU121" s="137"/>
      <c r="EFV121" s="137"/>
      <c r="EFW121" s="137"/>
      <c r="EFX121" s="137"/>
      <c r="EFY121" s="137"/>
      <c r="EFZ121" s="137"/>
      <c r="EGA121" s="137"/>
      <c r="EGB121" s="137"/>
      <c r="EGC121" s="137"/>
      <c r="EGD121" s="137"/>
      <c r="EGE121" s="137"/>
      <c r="EGF121" s="137"/>
      <c r="EGG121" s="137"/>
      <c r="EGH121" s="137"/>
      <c r="EGI121" s="137"/>
      <c r="EGJ121" s="137"/>
      <c r="EGK121" s="137"/>
      <c r="EGL121" s="137"/>
      <c r="EGM121" s="137"/>
      <c r="EGN121" s="137"/>
      <c r="EGO121" s="137"/>
      <c r="EGP121" s="137"/>
      <c r="EGQ121" s="137"/>
      <c r="EGR121" s="137"/>
      <c r="EGS121" s="137"/>
      <c r="EGT121" s="137"/>
      <c r="EGU121" s="137"/>
      <c r="EGV121" s="137"/>
      <c r="EGW121" s="137"/>
      <c r="EGX121" s="137"/>
      <c r="EGY121" s="137"/>
      <c r="EGZ121" s="137"/>
      <c r="EHA121" s="137"/>
      <c r="EHB121" s="137"/>
      <c r="EHC121" s="137"/>
      <c r="EHD121" s="137"/>
      <c r="EHE121" s="137"/>
      <c r="EHF121" s="137"/>
      <c r="EHG121" s="137"/>
      <c r="EHH121" s="137"/>
      <c r="EHI121" s="137"/>
      <c r="EHJ121" s="137"/>
      <c r="EHK121" s="137"/>
      <c r="EHL121" s="137"/>
      <c r="EHM121" s="137"/>
      <c r="EHN121" s="137"/>
      <c r="EHO121" s="137"/>
      <c r="EHP121" s="137"/>
      <c r="EHQ121" s="137"/>
      <c r="EHR121" s="137"/>
      <c r="EHS121" s="137"/>
      <c r="EHT121" s="137"/>
      <c r="EHU121" s="137"/>
      <c r="EHV121" s="137"/>
      <c r="EHW121" s="137"/>
      <c r="EHX121" s="137"/>
      <c r="EHY121" s="137"/>
      <c r="EHZ121" s="137"/>
      <c r="EIA121" s="137"/>
      <c r="EIB121" s="137"/>
      <c r="EIC121" s="137"/>
      <c r="EID121" s="137"/>
      <c r="EIE121" s="137"/>
      <c r="EIF121" s="137"/>
      <c r="EIG121" s="137"/>
      <c r="EIH121" s="137"/>
      <c r="EII121" s="137"/>
      <c r="EIJ121" s="137"/>
      <c r="EIK121" s="137"/>
      <c r="EIL121" s="137"/>
      <c r="EIM121" s="137"/>
      <c r="EIN121" s="137"/>
      <c r="EIO121" s="137"/>
      <c r="EIP121" s="137"/>
      <c r="EIQ121" s="137"/>
      <c r="EIR121" s="137"/>
      <c r="EIS121" s="137"/>
      <c r="EIT121" s="137"/>
      <c r="EIU121" s="137"/>
      <c r="EIV121" s="137"/>
      <c r="EIW121" s="137"/>
      <c r="EIX121" s="137"/>
      <c r="EIY121" s="137"/>
      <c r="EIZ121" s="137"/>
      <c r="EJA121" s="137"/>
      <c r="EJB121" s="137"/>
      <c r="EJC121" s="137"/>
      <c r="EJD121" s="137"/>
      <c r="EJE121" s="137"/>
      <c r="EJF121" s="137"/>
      <c r="EJG121" s="137"/>
      <c r="EJH121" s="137"/>
      <c r="EJI121" s="137"/>
      <c r="EJJ121" s="137"/>
      <c r="EJK121" s="137"/>
      <c r="EJL121" s="137"/>
      <c r="EJM121" s="137"/>
      <c r="EJN121" s="137"/>
      <c r="EJO121" s="137"/>
      <c r="EJP121" s="137"/>
      <c r="EJQ121" s="137"/>
      <c r="EJR121" s="137"/>
      <c r="EJS121" s="137"/>
      <c r="EJT121" s="137"/>
      <c r="EJU121" s="137"/>
      <c r="EJV121" s="137"/>
      <c r="EJW121" s="137"/>
      <c r="EJX121" s="137"/>
      <c r="EJY121" s="137"/>
      <c r="EJZ121" s="137"/>
      <c r="EKA121" s="137"/>
      <c r="EKB121" s="137"/>
      <c r="EKC121" s="137"/>
      <c r="EKD121" s="137"/>
      <c r="EKE121" s="137"/>
      <c r="EKF121" s="137"/>
      <c r="EKG121" s="137"/>
      <c r="EKH121" s="137"/>
      <c r="EKI121" s="137"/>
      <c r="EKJ121" s="137"/>
      <c r="EKK121" s="137"/>
      <c r="EKL121" s="137"/>
      <c r="EKM121" s="137"/>
      <c r="EKN121" s="137"/>
      <c r="EKO121" s="137"/>
      <c r="EKP121" s="137"/>
      <c r="EKQ121" s="137"/>
      <c r="EKR121" s="137"/>
      <c r="EKS121" s="137"/>
      <c r="EKT121" s="137"/>
      <c r="EKU121" s="137"/>
      <c r="EKV121" s="137"/>
      <c r="EKW121" s="137"/>
      <c r="EKX121" s="137"/>
      <c r="EKY121" s="137"/>
      <c r="EKZ121" s="137"/>
      <c r="ELA121" s="137"/>
      <c r="ELB121" s="137"/>
      <c r="ELC121" s="137"/>
      <c r="ELD121" s="137"/>
      <c r="ELE121" s="137"/>
      <c r="ELF121" s="137"/>
      <c r="ELG121" s="137"/>
      <c r="ELH121" s="137"/>
      <c r="ELI121" s="137"/>
      <c r="ELJ121" s="137"/>
      <c r="ELK121" s="137"/>
      <c r="ELL121" s="137"/>
      <c r="ELM121" s="137"/>
      <c r="ELN121" s="137"/>
      <c r="ELO121" s="137"/>
      <c r="ELP121" s="137"/>
      <c r="ELQ121" s="137"/>
      <c r="ELR121" s="137"/>
      <c r="ELS121" s="137"/>
      <c r="ELT121" s="137"/>
      <c r="ELU121" s="137"/>
      <c r="ELV121" s="137"/>
      <c r="ELW121" s="137"/>
      <c r="ELX121" s="137"/>
      <c r="ELY121" s="137"/>
      <c r="ELZ121" s="137"/>
      <c r="EMA121" s="137"/>
      <c r="EMB121" s="137"/>
      <c r="EMC121" s="137"/>
      <c r="EMD121" s="137"/>
      <c r="EME121" s="137"/>
      <c r="EMF121" s="137"/>
      <c r="EMG121" s="137"/>
      <c r="EMH121" s="137"/>
      <c r="EMI121" s="137"/>
      <c r="EMJ121" s="137"/>
      <c r="EMK121" s="137"/>
      <c r="EML121" s="137"/>
      <c r="EMM121" s="137"/>
      <c r="EMN121" s="137"/>
      <c r="EMO121" s="137"/>
      <c r="EMP121" s="137"/>
      <c r="EMQ121" s="137"/>
      <c r="EMR121" s="137"/>
      <c r="EMS121" s="137"/>
      <c r="EMT121" s="137"/>
      <c r="EMU121" s="137"/>
      <c r="EMV121" s="137"/>
      <c r="EMW121" s="137"/>
      <c r="EMX121" s="137"/>
      <c r="EMY121" s="137"/>
      <c r="EMZ121" s="137"/>
      <c r="ENA121" s="137"/>
      <c r="ENB121" s="137"/>
      <c r="ENC121" s="137"/>
      <c r="END121" s="137"/>
      <c r="ENE121" s="137"/>
      <c r="ENF121" s="137"/>
      <c r="ENG121" s="137"/>
      <c r="ENH121" s="137"/>
      <c r="ENI121" s="137"/>
      <c r="ENJ121" s="137"/>
      <c r="ENK121" s="137"/>
      <c r="ENL121" s="137"/>
      <c r="ENM121" s="137"/>
      <c r="ENN121" s="137"/>
      <c r="ENO121" s="137"/>
      <c r="ENP121" s="137"/>
      <c r="ENQ121" s="137"/>
      <c r="ENR121" s="137"/>
      <c r="ENS121" s="137"/>
      <c r="ENT121" s="137"/>
      <c r="ENU121" s="137"/>
      <c r="ENV121" s="137"/>
      <c r="ENW121" s="137"/>
      <c r="ENX121" s="137"/>
      <c r="ENY121" s="137"/>
      <c r="ENZ121" s="137"/>
      <c r="EOA121" s="137"/>
      <c r="EOB121" s="137"/>
      <c r="EOC121" s="137"/>
      <c r="EOD121" s="137"/>
      <c r="EOE121" s="137"/>
      <c r="EOF121" s="137"/>
      <c r="EOG121" s="137"/>
      <c r="EOH121" s="137"/>
      <c r="EOI121" s="137"/>
      <c r="EOJ121" s="137"/>
      <c r="EOK121" s="137"/>
      <c r="EOL121" s="137"/>
      <c r="EOM121" s="137"/>
      <c r="EON121" s="137"/>
      <c r="EOO121" s="137"/>
      <c r="EOP121" s="137"/>
      <c r="EOQ121" s="137"/>
      <c r="EOR121" s="137"/>
      <c r="EOS121" s="137"/>
      <c r="EOT121" s="137"/>
      <c r="EOU121" s="137"/>
      <c r="EOV121" s="137"/>
      <c r="EOW121" s="137"/>
      <c r="EOX121" s="137"/>
      <c r="EOY121" s="137"/>
      <c r="EOZ121" s="137"/>
      <c r="EPA121" s="137"/>
      <c r="EPB121" s="137"/>
      <c r="EPC121" s="137"/>
      <c r="EPD121" s="137"/>
      <c r="EPE121" s="137"/>
      <c r="EPF121" s="137"/>
      <c r="EPG121" s="137"/>
      <c r="EPH121" s="137"/>
      <c r="EPI121" s="137"/>
      <c r="EPJ121" s="137"/>
      <c r="EPK121" s="137"/>
      <c r="EPL121" s="137"/>
      <c r="EPM121" s="137"/>
      <c r="EPN121" s="137"/>
      <c r="EPO121" s="137"/>
      <c r="EPP121" s="137"/>
      <c r="EPQ121" s="137"/>
      <c r="EPR121" s="137"/>
      <c r="EPS121" s="137"/>
      <c r="EPT121" s="137"/>
      <c r="EPU121" s="137"/>
      <c r="EPV121" s="137"/>
      <c r="EPW121" s="137"/>
      <c r="EPX121" s="137"/>
      <c r="EPY121" s="137"/>
      <c r="EPZ121" s="137"/>
      <c r="EQA121" s="137"/>
      <c r="EQB121" s="137"/>
      <c r="EQC121" s="137"/>
      <c r="EQD121" s="137"/>
      <c r="EQE121" s="137"/>
      <c r="EQF121" s="137"/>
      <c r="EQG121" s="137"/>
      <c r="EQH121" s="137"/>
      <c r="EQI121" s="137"/>
      <c r="EQJ121" s="137"/>
      <c r="EQK121" s="137"/>
      <c r="EQL121" s="137"/>
      <c r="EQM121" s="137"/>
      <c r="EQN121" s="137"/>
      <c r="EQO121" s="137"/>
      <c r="EQP121" s="137"/>
      <c r="EQQ121" s="137"/>
      <c r="EQR121" s="137"/>
      <c r="EQS121" s="137"/>
      <c r="EQT121" s="137"/>
      <c r="EQU121" s="137"/>
      <c r="EQV121" s="137"/>
      <c r="EQW121" s="137"/>
      <c r="EQX121" s="137"/>
      <c r="EQY121" s="137"/>
      <c r="EQZ121" s="137"/>
      <c r="ERA121" s="137"/>
      <c r="ERB121" s="137"/>
      <c r="ERC121" s="137"/>
      <c r="ERD121" s="137"/>
      <c r="ERE121" s="137"/>
      <c r="ERF121" s="137"/>
      <c r="ERG121" s="137"/>
      <c r="ERH121" s="137"/>
      <c r="ERI121" s="137"/>
      <c r="ERJ121" s="137"/>
      <c r="ERK121" s="137"/>
      <c r="ERL121" s="137"/>
      <c r="ERM121" s="137"/>
      <c r="ERN121" s="137"/>
      <c r="ERO121" s="137"/>
      <c r="ERP121" s="137"/>
      <c r="ERQ121" s="137"/>
      <c r="ERR121" s="137"/>
      <c r="ERS121" s="137"/>
      <c r="ERT121" s="137"/>
      <c r="ERU121" s="137"/>
      <c r="ERV121" s="137"/>
      <c r="ERW121" s="137"/>
      <c r="ERX121" s="137"/>
      <c r="ERY121" s="137"/>
      <c r="ERZ121" s="137"/>
      <c r="ESA121" s="137"/>
      <c r="ESB121" s="137"/>
      <c r="ESC121" s="137"/>
      <c r="ESD121" s="137"/>
      <c r="ESE121" s="137"/>
      <c r="ESF121" s="137"/>
      <c r="ESG121" s="137"/>
      <c r="ESH121" s="137"/>
      <c r="ESI121" s="137"/>
      <c r="ESJ121" s="137"/>
      <c r="ESK121" s="137"/>
      <c r="ESL121" s="137"/>
      <c r="ESM121" s="137"/>
      <c r="ESN121" s="137"/>
      <c r="ESO121" s="137"/>
      <c r="ESP121" s="137"/>
      <c r="ESQ121" s="137"/>
      <c r="ESR121" s="137"/>
      <c r="ESS121" s="137"/>
      <c r="EST121" s="137"/>
      <c r="ESU121" s="137"/>
      <c r="ESV121" s="137"/>
      <c r="ESW121" s="137"/>
      <c r="ESX121" s="137"/>
      <c r="ESY121" s="137"/>
      <c r="ESZ121" s="137"/>
      <c r="ETA121" s="137"/>
      <c r="ETB121" s="137"/>
      <c r="ETC121" s="137"/>
      <c r="ETD121" s="137"/>
      <c r="ETE121" s="137"/>
      <c r="ETF121" s="137"/>
      <c r="ETG121" s="137"/>
      <c r="ETH121" s="137"/>
      <c r="ETI121" s="137"/>
      <c r="ETJ121" s="137"/>
      <c r="ETK121" s="137"/>
      <c r="ETL121" s="137"/>
      <c r="ETM121" s="137"/>
      <c r="ETN121" s="137"/>
      <c r="ETO121" s="137"/>
      <c r="ETP121" s="137"/>
      <c r="ETQ121" s="137"/>
      <c r="ETR121" s="137"/>
      <c r="ETS121" s="137"/>
      <c r="ETT121" s="137"/>
      <c r="ETU121" s="137"/>
      <c r="ETV121" s="137"/>
      <c r="ETW121" s="137"/>
      <c r="ETX121" s="137"/>
      <c r="ETY121" s="137"/>
      <c r="ETZ121" s="137"/>
      <c r="EUA121" s="137"/>
      <c r="EUB121" s="137"/>
      <c r="EUC121" s="137"/>
      <c r="EUD121" s="137"/>
      <c r="EUE121" s="137"/>
      <c r="EUF121" s="137"/>
      <c r="EUG121" s="137"/>
      <c r="EUH121" s="137"/>
      <c r="EUI121" s="137"/>
      <c r="EUJ121" s="137"/>
      <c r="EUK121" s="137"/>
      <c r="EUL121" s="137"/>
      <c r="EUM121" s="137"/>
      <c r="EUN121" s="137"/>
      <c r="EUO121" s="137"/>
      <c r="EUP121" s="137"/>
      <c r="EUQ121" s="137"/>
      <c r="EUR121" s="137"/>
      <c r="EUS121" s="137"/>
      <c r="EUT121" s="137"/>
      <c r="EUU121" s="137"/>
      <c r="EUV121" s="137"/>
      <c r="EUW121" s="137"/>
      <c r="EUX121" s="137"/>
      <c r="EUY121" s="137"/>
      <c r="EUZ121" s="137"/>
      <c r="EVA121" s="137"/>
      <c r="EVB121" s="137"/>
      <c r="EVC121" s="137"/>
      <c r="EVD121" s="137"/>
      <c r="EVE121" s="137"/>
      <c r="EVF121" s="137"/>
      <c r="EVG121" s="137"/>
      <c r="EVH121" s="137"/>
      <c r="EVI121" s="137"/>
      <c r="EVJ121" s="137"/>
      <c r="EVK121" s="137"/>
      <c r="EVL121" s="137"/>
      <c r="EVM121" s="137"/>
      <c r="EVN121" s="137"/>
      <c r="EVO121" s="137"/>
      <c r="EVP121" s="137"/>
      <c r="EVQ121" s="137"/>
      <c r="EVR121" s="137"/>
      <c r="EVS121" s="137"/>
      <c r="EVT121" s="137"/>
      <c r="EVU121" s="137"/>
      <c r="EVV121" s="137"/>
      <c r="EVW121" s="137"/>
      <c r="EVX121" s="137"/>
      <c r="EVY121" s="137"/>
      <c r="EVZ121" s="137"/>
      <c r="EWA121" s="137"/>
      <c r="EWB121" s="137"/>
      <c r="EWC121" s="137"/>
      <c r="EWD121" s="137"/>
      <c r="EWE121" s="137"/>
      <c r="EWF121" s="137"/>
      <c r="EWG121" s="137"/>
      <c r="EWH121" s="137"/>
      <c r="EWI121" s="137"/>
      <c r="EWJ121" s="137"/>
      <c r="EWK121" s="137"/>
      <c r="EWL121" s="137"/>
      <c r="EWM121" s="137"/>
      <c r="EWN121" s="137"/>
      <c r="EWO121" s="137"/>
      <c r="EWP121" s="137"/>
      <c r="EWQ121" s="137"/>
      <c r="EWR121" s="137"/>
      <c r="EWS121" s="137"/>
      <c r="EWT121" s="137"/>
      <c r="EWU121" s="137"/>
      <c r="EWV121" s="137"/>
      <c r="EWW121" s="137"/>
      <c r="EWX121" s="137"/>
      <c r="EWY121" s="137"/>
      <c r="EWZ121" s="137"/>
      <c r="EXA121" s="137"/>
      <c r="EXB121" s="137"/>
      <c r="EXC121" s="137"/>
      <c r="EXD121" s="137"/>
      <c r="EXE121" s="137"/>
      <c r="EXF121" s="137"/>
      <c r="EXG121" s="137"/>
      <c r="EXH121" s="137"/>
      <c r="EXI121" s="137"/>
      <c r="EXJ121" s="137"/>
      <c r="EXK121" s="137"/>
      <c r="EXL121" s="137"/>
      <c r="EXM121" s="137"/>
      <c r="EXN121" s="137"/>
      <c r="EXO121" s="137"/>
      <c r="EXP121" s="137"/>
      <c r="EXQ121" s="137"/>
      <c r="EXR121" s="137"/>
      <c r="EXS121" s="137"/>
      <c r="EXT121" s="137"/>
      <c r="EXU121" s="137"/>
      <c r="EXV121" s="137"/>
      <c r="EXW121" s="137"/>
      <c r="EXX121" s="137"/>
      <c r="EXY121" s="137"/>
      <c r="EXZ121" s="137"/>
      <c r="EYA121" s="137"/>
      <c r="EYB121" s="137"/>
      <c r="EYC121" s="137"/>
      <c r="EYD121" s="137"/>
      <c r="EYE121" s="137"/>
      <c r="EYF121" s="137"/>
      <c r="EYG121" s="137"/>
      <c r="EYH121" s="137"/>
      <c r="EYI121" s="137"/>
      <c r="EYJ121" s="137"/>
      <c r="EYK121" s="137"/>
      <c r="EYL121" s="137"/>
      <c r="EYM121" s="137"/>
      <c r="EYN121" s="137"/>
      <c r="EYO121" s="137"/>
      <c r="EYP121" s="137"/>
      <c r="EYQ121" s="137"/>
      <c r="EYR121" s="137"/>
      <c r="EYS121" s="137"/>
      <c r="EYT121" s="137"/>
      <c r="EYU121" s="137"/>
      <c r="EYV121" s="137"/>
      <c r="EYW121" s="137"/>
      <c r="EYX121" s="137"/>
      <c r="EYY121" s="137"/>
      <c r="EYZ121" s="137"/>
      <c r="EZA121" s="137"/>
      <c r="EZB121" s="137"/>
      <c r="EZC121" s="137"/>
      <c r="EZD121" s="137"/>
      <c r="EZE121" s="137"/>
      <c r="EZF121" s="137"/>
      <c r="EZG121" s="137"/>
      <c r="EZH121" s="137"/>
      <c r="EZI121" s="137"/>
      <c r="EZJ121" s="137"/>
      <c r="EZK121" s="137"/>
      <c r="EZL121" s="137"/>
      <c r="EZM121" s="137"/>
      <c r="EZN121" s="137"/>
      <c r="EZO121" s="137"/>
      <c r="EZP121" s="137"/>
      <c r="EZQ121" s="137"/>
      <c r="EZR121" s="137"/>
      <c r="EZS121" s="137"/>
      <c r="EZT121" s="137"/>
      <c r="EZU121" s="137"/>
      <c r="EZV121" s="137"/>
      <c r="EZW121" s="137"/>
      <c r="EZX121" s="137"/>
      <c r="EZY121" s="137"/>
      <c r="EZZ121" s="137"/>
      <c r="FAA121" s="137"/>
      <c r="FAB121" s="137"/>
      <c r="FAC121" s="137"/>
      <c r="FAD121" s="137"/>
      <c r="FAE121" s="137"/>
      <c r="FAF121" s="137"/>
      <c r="FAG121" s="137"/>
      <c r="FAH121" s="137"/>
      <c r="FAI121" s="137"/>
      <c r="FAJ121" s="137"/>
      <c r="FAK121" s="137"/>
      <c r="FAL121" s="137"/>
      <c r="FAM121" s="137"/>
      <c r="FAN121" s="137"/>
      <c r="FAO121" s="137"/>
      <c r="FAP121" s="137"/>
      <c r="FAQ121" s="137"/>
      <c r="FAR121" s="137"/>
      <c r="FAS121" s="137"/>
      <c r="FAT121" s="137"/>
      <c r="FAU121" s="137"/>
      <c r="FAV121" s="137"/>
      <c r="FAW121" s="137"/>
      <c r="FAX121" s="137"/>
      <c r="FAY121" s="137"/>
      <c r="FAZ121" s="137"/>
      <c r="FBA121" s="137"/>
      <c r="FBB121" s="137"/>
      <c r="FBC121" s="137"/>
      <c r="FBD121" s="137"/>
      <c r="FBE121" s="137"/>
      <c r="FBF121" s="137"/>
      <c r="FBG121" s="137"/>
      <c r="FBH121" s="137"/>
      <c r="FBI121" s="137"/>
      <c r="FBJ121" s="137"/>
      <c r="FBK121" s="137"/>
      <c r="FBL121" s="137"/>
      <c r="FBM121" s="137"/>
      <c r="FBN121" s="137"/>
      <c r="FBO121" s="137"/>
      <c r="FBP121" s="137"/>
      <c r="FBQ121" s="137"/>
      <c r="FBR121" s="137"/>
      <c r="FBS121" s="137"/>
      <c r="FBT121" s="137"/>
      <c r="FBU121" s="137"/>
      <c r="FBV121" s="137"/>
      <c r="FBW121" s="137"/>
      <c r="FBX121" s="137"/>
      <c r="FBY121" s="137"/>
      <c r="FBZ121" s="137"/>
      <c r="FCA121" s="137"/>
      <c r="FCB121" s="137"/>
      <c r="FCC121" s="137"/>
      <c r="FCD121" s="137"/>
      <c r="FCE121" s="137"/>
      <c r="FCF121" s="137"/>
      <c r="FCG121" s="137"/>
      <c r="FCH121" s="137"/>
      <c r="FCI121" s="137"/>
      <c r="FCJ121" s="137"/>
      <c r="FCK121" s="137"/>
      <c r="FCL121" s="137"/>
      <c r="FCM121" s="137"/>
      <c r="FCN121" s="137"/>
      <c r="FCO121" s="137"/>
      <c r="FCP121" s="137"/>
      <c r="FCQ121" s="137"/>
      <c r="FCR121" s="137"/>
      <c r="FCS121" s="137"/>
      <c r="FCT121" s="137"/>
      <c r="FCU121" s="137"/>
      <c r="FCV121" s="137"/>
      <c r="FCW121" s="137"/>
      <c r="FCX121" s="137"/>
      <c r="FCY121" s="137"/>
      <c r="FCZ121" s="137"/>
      <c r="FDA121" s="137"/>
      <c r="FDB121" s="137"/>
      <c r="FDC121" s="137"/>
      <c r="FDD121" s="137"/>
      <c r="FDE121" s="137"/>
      <c r="FDF121" s="137"/>
      <c r="FDG121" s="137"/>
      <c r="FDH121" s="137"/>
      <c r="FDI121" s="137"/>
      <c r="FDJ121" s="137"/>
      <c r="FDK121" s="137"/>
      <c r="FDL121" s="137"/>
      <c r="FDM121" s="137"/>
      <c r="FDN121" s="137"/>
      <c r="FDO121" s="137"/>
      <c r="FDP121" s="137"/>
      <c r="FDQ121" s="137"/>
      <c r="FDR121" s="137"/>
      <c r="FDS121" s="137"/>
      <c r="FDT121" s="137"/>
      <c r="FDU121" s="137"/>
      <c r="FDV121" s="137"/>
      <c r="FDW121" s="137"/>
      <c r="FDX121" s="137"/>
      <c r="FDY121" s="137"/>
      <c r="FDZ121" s="137"/>
      <c r="FEA121" s="137"/>
      <c r="FEB121" s="137"/>
      <c r="FEC121" s="137"/>
      <c r="FED121" s="137"/>
      <c r="FEE121" s="137"/>
      <c r="FEF121" s="137"/>
      <c r="FEG121" s="137"/>
      <c r="FEH121" s="137"/>
      <c r="FEI121" s="137"/>
      <c r="FEJ121" s="137"/>
      <c r="FEK121" s="137"/>
      <c r="FEL121" s="137"/>
      <c r="FEM121" s="137"/>
      <c r="FEN121" s="137"/>
      <c r="FEO121" s="137"/>
      <c r="FEP121" s="137"/>
      <c r="FEQ121" s="137"/>
      <c r="FER121" s="137"/>
      <c r="FES121" s="137"/>
      <c r="FET121" s="137"/>
      <c r="FEU121" s="137"/>
      <c r="FEV121" s="137"/>
      <c r="FEW121" s="137"/>
      <c r="FEX121" s="137"/>
      <c r="FEY121" s="137"/>
      <c r="FEZ121" s="137"/>
      <c r="FFA121" s="137"/>
      <c r="FFB121" s="137"/>
      <c r="FFC121" s="137"/>
      <c r="FFD121" s="137"/>
      <c r="FFE121" s="137"/>
      <c r="FFF121" s="137"/>
      <c r="FFG121" s="137"/>
      <c r="FFH121" s="137"/>
      <c r="FFI121" s="137"/>
      <c r="FFJ121" s="137"/>
      <c r="FFK121" s="137"/>
      <c r="FFL121" s="137"/>
      <c r="FFM121" s="137"/>
      <c r="FFN121" s="137"/>
      <c r="FFO121" s="137"/>
      <c r="FFP121" s="137"/>
      <c r="FFQ121" s="137"/>
      <c r="FFR121" s="137"/>
      <c r="FFS121" s="137"/>
      <c r="FFT121" s="137"/>
      <c r="FFU121" s="137"/>
      <c r="FFV121" s="137"/>
      <c r="FFW121" s="137"/>
      <c r="FFX121" s="137"/>
      <c r="FFY121" s="137"/>
      <c r="FFZ121" s="137"/>
      <c r="FGA121" s="137"/>
      <c r="FGB121" s="137"/>
      <c r="FGC121" s="137"/>
      <c r="FGD121" s="137"/>
      <c r="FGE121" s="137"/>
      <c r="FGF121" s="137"/>
      <c r="FGG121" s="137"/>
      <c r="FGH121" s="137"/>
      <c r="FGI121" s="137"/>
      <c r="FGJ121" s="137"/>
      <c r="FGK121" s="137"/>
      <c r="FGL121" s="137"/>
      <c r="FGM121" s="137"/>
      <c r="FGN121" s="137"/>
      <c r="FGO121" s="137"/>
      <c r="FGP121" s="137"/>
      <c r="FGQ121" s="137"/>
      <c r="FGR121" s="137"/>
      <c r="FGS121" s="137"/>
      <c r="FGT121" s="137"/>
      <c r="FGU121" s="137"/>
      <c r="FGV121" s="137"/>
      <c r="FGW121" s="137"/>
      <c r="FGX121" s="137"/>
      <c r="FGY121" s="137"/>
      <c r="FGZ121" s="137"/>
      <c r="FHA121" s="137"/>
      <c r="FHB121" s="137"/>
      <c r="FHC121" s="137"/>
      <c r="FHD121" s="137"/>
      <c r="FHE121" s="137"/>
      <c r="FHF121" s="137"/>
      <c r="FHG121" s="137"/>
      <c r="FHH121" s="137"/>
      <c r="FHI121" s="137"/>
      <c r="FHJ121" s="137"/>
      <c r="FHK121" s="137"/>
      <c r="FHL121" s="137"/>
      <c r="FHM121" s="137"/>
      <c r="FHN121" s="137"/>
      <c r="FHO121" s="137"/>
      <c r="FHP121" s="137"/>
      <c r="FHQ121" s="137"/>
      <c r="FHR121" s="137"/>
      <c r="FHS121" s="137"/>
      <c r="FHT121" s="137"/>
      <c r="FHU121" s="137"/>
      <c r="FHV121" s="137"/>
      <c r="FHW121" s="137"/>
      <c r="FHX121" s="137"/>
      <c r="FHY121" s="137"/>
      <c r="FHZ121" s="137"/>
      <c r="FIA121" s="137"/>
      <c r="FIB121" s="137"/>
      <c r="FIC121" s="137"/>
      <c r="FID121" s="137"/>
      <c r="FIE121" s="137"/>
      <c r="FIF121" s="137"/>
      <c r="FIG121" s="137"/>
      <c r="FIH121" s="137"/>
      <c r="FII121" s="137"/>
      <c r="FIJ121" s="137"/>
      <c r="FIK121" s="137"/>
      <c r="FIL121" s="137"/>
      <c r="FIM121" s="137"/>
      <c r="FIN121" s="137"/>
      <c r="FIO121" s="137"/>
      <c r="FIP121" s="137"/>
      <c r="FIQ121" s="137"/>
      <c r="FIR121" s="137"/>
      <c r="FIS121" s="137"/>
      <c r="FIT121" s="137"/>
      <c r="FIU121" s="137"/>
      <c r="FIV121" s="137"/>
      <c r="FIW121" s="137"/>
      <c r="FIX121" s="137"/>
      <c r="FIY121" s="137"/>
      <c r="FIZ121" s="137"/>
      <c r="FJA121" s="137"/>
      <c r="FJB121" s="137"/>
      <c r="FJC121" s="137"/>
      <c r="FJD121" s="137"/>
      <c r="FJE121" s="137"/>
      <c r="FJF121" s="137"/>
      <c r="FJG121" s="137"/>
      <c r="FJH121" s="137"/>
      <c r="FJI121" s="137"/>
      <c r="FJJ121" s="137"/>
      <c r="FJK121" s="137"/>
      <c r="FJL121" s="137"/>
      <c r="FJM121" s="137"/>
      <c r="FJN121" s="137"/>
      <c r="FJO121" s="137"/>
      <c r="FJP121" s="137"/>
      <c r="FJQ121" s="137"/>
      <c r="FJR121" s="137"/>
      <c r="FJS121" s="137"/>
      <c r="FJT121" s="137"/>
      <c r="FJU121" s="137"/>
      <c r="FJV121" s="137"/>
      <c r="FJW121" s="137"/>
      <c r="FJX121" s="137"/>
      <c r="FJY121" s="137"/>
      <c r="FJZ121" s="137"/>
      <c r="FKA121" s="137"/>
      <c r="FKB121" s="137"/>
      <c r="FKC121" s="137"/>
      <c r="FKD121" s="137"/>
      <c r="FKE121" s="137"/>
      <c r="FKF121" s="137"/>
      <c r="FKG121" s="137"/>
      <c r="FKH121" s="137"/>
      <c r="FKI121" s="137"/>
      <c r="FKJ121" s="137"/>
      <c r="FKK121" s="137"/>
      <c r="FKL121" s="137"/>
      <c r="FKM121" s="137"/>
      <c r="FKN121" s="137"/>
      <c r="FKO121" s="137"/>
      <c r="FKP121" s="137"/>
      <c r="FKQ121" s="137"/>
      <c r="FKR121" s="137"/>
      <c r="FKS121" s="137"/>
      <c r="FKT121" s="137"/>
      <c r="FKU121" s="137"/>
      <c r="FKV121" s="137"/>
      <c r="FKW121" s="137"/>
      <c r="FKX121" s="137"/>
      <c r="FKY121" s="137"/>
      <c r="FKZ121" s="137"/>
      <c r="FLA121" s="137"/>
      <c r="FLB121" s="137"/>
      <c r="FLC121" s="137"/>
      <c r="FLD121" s="137"/>
      <c r="FLE121" s="137"/>
      <c r="FLF121" s="137"/>
      <c r="FLG121" s="137"/>
      <c r="FLH121" s="137"/>
      <c r="FLI121" s="137"/>
      <c r="FLJ121" s="137"/>
      <c r="FLK121" s="137"/>
      <c r="FLL121" s="137"/>
      <c r="FLM121" s="137"/>
      <c r="FLN121" s="137"/>
      <c r="FLO121" s="137"/>
      <c r="FLP121" s="137"/>
      <c r="FLQ121" s="137"/>
      <c r="FLR121" s="137"/>
      <c r="FLS121" s="137"/>
      <c r="FLT121" s="137"/>
      <c r="FLU121" s="137"/>
      <c r="FLV121" s="137"/>
      <c r="FLW121" s="137"/>
      <c r="FLX121" s="137"/>
      <c r="FLY121" s="137"/>
      <c r="FLZ121" s="137"/>
      <c r="FMA121" s="137"/>
      <c r="FMB121" s="137"/>
      <c r="FMC121" s="137"/>
      <c r="FMD121" s="137"/>
      <c r="FME121" s="137"/>
      <c r="FMF121" s="137"/>
      <c r="FMG121" s="137"/>
      <c r="FMH121" s="137"/>
      <c r="FMI121" s="137"/>
      <c r="FMJ121" s="137"/>
      <c r="FMK121" s="137"/>
      <c r="FML121" s="137"/>
      <c r="FMM121" s="137"/>
      <c r="FMN121" s="137"/>
      <c r="FMO121" s="137"/>
      <c r="FMP121" s="137"/>
      <c r="FMQ121" s="137"/>
      <c r="FMR121" s="137"/>
      <c r="FMS121" s="137"/>
      <c r="FMT121" s="137"/>
      <c r="FMU121" s="137"/>
      <c r="FMV121" s="137"/>
      <c r="FMW121" s="137"/>
      <c r="FMX121" s="137"/>
      <c r="FMY121" s="137"/>
      <c r="FMZ121" s="137"/>
      <c r="FNA121" s="137"/>
      <c r="FNB121" s="137"/>
      <c r="FNC121" s="137"/>
      <c r="FND121" s="137"/>
      <c r="FNE121" s="137"/>
      <c r="FNF121" s="137"/>
      <c r="FNG121" s="137"/>
      <c r="FNH121" s="137"/>
      <c r="FNI121" s="137"/>
      <c r="FNJ121" s="137"/>
      <c r="FNK121" s="137"/>
      <c r="FNL121" s="137"/>
      <c r="FNM121" s="137"/>
      <c r="FNN121" s="137"/>
      <c r="FNO121" s="137"/>
      <c r="FNP121" s="137"/>
      <c r="FNQ121" s="137"/>
      <c r="FNR121" s="137"/>
      <c r="FNS121" s="137"/>
      <c r="FNT121" s="137"/>
      <c r="FNU121" s="137"/>
      <c r="FNV121" s="137"/>
      <c r="FNW121" s="137"/>
      <c r="FNX121" s="137"/>
      <c r="FNY121" s="137"/>
      <c r="FNZ121" s="137"/>
      <c r="FOA121" s="137"/>
      <c r="FOB121" s="137"/>
      <c r="FOC121" s="137"/>
      <c r="FOD121" s="137"/>
      <c r="FOE121" s="137"/>
      <c r="FOF121" s="137"/>
      <c r="FOG121" s="137"/>
      <c r="FOH121" s="137"/>
      <c r="FOI121" s="137"/>
      <c r="FOJ121" s="137"/>
      <c r="FOK121" s="137"/>
      <c r="FOL121" s="137"/>
      <c r="FOM121" s="137"/>
      <c r="FON121" s="137"/>
      <c r="FOO121" s="137"/>
      <c r="FOP121" s="137"/>
      <c r="FOQ121" s="137"/>
      <c r="FOR121" s="137"/>
      <c r="FOS121" s="137"/>
      <c r="FOT121" s="137"/>
      <c r="FOU121" s="137"/>
      <c r="FOV121" s="137"/>
      <c r="FOW121" s="137"/>
      <c r="FOX121" s="137"/>
      <c r="FOY121" s="137"/>
      <c r="FOZ121" s="137"/>
      <c r="FPA121" s="137"/>
      <c r="FPB121" s="137"/>
      <c r="FPC121" s="137"/>
      <c r="FPD121" s="137"/>
      <c r="FPE121" s="137"/>
      <c r="FPF121" s="137"/>
      <c r="FPG121" s="137"/>
      <c r="FPH121" s="137"/>
      <c r="FPI121" s="137"/>
      <c r="FPJ121" s="137"/>
      <c r="FPK121" s="137"/>
      <c r="FPL121" s="137"/>
      <c r="FPM121" s="137"/>
      <c r="FPN121" s="137"/>
      <c r="FPO121" s="137"/>
      <c r="FPP121" s="137"/>
      <c r="FPQ121" s="137"/>
      <c r="FPR121" s="137"/>
      <c r="FPS121" s="137"/>
      <c r="FPT121" s="137"/>
      <c r="FPU121" s="137"/>
      <c r="FPV121" s="137"/>
      <c r="FPW121" s="137"/>
      <c r="FPX121" s="137"/>
      <c r="FPY121" s="137"/>
      <c r="FPZ121" s="137"/>
      <c r="FQA121" s="137"/>
      <c r="FQB121" s="137"/>
      <c r="FQC121" s="137"/>
      <c r="FQD121" s="137"/>
      <c r="FQE121" s="137"/>
      <c r="FQF121" s="137"/>
      <c r="FQG121" s="137"/>
      <c r="FQH121" s="137"/>
      <c r="FQI121" s="137"/>
      <c r="FQJ121" s="137"/>
      <c r="FQK121" s="137"/>
      <c r="FQL121" s="137"/>
      <c r="FQM121" s="137"/>
      <c r="FQN121" s="137"/>
      <c r="FQO121" s="137"/>
      <c r="FQP121" s="137"/>
      <c r="FQQ121" s="137"/>
      <c r="FQR121" s="137"/>
      <c r="FQS121" s="137"/>
      <c r="FQT121" s="137"/>
      <c r="FQU121" s="137"/>
      <c r="FQV121" s="137"/>
      <c r="FQW121" s="137"/>
      <c r="FQX121" s="137"/>
      <c r="FQY121" s="137"/>
      <c r="FQZ121" s="137"/>
      <c r="FRA121" s="137"/>
      <c r="FRB121" s="137"/>
      <c r="FRC121" s="137"/>
      <c r="FRD121" s="137"/>
      <c r="FRE121" s="137"/>
      <c r="FRF121" s="137"/>
      <c r="FRG121" s="137"/>
      <c r="FRH121" s="137"/>
      <c r="FRI121" s="137"/>
      <c r="FRJ121" s="137"/>
      <c r="FRK121" s="137"/>
      <c r="FRL121" s="137"/>
      <c r="FRM121" s="137"/>
      <c r="FRN121" s="137"/>
      <c r="FRO121" s="137"/>
      <c r="FRP121" s="137"/>
      <c r="FRQ121" s="137"/>
      <c r="FRR121" s="137"/>
      <c r="FRS121" s="137"/>
      <c r="FRT121" s="137"/>
      <c r="FRU121" s="137"/>
      <c r="FRV121" s="137"/>
      <c r="FRW121" s="137"/>
      <c r="FRX121" s="137"/>
      <c r="FRY121" s="137"/>
      <c r="FRZ121" s="137"/>
      <c r="FSA121" s="137"/>
      <c r="FSB121" s="137"/>
      <c r="FSC121" s="137"/>
      <c r="FSD121" s="137"/>
      <c r="FSE121" s="137"/>
      <c r="FSF121" s="137"/>
      <c r="FSG121" s="137"/>
      <c r="FSH121" s="137"/>
      <c r="FSI121" s="137"/>
      <c r="FSJ121" s="137"/>
      <c r="FSK121" s="137"/>
      <c r="FSL121" s="137"/>
      <c r="FSM121" s="137"/>
      <c r="FSN121" s="137"/>
      <c r="FSO121" s="137"/>
      <c r="FSP121" s="137"/>
      <c r="FSQ121" s="137"/>
      <c r="FSR121" s="137"/>
      <c r="FSS121" s="137"/>
      <c r="FST121" s="137"/>
      <c r="FSU121" s="137"/>
      <c r="FSV121" s="137"/>
      <c r="FSW121" s="137"/>
      <c r="FSX121" s="137"/>
      <c r="FSY121" s="137"/>
      <c r="FSZ121" s="137"/>
      <c r="FTA121" s="137"/>
      <c r="FTB121" s="137"/>
      <c r="FTC121" s="137"/>
      <c r="FTD121" s="137"/>
      <c r="FTE121" s="137"/>
      <c r="FTF121" s="137"/>
      <c r="FTG121" s="137"/>
      <c r="FTH121" s="137"/>
      <c r="FTI121" s="137"/>
      <c r="FTJ121" s="137"/>
      <c r="FTK121" s="137"/>
      <c r="FTL121" s="137"/>
      <c r="FTM121" s="137"/>
      <c r="FTN121" s="137"/>
      <c r="FTO121" s="137"/>
      <c r="FTP121" s="137"/>
      <c r="FTQ121" s="137"/>
      <c r="FTR121" s="137"/>
      <c r="FTS121" s="137"/>
      <c r="FTT121" s="137"/>
      <c r="FTU121" s="137"/>
      <c r="FTV121" s="137"/>
      <c r="FTW121" s="137"/>
      <c r="FTX121" s="137"/>
      <c r="FTY121" s="137"/>
      <c r="FTZ121" s="137"/>
      <c r="FUA121" s="137"/>
      <c r="FUB121" s="137"/>
      <c r="FUC121" s="137"/>
      <c r="FUD121" s="137"/>
      <c r="FUE121" s="137"/>
      <c r="FUF121" s="137"/>
      <c r="FUG121" s="137"/>
      <c r="FUH121" s="137"/>
      <c r="FUI121" s="137"/>
      <c r="FUJ121" s="137"/>
      <c r="FUK121" s="137"/>
      <c r="FUL121" s="137"/>
      <c r="FUM121" s="137"/>
      <c r="FUN121" s="137"/>
      <c r="FUO121" s="137"/>
      <c r="FUP121" s="137"/>
      <c r="FUQ121" s="137"/>
      <c r="FUR121" s="137"/>
      <c r="FUS121" s="137"/>
      <c r="FUT121" s="137"/>
      <c r="FUU121" s="137"/>
      <c r="FUV121" s="137"/>
      <c r="FUW121" s="137"/>
      <c r="FUX121" s="137"/>
      <c r="FUY121" s="137"/>
      <c r="FUZ121" s="137"/>
      <c r="FVA121" s="137"/>
      <c r="FVB121" s="137"/>
      <c r="FVC121" s="137"/>
      <c r="FVD121" s="137"/>
      <c r="FVE121" s="137"/>
      <c r="FVF121" s="137"/>
      <c r="FVG121" s="137"/>
      <c r="FVH121" s="137"/>
      <c r="FVI121" s="137"/>
      <c r="FVJ121" s="137"/>
      <c r="FVK121" s="137"/>
      <c r="FVL121" s="137"/>
      <c r="FVM121" s="137"/>
      <c r="FVN121" s="137"/>
      <c r="FVO121" s="137"/>
      <c r="FVP121" s="137"/>
      <c r="FVQ121" s="137"/>
      <c r="FVR121" s="137"/>
      <c r="FVS121" s="137"/>
      <c r="FVT121" s="137"/>
      <c r="FVU121" s="137"/>
      <c r="FVV121" s="137"/>
      <c r="FVW121" s="137"/>
      <c r="FVX121" s="137"/>
      <c r="FVY121" s="137"/>
      <c r="FVZ121" s="137"/>
      <c r="FWA121" s="137"/>
      <c r="FWB121" s="137"/>
      <c r="FWC121" s="137"/>
      <c r="FWD121" s="137"/>
      <c r="FWE121" s="137"/>
      <c r="FWF121" s="137"/>
      <c r="FWG121" s="137"/>
      <c r="FWH121" s="137"/>
      <c r="FWI121" s="137"/>
      <c r="FWJ121" s="137"/>
      <c r="FWK121" s="137"/>
      <c r="FWL121" s="137"/>
      <c r="FWM121" s="137"/>
      <c r="FWN121" s="137"/>
      <c r="FWO121" s="137"/>
      <c r="FWP121" s="137"/>
      <c r="FWQ121" s="137"/>
      <c r="FWR121" s="137"/>
      <c r="FWS121" s="137"/>
      <c r="FWT121" s="137"/>
      <c r="FWU121" s="137"/>
      <c r="FWV121" s="137"/>
      <c r="FWW121" s="137"/>
      <c r="FWX121" s="137"/>
      <c r="FWY121" s="137"/>
      <c r="FWZ121" s="137"/>
      <c r="FXA121" s="137"/>
      <c r="FXB121" s="137"/>
      <c r="FXC121" s="137"/>
      <c r="FXD121" s="137"/>
      <c r="FXE121" s="137"/>
      <c r="FXF121" s="137"/>
      <c r="FXG121" s="137"/>
      <c r="FXH121" s="137"/>
      <c r="FXI121" s="137"/>
      <c r="FXJ121" s="137"/>
      <c r="FXK121" s="137"/>
      <c r="FXL121" s="137"/>
      <c r="FXM121" s="137"/>
      <c r="FXN121" s="137"/>
      <c r="FXO121" s="137"/>
      <c r="FXP121" s="137"/>
      <c r="FXQ121" s="137"/>
      <c r="FXR121" s="137"/>
      <c r="FXS121" s="137"/>
      <c r="FXT121" s="137"/>
      <c r="FXU121" s="137"/>
      <c r="FXV121" s="137"/>
      <c r="FXW121" s="137"/>
      <c r="FXX121" s="137"/>
      <c r="FXY121" s="137"/>
      <c r="FXZ121" s="137"/>
      <c r="FYA121" s="137"/>
      <c r="FYB121" s="137"/>
      <c r="FYC121" s="137"/>
      <c r="FYD121" s="137"/>
      <c r="FYE121" s="137"/>
      <c r="FYF121" s="137"/>
      <c r="FYG121" s="137"/>
      <c r="FYH121" s="137"/>
      <c r="FYI121" s="137"/>
      <c r="FYJ121" s="137"/>
      <c r="FYK121" s="137"/>
      <c r="FYL121" s="137"/>
      <c r="FYM121" s="137"/>
      <c r="FYN121" s="137"/>
      <c r="FYO121" s="137"/>
      <c r="FYP121" s="137"/>
      <c r="FYQ121" s="137"/>
      <c r="FYR121" s="137"/>
      <c r="FYS121" s="137"/>
      <c r="FYT121" s="137"/>
      <c r="FYU121" s="137"/>
      <c r="FYV121" s="137"/>
      <c r="FYW121" s="137"/>
      <c r="FYX121" s="137"/>
      <c r="FYY121" s="137"/>
      <c r="FYZ121" s="137"/>
      <c r="FZA121" s="137"/>
      <c r="FZB121" s="137"/>
      <c r="FZC121" s="137"/>
      <c r="FZD121" s="137"/>
      <c r="FZE121" s="137"/>
      <c r="FZF121" s="137"/>
      <c r="FZG121" s="137"/>
      <c r="FZH121" s="137"/>
      <c r="FZI121" s="137"/>
      <c r="FZJ121" s="137"/>
      <c r="FZK121" s="137"/>
      <c r="FZL121" s="137"/>
      <c r="FZM121" s="137"/>
      <c r="FZN121" s="137"/>
      <c r="FZO121" s="137"/>
      <c r="FZP121" s="137"/>
      <c r="FZQ121" s="137"/>
      <c r="FZR121" s="137"/>
      <c r="FZS121" s="137"/>
      <c r="FZT121" s="137"/>
      <c r="FZU121" s="137"/>
      <c r="FZV121" s="137"/>
      <c r="FZW121" s="137"/>
      <c r="FZX121" s="137"/>
      <c r="FZY121" s="137"/>
      <c r="FZZ121" s="137"/>
      <c r="GAA121" s="137"/>
      <c r="GAB121" s="137"/>
      <c r="GAC121" s="137"/>
      <c r="GAD121" s="137"/>
      <c r="GAE121" s="137"/>
      <c r="GAF121" s="137"/>
      <c r="GAG121" s="137"/>
      <c r="GAH121" s="137"/>
      <c r="GAI121" s="137"/>
      <c r="GAJ121" s="137"/>
      <c r="GAK121" s="137"/>
      <c r="GAL121" s="137"/>
      <c r="GAM121" s="137"/>
      <c r="GAN121" s="137"/>
      <c r="GAO121" s="137"/>
      <c r="GAP121" s="137"/>
      <c r="GAQ121" s="137"/>
      <c r="GAR121" s="137"/>
      <c r="GAS121" s="137"/>
      <c r="GAT121" s="137"/>
      <c r="GAU121" s="137"/>
      <c r="GAV121" s="137"/>
      <c r="GAW121" s="137"/>
      <c r="GAX121" s="137"/>
      <c r="GAY121" s="137"/>
      <c r="GAZ121" s="137"/>
      <c r="GBA121" s="137"/>
      <c r="GBB121" s="137"/>
      <c r="GBC121" s="137"/>
      <c r="GBD121" s="137"/>
      <c r="GBE121" s="137"/>
      <c r="GBF121" s="137"/>
      <c r="GBG121" s="137"/>
      <c r="GBH121" s="137"/>
      <c r="GBI121" s="137"/>
      <c r="GBJ121" s="137"/>
      <c r="GBK121" s="137"/>
      <c r="GBL121" s="137"/>
      <c r="GBM121" s="137"/>
      <c r="GBN121" s="137"/>
      <c r="GBO121" s="137"/>
      <c r="GBP121" s="137"/>
      <c r="GBQ121" s="137"/>
      <c r="GBR121" s="137"/>
      <c r="GBS121" s="137"/>
      <c r="GBT121" s="137"/>
      <c r="GBU121" s="137"/>
      <c r="GBV121" s="137"/>
      <c r="GBW121" s="137"/>
      <c r="GBX121" s="137"/>
      <c r="GBY121" s="137"/>
      <c r="GBZ121" s="137"/>
      <c r="GCA121" s="137"/>
      <c r="GCB121" s="137"/>
      <c r="GCC121" s="137"/>
      <c r="GCD121" s="137"/>
      <c r="GCE121" s="137"/>
      <c r="GCF121" s="137"/>
      <c r="GCG121" s="137"/>
      <c r="GCH121" s="137"/>
      <c r="GCI121" s="137"/>
      <c r="GCJ121" s="137"/>
      <c r="GCK121" s="137"/>
      <c r="GCL121" s="137"/>
      <c r="GCM121" s="137"/>
      <c r="GCN121" s="137"/>
      <c r="GCO121" s="137"/>
      <c r="GCP121" s="137"/>
      <c r="GCQ121" s="137"/>
      <c r="GCR121" s="137"/>
      <c r="GCS121" s="137"/>
      <c r="GCT121" s="137"/>
      <c r="GCU121" s="137"/>
      <c r="GCV121" s="137"/>
      <c r="GCW121" s="137"/>
      <c r="GCX121" s="137"/>
      <c r="GCY121" s="137"/>
      <c r="GCZ121" s="137"/>
      <c r="GDA121" s="137"/>
      <c r="GDB121" s="137"/>
      <c r="GDC121" s="137"/>
      <c r="GDD121" s="137"/>
      <c r="GDE121" s="137"/>
      <c r="GDF121" s="137"/>
      <c r="GDG121" s="137"/>
      <c r="GDH121" s="137"/>
      <c r="GDI121" s="137"/>
      <c r="GDJ121" s="137"/>
      <c r="GDK121" s="137"/>
      <c r="GDL121" s="137"/>
      <c r="GDM121" s="137"/>
      <c r="GDN121" s="137"/>
      <c r="GDO121" s="137"/>
      <c r="GDP121" s="137"/>
      <c r="GDQ121" s="137"/>
      <c r="GDR121" s="137"/>
      <c r="GDS121" s="137"/>
      <c r="GDT121" s="137"/>
      <c r="GDU121" s="137"/>
      <c r="GDV121" s="137"/>
      <c r="GDW121" s="137"/>
      <c r="GDX121" s="137"/>
      <c r="GDY121" s="137"/>
      <c r="GDZ121" s="137"/>
      <c r="GEA121" s="137"/>
      <c r="GEB121" s="137"/>
      <c r="GEC121" s="137"/>
      <c r="GED121" s="137"/>
      <c r="GEE121" s="137"/>
      <c r="GEF121" s="137"/>
      <c r="GEG121" s="137"/>
      <c r="GEH121" s="137"/>
      <c r="GEI121" s="137"/>
      <c r="GEJ121" s="137"/>
      <c r="GEK121" s="137"/>
      <c r="GEL121" s="137"/>
      <c r="GEM121" s="137"/>
      <c r="GEN121" s="137"/>
      <c r="GEO121" s="137"/>
      <c r="GEP121" s="137"/>
      <c r="GEQ121" s="137"/>
      <c r="GER121" s="137"/>
      <c r="GES121" s="137"/>
      <c r="GET121" s="137"/>
      <c r="GEU121" s="137"/>
      <c r="GEV121" s="137"/>
      <c r="GEW121" s="137"/>
      <c r="GEX121" s="137"/>
      <c r="GEY121" s="137"/>
      <c r="GEZ121" s="137"/>
      <c r="GFA121" s="137"/>
      <c r="GFB121" s="137"/>
      <c r="GFC121" s="137"/>
      <c r="GFD121" s="137"/>
      <c r="GFE121" s="137"/>
      <c r="GFF121" s="137"/>
      <c r="GFG121" s="137"/>
      <c r="GFH121" s="137"/>
      <c r="GFI121" s="137"/>
      <c r="GFJ121" s="137"/>
      <c r="GFK121" s="137"/>
      <c r="GFL121" s="137"/>
      <c r="GFM121" s="137"/>
      <c r="GFN121" s="137"/>
      <c r="GFO121" s="137"/>
      <c r="GFP121" s="137"/>
      <c r="GFQ121" s="137"/>
      <c r="GFR121" s="137"/>
      <c r="GFS121" s="137"/>
      <c r="GFT121" s="137"/>
      <c r="GFU121" s="137"/>
      <c r="GFV121" s="137"/>
      <c r="GFW121" s="137"/>
      <c r="GFX121" s="137"/>
      <c r="GFY121" s="137"/>
      <c r="GFZ121" s="137"/>
      <c r="GGA121" s="137"/>
      <c r="GGB121" s="137"/>
      <c r="GGC121" s="137"/>
      <c r="GGD121" s="137"/>
      <c r="GGE121" s="137"/>
      <c r="GGF121" s="137"/>
      <c r="GGG121" s="137"/>
      <c r="GGH121" s="137"/>
      <c r="GGI121" s="137"/>
      <c r="GGJ121" s="137"/>
      <c r="GGK121" s="137"/>
      <c r="GGL121" s="137"/>
      <c r="GGM121" s="137"/>
      <c r="GGN121" s="137"/>
      <c r="GGO121" s="137"/>
      <c r="GGP121" s="137"/>
      <c r="GGQ121" s="137"/>
      <c r="GGR121" s="137"/>
      <c r="GGS121" s="137"/>
      <c r="GGT121" s="137"/>
      <c r="GGU121" s="137"/>
      <c r="GGV121" s="137"/>
      <c r="GGW121" s="137"/>
      <c r="GGX121" s="137"/>
      <c r="GGY121" s="137"/>
      <c r="GGZ121" s="137"/>
      <c r="GHA121" s="137"/>
      <c r="GHB121" s="137"/>
      <c r="GHC121" s="137"/>
      <c r="GHD121" s="137"/>
      <c r="GHE121" s="137"/>
      <c r="GHF121" s="137"/>
      <c r="GHG121" s="137"/>
      <c r="GHH121" s="137"/>
      <c r="GHI121" s="137"/>
      <c r="GHJ121" s="137"/>
      <c r="GHK121" s="137"/>
      <c r="GHL121" s="137"/>
      <c r="GHM121" s="137"/>
      <c r="GHN121" s="137"/>
      <c r="GHO121" s="137"/>
      <c r="GHP121" s="137"/>
      <c r="GHQ121" s="137"/>
      <c r="GHR121" s="137"/>
      <c r="GHS121" s="137"/>
      <c r="GHT121" s="137"/>
      <c r="GHU121" s="137"/>
      <c r="GHV121" s="137"/>
      <c r="GHW121" s="137"/>
      <c r="GHX121" s="137"/>
      <c r="GHY121" s="137"/>
      <c r="GHZ121" s="137"/>
      <c r="GIA121" s="137"/>
      <c r="GIB121" s="137"/>
      <c r="GIC121" s="137"/>
      <c r="GID121" s="137"/>
      <c r="GIE121" s="137"/>
      <c r="GIF121" s="137"/>
      <c r="GIG121" s="137"/>
      <c r="GIH121" s="137"/>
      <c r="GII121" s="137"/>
      <c r="GIJ121" s="137"/>
      <c r="GIK121" s="137"/>
      <c r="GIL121" s="137"/>
      <c r="GIM121" s="137"/>
      <c r="GIN121" s="137"/>
      <c r="GIO121" s="137"/>
      <c r="GIP121" s="137"/>
      <c r="GIQ121" s="137"/>
      <c r="GIR121" s="137"/>
      <c r="GIS121" s="137"/>
      <c r="GIT121" s="137"/>
      <c r="GIU121" s="137"/>
      <c r="GIV121" s="137"/>
      <c r="GIW121" s="137"/>
      <c r="GIX121" s="137"/>
      <c r="GIY121" s="137"/>
      <c r="GIZ121" s="137"/>
      <c r="GJA121" s="137"/>
      <c r="GJB121" s="137"/>
      <c r="GJC121" s="137"/>
      <c r="GJD121" s="137"/>
      <c r="GJE121" s="137"/>
      <c r="GJF121" s="137"/>
      <c r="GJG121" s="137"/>
      <c r="GJH121" s="137"/>
      <c r="GJI121" s="137"/>
      <c r="GJJ121" s="137"/>
      <c r="GJK121" s="137"/>
      <c r="GJL121" s="137"/>
      <c r="GJM121" s="137"/>
      <c r="GJN121" s="137"/>
      <c r="GJO121" s="137"/>
      <c r="GJP121" s="137"/>
      <c r="GJQ121" s="137"/>
      <c r="GJR121" s="137"/>
      <c r="GJS121" s="137"/>
      <c r="GJT121" s="137"/>
      <c r="GJU121" s="137"/>
      <c r="GJV121" s="137"/>
      <c r="GJW121" s="137"/>
      <c r="GJX121" s="137"/>
      <c r="GJY121" s="137"/>
      <c r="GJZ121" s="137"/>
      <c r="GKA121" s="137"/>
      <c r="GKB121" s="137"/>
      <c r="GKC121" s="137"/>
      <c r="GKD121" s="137"/>
      <c r="GKE121" s="137"/>
      <c r="GKF121" s="137"/>
      <c r="GKG121" s="137"/>
      <c r="GKH121" s="137"/>
      <c r="GKI121" s="137"/>
      <c r="GKJ121" s="137"/>
      <c r="GKK121" s="137"/>
      <c r="GKL121" s="137"/>
      <c r="GKM121" s="137"/>
      <c r="GKN121" s="137"/>
      <c r="GKO121" s="137"/>
      <c r="GKP121" s="137"/>
      <c r="GKQ121" s="137"/>
      <c r="GKR121" s="137"/>
      <c r="GKS121" s="137"/>
      <c r="GKT121" s="137"/>
      <c r="GKU121" s="137"/>
      <c r="GKV121" s="137"/>
      <c r="GKW121" s="137"/>
      <c r="GKX121" s="137"/>
      <c r="GKY121" s="137"/>
      <c r="GKZ121" s="137"/>
      <c r="GLA121" s="137"/>
      <c r="GLB121" s="137"/>
      <c r="GLC121" s="137"/>
      <c r="GLD121" s="137"/>
      <c r="GLE121" s="137"/>
      <c r="GLF121" s="137"/>
      <c r="GLG121" s="137"/>
      <c r="GLH121" s="137"/>
      <c r="GLI121" s="137"/>
      <c r="GLJ121" s="137"/>
      <c r="GLK121" s="137"/>
      <c r="GLL121" s="137"/>
      <c r="GLM121" s="137"/>
      <c r="GLN121" s="137"/>
      <c r="GLO121" s="137"/>
      <c r="GLP121" s="137"/>
      <c r="GLQ121" s="137"/>
      <c r="GLR121" s="137"/>
      <c r="GLS121" s="137"/>
      <c r="GLT121" s="137"/>
      <c r="GLU121" s="137"/>
      <c r="GLV121" s="137"/>
      <c r="GLW121" s="137"/>
      <c r="GLX121" s="137"/>
      <c r="GLY121" s="137"/>
      <c r="GLZ121" s="137"/>
      <c r="GMA121" s="137"/>
      <c r="GMB121" s="137"/>
      <c r="GMC121" s="137"/>
      <c r="GMD121" s="137"/>
      <c r="GME121" s="137"/>
      <c r="GMF121" s="137"/>
      <c r="GMG121" s="137"/>
      <c r="GMH121" s="137"/>
      <c r="GMI121" s="137"/>
      <c r="GMJ121" s="137"/>
      <c r="GMK121" s="137"/>
      <c r="GML121" s="137"/>
      <c r="GMM121" s="137"/>
      <c r="GMN121" s="137"/>
      <c r="GMO121" s="137"/>
      <c r="GMP121" s="137"/>
      <c r="GMQ121" s="137"/>
      <c r="GMR121" s="137"/>
      <c r="GMS121" s="137"/>
      <c r="GMT121" s="137"/>
      <c r="GMU121" s="137"/>
      <c r="GMV121" s="137"/>
      <c r="GMW121" s="137"/>
      <c r="GMX121" s="137"/>
      <c r="GMY121" s="137"/>
      <c r="GMZ121" s="137"/>
      <c r="GNA121" s="137"/>
      <c r="GNB121" s="137"/>
      <c r="GNC121" s="137"/>
      <c r="GND121" s="137"/>
      <c r="GNE121" s="137"/>
      <c r="GNF121" s="137"/>
      <c r="GNG121" s="137"/>
      <c r="GNH121" s="137"/>
      <c r="GNI121" s="137"/>
      <c r="GNJ121" s="137"/>
      <c r="GNK121" s="137"/>
      <c r="GNL121" s="137"/>
      <c r="GNM121" s="137"/>
      <c r="GNN121" s="137"/>
      <c r="GNO121" s="137"/>
      <c r="GNP121" s="137"/>
      <c r="GNQ121" s="137"/>
      <c r="GNR121" s="137"/>
      <c r="GNS121" s="137"/>
      <c r="GNT121" s="137"/>
      <c r="GNU121" s="137"/>
      <c r="GNV121" s="137"/>
      <c r="GNW121" s="137"/>
      <c r="GNX121" s="137"/>
      <c r="GNY121" s="137"/>
      <c r="GNZ121" s="137"/>
      <c r="GOA121" s="137"/>
      <c r="GOB121" s="137"/>
      <c r="GOC121" s="137"/>
      <c r="GOD121" s="137"/>
      <c r="GOE121" s="137"/>
      <c r="GOF121" s="137"/>
      <c r="GOG121" s="137"/>
      <c r="GOH121" s="137"/>
      <c r="GOI121" s="137"/>
      <c r="GOJ121" s="137"/>
      <c r="GOK121" s="137"/>
      <c r="GOL121" s="137"/>
      <c r="GOM121" s="137"/>
      <c r="GON121" s="137"/>
      <c r="GOO121" s="137"/>
      <c r="GOP121" s="137"/>
      <c r="GOQ121" s="137"/>
      <c r="GOR121" s="137"/>
      <c r="GOS121" s="137"/>
      <c r="GOT121" s="137"/>
      <c r="GOU121" s="137"/>
      <c r="GOV121" s="137"/>
      <c r="GOW121" s="137"/>
      <c r="GOX121" s="137"/>
      <c r="GOY121" s="137"/>
      <c r="GOZ121" s="137"/>
      <c r="GPA121" s="137"/>
      <c r="GPB121" s="137"/>
      <c r="GPC121" s="137"/>
      <c r="GPD121" s="137"/>
      <c r="GPE121" s="137"/>
      <c r="GPF121" s="137"/>
      <c r="GPG121" s="137"/>
      <c r="GPH121" s="137"/>
      <c r="GPI121" s="137"/>
      <c r="GPJ121" s="137"/>
      <c r="GPK121" s="137"/>
      <c r="GPL121" s="137"/>
      <c r="GPM121" s="137"/>
      <c r="GPN121" s="137"/>
      <c r="GPO121" s="137"/>
      <c r="GPP121" s="137"/>
      <c r="GPQ121" s="137"/>
      <c r="GPR121" s="137"/>
      <c r="GPS121" s="137"/>
      <c r="GPT121" s="137"/>
      <c r="GPU121" s="137"/>
      <c r="GPV121" s="137"/>
      <c r="GPW121" s="137"/>
      <c r="GPX121" s="137"/>
      <c r="GPY121" s="137"/>
      <c r="GPZ121" s="137"/>
      <c r="GQA121" s="137"/>
      <c r="GQB121" s="137"/>
      <c r="GQC121" s="137"/>
      <c r="GQD121" s="137"/>
      <c r="GQE121" s="137"/>
      <c r="GQF121" s="137"/>
      <c r="GQG121" s="137"/>
      <c r="GQH121" s="137"/>
      <c r="GQI121" s="137"/>
      <c r="GQJ121" s="137"/>
      <c r="GQK121" s="137"/>
      <c r="GQL121" s="137"/>
      <c r="GQM121" s="137"/>
      <c r="GQN121" s="137"/>
      <c r="GQO121" s="137"/>
      <c r="GQP121" s="137"/>
      <c r="GQQ121" s="137"/>
      <c r="GQR121" s="137"/>
      <c r="GQS121" s="137"/>
      <c r="GQT121" s="137"/>
      <c r="GQU121" s="137"/>
      <c r="GQV121" s="137"/>
      <c r="GQW121" s="137"/>
      <c r="GQX121" s="137"/>
      <c r="GQY121" s="137"/>
      <c r="GQZ121" s="137"/>
      <c r="GRA121" s="137"/>
      <c r="GRB121" s="137"/>
      <c r="GRC121" s="137"/>
      <c r="GRD121" s="137"/>
      <c r="GRE121" s="137"/>
      <c r="GRF121" s="137"/>
      <c r="GRG121" s="137"/>
      <c r="GRH121" s="137"/>
      <c r="GRI121" s="137"/>
      <c r="GRJ121" s="137"/>
      <c r="GRK121" s="137"/>
      <c r="GRL121" s="137"/>
      <c r="GRM121" s="137"/>
      <c r="GRN121" s="137"/>
      <c r="GRO121" s="137"/>
      <c r="GRP121" s="137"/>
      <c r="GRQ121" s="137"/>
      <c r="GRR121" s="137"/>
      <c r="GRS121" s="137"/>
      <c r="GRT121" s="137"/>
      <c r="GRU121" s="137"/>
      <c r="GRV121" s="137"/>
      <c r="GRW121" s="137"/>
      <c r="GRX121" s="137"/>
      <c r="GRY121" s="137"/>
      <c r="GRZ121" s="137"/>
      <c r="GSA121" s="137"/>
      <c r="GSB121" s="137"/>
      <c r="GSC121" s="137"/>
      <c r="GSD121" s="137"/>
      <c r="GSE121" s="137"/>
      <c r="GSF121" s="137"/>
      <c r="GSG121" s="137"/>
      <c r="GSH121" s="137"/>
      <c r="GSI121" s="137"/>
      <c r="GSJ121" s="137"/>
      <c r="GSK121" s="137"/>
      <c r="GSL121" s="137"/>
      <c r="GSM121" s="137"/>
      <c r="GSN121" s="137"/>
      <c r="GSO121" s="137"/>
      <c r="GSP121" s="137"/>
      <c r="GSQ121" s="137"/>
      <c r="GSR121" s="137"/>
      <c r="GSS121" s="137"/>
      <c r="GST121" s="137"/>
      <c r="GSU121" s="137"/>
      <c r="GSV121" s="137"/>
      <c r="GSW121" s="137"/>
      <c r="GSX121" s="137"/>
      <c r="GSY121" s="137"/>
      <c r="GSZ121" s="137"/>
      <c r="GTA121" s="137"/>
      <c r="GTB121" s="137"/>
      <c r="GTC121" s="137"/>
      <c r="GTD121" s="137"/>
      <c r="GTE121" s="137"/>
      <c r="GTF121" s="137"/>
      <c r="GTG121" s="137"/>
      <c r="GTH121" s="137"/>
      <c r="GTI121" s="137"/>
      <c r="GTJ121" s="137"/>
      <c r="GTK121" s="137"/>
      <c r="GTL121" s="137"/>
      <c r="GTM121" s="137"/>
      <c r="GTN121" s="137"/>
      <c r="GTO121" s="137"/>
      <c r="GTP121" s="137"/>
      <c r="GTQ121" s="137"/>
      <c r="GTR121" s="137"/>
      <c r="GTS121" s="137"/>
      <c r="GTT121" s="137"/>
      <c r="GTU121" s="137"/>
      <c r="GTV121" s="137"/>
      <c r="GTW121" s="137"/>
      <c r="GTX121" s="137"/>
      <c r="GTY121" s="137"/>
      <c r="GTZ121" s="137"/>
      <c r="GUA121" s="137"/>
      <c r="GUB121" s="137"/>
      <c r="GUC121" s="137"/>
      <c r="GUD121" s="137"/>
      <c r="GUE121" s="137"/>
      <c r="GUF121" s="137"/>
      <c r="GUG121" s="137"/>
      <c r="GUH121" s="137"/>
      <c r="GUI121" s="137"/>
      <c r="GUJ121" s="137"/>
      <c r="GUK121" s="137"/>
      <c r="GUL121" s="137"/>
      <c r="GUM121" s="137"/>
      <c r="GUN121" s="137"/>
      <c r="GUO121" s="137"/>
      <c r="GUP121" s="137"/>
      <c r="GUQ121" s="137"/>
      <c r="GUR121" s="137"/>
      <c r="GUS121" s="137"/>
      <c r="GUT121" s="137"/>
      <c r="GUU121" s="137"/>
      <c r="GUV121" s="137"/>
      <c r="GUW121" s="137"/>
      <c r="GUX121" s="137"/>
      <c r="GUY121" s="137"/>
      <c r="GUZ121" s="137"/>
      <c r="GVA121" s="137"/>
      <c r="GVB121" s="137"/>
      <c r="GVC121" s="137"/>
      <c r="GVD121" s="137"/>
      <c r="GVE121" s="137"/>
      <c r="GVF121" s="137"/>
      <c r="GVG121" s="137"/>
      <c r="GVH121" s="137"/>
      <c r="GVI121" s="137"/>
      <c r="GVJ121" s="137"/>
      <c r="GVK121" s="137"/>
      <c r="GVL121" s="137"/>
      <c r="GVM121" s="137"/>
      <c r="GVN121" s="137"/>
      <c r="GVO121" s="137"/>
      <c r="GVP121" s="137"/>
      <c r="GVQ121" s="137"/>
      <c r="GVR121" s="137"/>
      <c r="GVS121" s="137"/>
      <c r="GVT121" s="137"/>
      <c r="GVU121" s="137"/>
      <c r="GVV121" s="137"/>
      <c r="GVW121" s="137"/>
      <c r="GVX121" s="137"/>
      <c r="GVY121" s="137"/>
      <c r="GVZ121" s="137"/>
      <c r="GWA121" s="137"/>
      <c r="GWB121" s="137"/>
      <c r="GWC121" s="137"/>
      <c r="GWD121" s="137"/>
      <c r="GWE121" s="137"/>
      <c r="GWF121" s="137"/>
      <c r="GWG121" s="137"/>
      <c r="GWH121" s="137"/>
      <c r="GWI121" s="137"/>
      <c r="GWJ121" s="137"/>
      <c r="GWK121" s="137"/>
      <c r="GWL121" s="137"/>
      <c r="GWM121" s="137"/>
      <c r="GWN121" s="137"/>
      <c r="GWO121" s="137"/>
      <c r="GWP121" s="137"/>
      <c r="GWQ121" s="137"/>
      <c r="GWR121" s="137"/>
      <c r="GWS121" s="137"/>
      <c r="GWT121" s="137"/>
      <c r="GWU121" s="137"/>
      <c r="GWV121" s="137"/>
      <c r="GWW121" s="137"/>
      <c r="GWX121" s="137"/>
      <c r="GWY121" s="137"/>
      <c r="GWZ121" s="137"/>
      <c r="GXA121" s="137"/>
      <c r="GXB121" s="137"/>
      <c r="GXC121" s="137"/>
      <c r="GXD121" s="137"/>
      <c r="GXE121" s="137"/>
      <c r="GXF121" s="137"/>
      <c r="GXG121" s="137"/>
      <c r="GXH121" s="137"/>
      <c r="GXI121" s="137"/>
      <c r="GXJ121" s="137"/>
      <c r="GXK121" s="137"/>
      <c r="GXL121" s="137"/>
      <c r="GXM121" s="137"/>
      <c r="GXN121" s="137"/>
      <c r="GXO121" s="137"/>
      <c r="GXP121" s="137"/>
      <c r="GXQ121" s="137"/>
      <c r="GXR121" s="137"/>
      <c r="GXS121" s="137"/>
      <c r="GXT121" s="137"/>
      <c r="GXU121" s="137"/>
      <c r="GXV121" s="137"/>
      <c r="GXW121" s="137"/>
      <c r="GXX121" s="137"/>
      <c r="GXY121" s="137"/>
      <c r="GXZ121" s="137"/>
      <c r="GYA121" s="137"/>
      <c r="GYB121" s="137"/>
      <c r="GYC121" s="137"/>
      <c r="GYD121" s="137"/>
      <c r="GYE121" s="137"/>
      <c r="GYF121" s="137"/>
      <c r="GYG121" s="137"/>
      <c r="GYH121" s="137"/>
      <c r="GYI121" s="137"/>
      <c r="GYJ121" s="137"/>
      <c r="GYK121" s="137"/>
      <c r="GYL121" s="137"/>
      <c r="GYM121" s="137"/>
      <c r="GYN121" s="137"/>
      <c r="GYO121" s="137"/>
      <c r="GYP121" s="137"/>
      <c r="GYQ121" s="137"/>
      <c r="GYR121" s="137"/>
      <c r="GYS121" s="137"/>
      <c r="GYT121" s="137"/>
      <c r="GYU121" s="137"/>
      <c r="GYV121" s="137"/>
      <c r="GYW121" s="137"/>
      <c r="GYX121" s="137"/>
      <c r="GYY121" s="137"/>
      <c r="GYZ121" s="137"/>
      <c r="GZA121" s="137"/>
      <c r="GZB121" s="137"/>
      <c r="GZC121" s="137"/>
      <c r="GZD121" s="137"/>
      <c r="GZE121" s="137"/>
      <c r="GZF121" s="137"/>
      <c r="GZG121" s="137"/>
      <c r="GZH121" s="137"/>
      <c r="GZI121" s="137"/>
      <c r="GZJ121" s="137"/>
      <c r="GZK121" s="137"/>
      <c r="GZL121" s="137"/>
      <c r="GZM121" s="137"/>
      <c r="GZN121" s="137"/>
      <c r="GZO121" s="137"/>
      <c r="GZP121" s="137"/>
      <c r="GZQ121" s="137"/>
      <c r="GZR121" s="137"/>
      <c r="GZS121" s="137"/>
      <c r="GZT121" s="137"/>
      <c r="GZU121" s="137"/>
      <c r="GZV121" s="137"/>
      <c r="GZW121" s="137"/>
      <c r="GZX121" s="137"/>
      <c r="GZY121" s="137"/>
      <c r="GZZ121" s="137"/>
      <c r="HAA121" s="137"/>
      <c r="HAB121" s="137"/>
      <c r="HAC121" s="137"/>
      <c r="HAD121" s="137"/>
      <c r="HAE121" s="137"/>
      <c r="HAF121" s="137"/>
      <c r="HAG121" s="137"/>
      <c r="HAH121" s="137"/>
      <c r="HAI121" s="137"/>
      <c r="HAJ121" s="137"/>
      <c r="HAK121" s="137"/>
      <c r="HAL121" s="137"/>
      <c r="HAM121" s="137"/>
      <c r="HAN121" s="137"/>
      <c r="HAO121" s="137"/>
      <c r="HAP121" s="137"/>
      <c r="HAQ121" s="137"/>
      <c r="HAR121" s="137"/>
      <c r="HAS121" s="137"/>
      <c r="HAT121" s="137"/>
      <c r="HAU121" s="137"/>
      <c r="HAV121" s="137"/>
      <c r="HAW121" s="137"/>
      <c r="HAX121" s="137"/>
      <c r="HAY121" s="137"/>
      <c r="HAZ121" s="137"/>
      <c r="HBA121" s="137"/>
      <c r="HBB121" s="137"/>
      <c r="HBC121" s="137"/>
      <c r="HBD121" s="137"/>
      <c r="HBE121" s="137"/>
      <c r="HBF121" s="137"/>
      <c r="HBG121" s="137"/>
      <c r="HBH121" s="137"/>
      <c r="HBI121" s="137"/>
      <c r="HBJ121" s="137"/>
      <c r="HBK121" s="137"/>
      <c r="HBL121" s="137"/>
      <c r="HBM121" s="137"/>
      <c r="HBN121" s="137"/>
      <c r="HBO121" s="137"/>
      <c r="HBP121" s="137"/>
      <c r="HBQ121" s="137"/>
      <c r="HBR121" s="137"/>
      <c r="HBS121" s="137"/>
      <c r="HBT121" s="137"/>
      <c r="HBU121" s="137"/>
      <c r="HBV121" s="137"/>
      <c r="HBW121" s="137"/>
      <c r="HBX121" s="137"/>
      <c r="HBY121" s="137"/>
      <c r="HBZ121" s="137"/>
      <c r="HCA121" s="137"/>
      <c r="HCB121" s="137"/>
      <c r="HCC121" s="137"/>
      <c r="HCD121" s="137"/>
      <c r="HCE121" s="137"/>
      <c r="HCF121" s="137"/>
      <c r="HCG121" s="137"/>
      <c r="HCH121" s="137"/>
      <c r="HCI121" s="137"/>
      <c r="HCJ121" s="137"/>
      <c r="HCK121" s="137"/>
      <c r="HCL121" s="137"/>
      <c r="HCM121" s="137"/>
      <c r="HCN121" s="137"/>
      <c r="HCO121" s="137"/>
      <c r="HCP121" s="137"/>
      <c r="HCQ121" s="137"/>
      <c r="HCR121" s="137"/>
      <c r="HCS121" s="137"/>
      <c r="HCT121" s="137"/>
      <c r="HCU121" s="137"/>
      <c r="HCV121" s="137"/>
      <c r="HCW121" s="137"/>
      <c r="HCX121" s="137"/>
      <c r="HCY121" s="137"/>
      <c r="HCZ121" s="137"/>
      <c r="HDA121" s="137"/>
      <c r="HDB121" s="137"/>
      <c r="HDC121" s="137"/>
      <c r="HDD121" s="137"/>
      <c r="HDE121" s="137"/>
      <c r="HDF121" s="137"/>
      <c r="HDG121" s="137"/>
      <c r="HDH121" s="137"/>
      <c r="HDI121" s="137"/>
      <c r="HDJ121" s="137"/>
      <c r="HDK121" s="137"/>
      <c r="HDL121" s="137"/>
      <c r="HDM121" s="137"/>
      <c r="HDN121" s="137"/>
      <c r="HDO121" s="137"/>
      <c r="HDP121" s="137"/>
      <c r="HDQ121" s="137"/>
      <c r="HDR121" s="137"/>
      <c r="HDS121" s="137"/>
      <c r="HDT121" s="137"/>
      <c r="HDU121" s="137"/>
      <c r="HDV121" s="137"/>
      <c r="HDW121" s="137"/>
      <c r="HDX121" s="137"/>
      <c r="HDY121" s="137"/>
      <c r="HDZ121" s="137"/>
      <c r="HEA121" s="137"/>
      <c r="HEB121" s="137"/>
      <c r="HEC121" s="137"/>
      <c r="HED121" s="137"/>
      <c r="HEE121" s="137"/>
      <c r="HEF121" s="137"/>
      <c r="HEG121" s="137"/>
      <c r="HEH121" s="137"/>
      <c r="HEI121" s="137"/>
      <c r="HEJ121" s="137"/>
      <c r="HEK121" s="137"/>
      <c r="HEL121" s="137"/>
      <c r="HEM121" s="137"/>
      <c r="HEN121" s="137"/>
      <c r="HEO121" s="137"/>
      <c r="HEP121" s="137"/>
      <c r="HEQ121" s="137"/>
      <c r="HER121" s="137"/>
      <c r="HES121" s="137"/>
      <c r="HET121" s="137"/>
      <c r="HEU121" s="137"/>
      <c r="HEV121" s="137"/>
      <c r="HEW121" s="137"/>
      <c r="HEX121" s="137"/>
      <c r="HEY121" s="137"/>
      <c r="HEZ121" s="137"/>
      <c r="HFA121" s="137"/>
      <c r="HFB121" s="137"/>
      <c r="HFC121" s="137"/>
      <c r="HFD121" s="137"/>
      <c r="HFE121" s="137"/>
      <c r="HFF121" s="137"/>
      <c r="HFG121" s="137"/>
      <c r="HFH121" s="137"/>
      <c r="HFI121" s="137"/>
      <c r="HFJ121" s="137"/>
      <c r="HFK121" s="137"/>
      <c r="HFL121" s="137"/>
      <c r="HFM121" s="137"/>
      <c r="HFN121" s="137"/>
      <c r="HFO121" s="137"/>
      <c r="HFP121" s="137"/>
      <c r="HFQ121" s="137"/>
      <c r="HFR121" s="137"/>
      <c r="HFS121" s="137"/>
      <c r="HFT121" s="137"/>
      <c r="HFU121" s="137"/>
      <c r="HFV121" s="137"/>
      <c r="HFW121" s="137"/>
      <c r="HFX121" s="137"/>
      <c r="HFY121" s="137"/>
      <c r="HFZ121" s="137"/>
      <c r="HGA121" s="137"/>
      <c r="HGB121" s="137"/>
      <c r="HGC121" s="137"/>
      <c r="HGD121" s="137"/>
      <c r="HGE121" s="137"/>
      <c r="HGF121" s="137"/>
      <c r="HGG121" s="137"/>
      <c r="HGH121" s="137"/>
      <c r="HGI121" s="137"/>
      <c r="HGJ121" s="137"/>
      <c r="HGK121" s="137"/>
      <c r="HGL121" s="137"/>
      <c r="HGM121" s="137"/>
      <c r="HGN121" s="137"/>
      <c r="HGO121" s="137"/>
      <c r="HGP121" s="137"/>
      <c r="HGQ121" s="137"/>
      <c r="HGR121" s="137"/>
      <c r="HGS121" s="137"/>
      <c r="HGT121" s="137"/>
      <c r="HGU121" s="137"/>
      <c r="HGV121" s="137"/>
      <c r="HGW121" s="137"/>
      <c r="HGX121" s="137"/>
      <c r="HGY121" s="137"/>
      <c r="HGZ121" s="137"/>
      <c r="HHA121" s="137"/>
      <c r="HHB121" s="137"/>
      <c r="HHC121" s="137"/>
      <c r="HHD121" s="137"/>
      <c r="HHE121" s="137"/>
      <c r="HHF121" s="137"/>
      <c r="HHG121" s="137"/>
      <c r="HHH121" s="137"/>
      <c r="HHI121" s="137"/>
      <c r="HHJ121" s="137"/>
      <c r="HHK121" s="137"/>
      <c r="HHL121" s="137"/>
      <c r="HHM121" s="137"/>
      <c r="HHN121" s="137"/>
      <c r="HHO121" s="137"/>
      <c r="HHP121" s="137"/>
      <c r="HHQ121" s="137"/>
      <c r="HHR121" s="137"/>
      <c r="HHS121" s="137"/>
      <c r="HHT121" s="137"/>
      <c r="HHU121" s="137"/>
      <c r="HHV121" s="137"/>
      <c r="HHW121" s="137"/>
      <c r="HHX121" s="137"/>
      <c r="HHY121" s="137"/>
      <c r="HHZ121" s="137"/>
      <c r="HIA121" s="137"/>
      <c r="HIB121" s="137"/>
      <c r="HIC121" s="137"/>
      <c r="HID121" s="137"/>
      <c r="HIE121" s="137"/>
      <c r="HIF121" s="137"/>
      <c r="HIG121" s="137"/>
      <c r="HIH121" s="137"/>
      <c r="HII121" s="137"/>
      <c r="HIJ121" s="137"/>
      <c r="HIK121" s="137"/>
      <c r="HIL121" s="137"/>
      <c r="HIM121" s="137"/>
      <c r="HIN121" s="137"/>
      <c r="HIO121" s="137"/>
      <c r="HIP121" s="137"/>
      <c r="HIQ121" s="137"/>
      <c r="HIR121" s="137"/>
      <c r="HIS121" s="137"/>
      <c r="HIT121" s="137"/>
      <c r="HIU121" s="137"/>
      <c r="HIV121" s="137"/>
      <c r="HIW121" s="137"/>
      <c r="HIX121" s="137"/>
      <c r="HIY121" s="137"/>
      <c r="HIZ121" s="137"/>
      <c r="HJA121" s="137"/>
      <c r="HJB121" s="137"/>
      <c r="HJC121" s="137"/>
      <c r="HJD121" s="137"/>
      <c r="HJE121" s="137"/>
      <c r="HJF121" s="137"/>
      <c r="HJG121" s="137"/>
      <c r="HJH121" s="137"/>
      <c r="HJI121" s="137"/>
      <c r="HJJ121" s="137"/>
      <c r="HJK121" s="137"/>
      <c r="HJL121" s="137"/>
      <c r="HJM121" s="137"/>
      <c r="HJN121" s="137"/>
      <c r="HJO121" s="137"/>
      <c r="HJP121" s="137"/>
      <c r="HJQ121" s="137"/>
      <c r="HJR121" s="137"/>
      <c r="HJS121" s="137"/>
      <c r="HJT121" s="137"/>
      <c r="HJU121" s="137"/>
      <c r="HJV121" s="137"/>
      <c r="HJW121" s="137"/>
      <c r="HJX121" s="137"/>
      <c r="HJY121" s="137"/>
      <c r="HJZ121" s="137"/>
      <c r="HKA121" s="137"/>
      <c r="HKB121" s="137"/>
      <c r="HKC121" s="137"/>
      <c r="HKD121" s="137"/>
      <c r="HKE121" s="137"/>
      <c r="HKF121" s="137"/>
      <c r="HKG121" s="137"/>
      <c r="HKH121" s="137"/>
      <c r="HKI121" s="137"/>
      <c r="HKJ121" s="137"/>
      <c r="HKK121" s="137"/>
      <c r="HKL121" s="137"/>
      <c r="HKM121" s="137"/>
      <c r="HKN121" s="137"/>
      <c r="HKO121" s="137"/>
      <c r="HKP121" s="137"/>
      <c r="HKQ121" s="137"/>
      <c r="HKR121" s="137"/>
      <c r="HKS121" s="137"/>
      <c r="HKT121" s="137"/>
      <c r="HKU121" s="137"/>
      <c r="HKV121" s="137"/>
      <c r="HKW121" s="137"/>
      <c r="HKX121" s="137"/>
      <c r="HKY121" s="137"/>
      <c r="HKZ121" s="137"/>
      <c r="HLA121" s="137"/>
      <c r="HLB121" s="137"/>
      <c r="HLC121" s="137"/>
      <c r="HLD121" s="137"/>
      <c r="HLE121" s="137"/>
      <c r="HLF121" s="137"/>
      <c r="HLG121" s="137"/>
      <c r="HLH121" s="137"/>
      <c r="HLI121" s="137"/>
      <c r="HLJ121" s="137"/>
      <c r="HLK121" s="137"/>
      <c r="HLL121" s="137"/>
      <c r="HLM121" s="137"/>
      <c r="HLN121" s="137"/>
      <c r="HLO121" s="137"/>
      <c r="HLP121" s="137"/>
      <c r="HLQ121" s="137"/>
      <c r="HLR121" s="137"/>
      <c r="HLS121" s="137"/>
      <c r="HLT121" s="137"/>
      <c r="HLU121" s="137"/>
      <c r="HLV121" s="137"/>
      <c r="HLW121" s="137"/>
      <c r="HLX121" s="137"/>
      <c r="HLY121" s="137"/>
      <c r="HLZ121" s="137"/>
      <c r="HMA121" s="137"/>
      <c r="HMB121" s="137"/>
      <c r="HMC121" s="137"/>
      <c r="HMD121" s="137"/>
      <c r="HME121" s="137"/>
      <c r="HMF121" s="137"/>
      <c r="HMG121" s="137"/>
      <c r="HMH121" s="137"/>
      <c r="HMI121" s="137"/>
      <c r="HMJ121" s="137"/>
      <c r="HMK121" s="137"/>
      <c r="HML121" s="137"/>
      <c r="HMM121" s="137"/>
      <c r="HMN121" s="137"/>
      <c r="HMO121" s="137"/>
      <c r="HMP121" s="137"/>
      <c r="HMQ121" s="137"/>
      <c r="HMR121" s="137"/>
      <c r="HMS121" s="137"/>
      <c r="HMT121" s="137"/>
      <c r="HMU121" s="137"/>
      <c r="HMV121" s="137"/>
      <c r="HMW121" s="137"/>
      <c r="HMX121" s="137"/>
      <c r="HMY121" s="137"/>
      <c r="HMZ121" s="137"/>
      <c r="HNA121" s="137"/>
      <c r="HNB121" s="137"/>
      <c r="HNC121" s="137"/>
      <c r="HND121" s="137"/>
      <c r="HNE121" s="137"/>
      <c r="HNF121" s="137"/>
      <c r="HNG121" s="137"/>
      <c r="HNH121" s="137"/>
      <c r="HNI121" s="137"/>
      <c r="HNJ121" s="137"/>
      <c r="HNK121" s="137"/>
      <c r="HNL121" s="137"/>
      <c r="HNM121" s="137"/>
      <c r="HNN121" s="137"/>
      <c r="HNO121" s="137"/>
      <c r="HNP121" s="137"/>
      <c r="HNQ121" s="137"/>
      <c r="HNR121" s="137"/>
      <c r="HNS121" s="137"/>
      <c r="HNT121" s="137"/>
      <c r="HNU121" s="137"/>
      <c r="HNV121" s="137"/>
      <c r="HNW121" s="137"/>
      <c r="HNX121" s="137"/>
      <c r="HNY121" s="137"/>
      <c r="HNZ121" s="137"/>
      <c r="HOA121" s="137"/>
      <c r="HOB121" s="137"/>
      <c r="HOC121" s="137"/>
      <c r="HOD121" s="137"/>
      <c r="HOE121" s="137"/>
      <c r="HOF121" s="137"/>
      <c r="HOG121" s="137"/>
      <c r="HOH121" s="137"/>
      <c r="HOI121" s="137"/>
      <c r="HOJ121" s="137"/>
      <c r="HOK121" s="137"/>
      <c r="HOL121" s="137"/>
      <c r="HOM121" s="137"/>
      <c r="HON121" s="137"/>
      <c r="HOO121" s="137"/>
      <c r="HOP121" s="137"/>
      <c r="HOQ121" s="137"/>
      <c r="HOR121" s="137"/>
      <c r="HOS121" s="137"/>
      <c r="HOT121" s="137"/>
      <c r="HOU121" s="137"/>
      <c r="HOV121" s="137"/>
      <c r="HOW121" s="137"/>
      <c r="HOX121" s="137"/>
      <c r="HOY121" s="137"/>
      <c r="HOZ121" s="137"/>
      <c r="HPA121" s="137"/>
      <c r="HPB121" s="137"/>
      <c r="HPC121" s="137"/>
      <c r="HPD121" s="137"/>
      <c r="HPE121" s="137"/>
      <c r="HPF121" s="137"/>
      <c r="HPG121" s="137"/>
      <c r="HPH121" s="137"/>
      <c r="HPI121" s="137"/>
      <c r="HPJ121" s="137"/>
      <c r="HPK121" s="137"/>
      <c r="HPL121" s="137"/>
      <c r="HPM121" s="137"/>
      <c r="HPN121" s="137"/>
      <c r="HPO121" s="137"/>
      <c r="HPP121" s="137"/>
      <c r="HPQ121" s="137"/>
      <c r="HPR121" s="137"/>
      <c r="HPS121" s="137"/>
      <c r="HPT121" s="137"/>
      <c r="HPU121" s="137"/>
      <c r="HPV121" s="137"/>
      <c r="HPW121" s="137"/>
      <c r="HPX121" s="137"/>
      <c r="HPY121" s="137"/>
      <c r="HPZ121" s="137"/>
      <c r="HQA121" s="137"/>
      <c r="HQB121" s="137"/>
      <c r="HQC121" s="137"/>
      <c r="HQD121" s="137"/>
      <c r="HQE121" s="137"/>
      <c r="HQF121" s="137"/>
      <c r="HQG121" s="137"/>
      <c r="HQH121" s="137"/>
      <c r="HQI121" s="137"/>
      <c r="HQJ121" s="137"/>
      <c r="HQK121" s="137"/>
      <c r="HQL121" s="137"/>
      <c r="HQM121" s="137"/>
      <c r="HQN121" s="137"/>
      <c r="HQO121" s="137"/>
      <c r="HQP121" s="137"/>
      <c r="HQQ121" s="137"/>
      <c r="HQR121" s="137"/>
      <c r="HQS121" s="137"/>
      <c r="HQT121" s="137"/>
      <c r="HQU121" s="137"/>
      <c r="HQV121" s="137"/>
      <c r="HQW121" s="137"/>
      <c r="HQX121" s="137"/>
      <c r="HQY121" s="137"/>
      <c r="HQZ121" s="137"/>
      <c r="HRA121" s="137"/>
      <c r="HRB121" s="137"/>
      <c r="HRC121" s="137"/>
      <c r="HRD121" s="137"/>
      <c r="HRE121" s="137"/>
      <c r="HRF121" s="137"/>
      <c r="HRG121" s="137"/>
      <c r="HRH121" s="137"/>
      <c r="HRI121" s="137"/>
      <c r="HRJ121" s="137"/>
      <c r="HRK121" s="137"/>
      <c r="HRL121" s="137"/>
      <c r="HRM121" s="137"/>
      <c r="HRN121" s="137"/>
      <c r="HRO121" s="137"/>
      <c r="HRP121" s="137"/>
      <c r="HRQ121" s="137"/>
      <c r="HRR121" s="137"/>
      <c r="HRS121" s="137"/>
      <c r="HRT121" s="137"/>
      <c r="HRU121" s="137"/>
      <c r="HRV121" s="137"/>
      <c r="HRW121" s="137"/>
      <c r="HRX121" s="137"/>
      <c r="HRY121" s="137"/>
      <c r="HRZ121" s="137"/>
      <c r="HSA121" s="137"/>
      <c r="HSB121" s="137"/>
      <c r="HSC121" s="137"/>
      <c r="HSD121" s="137"/>
      <c r="HSE121" s="137"/>
      <c r="HSF121" s="137"/>
      <c r="HSG121" s="137"/>
      <c r="HSH121" s="137"/>
      <c r="HSI121" s="137"/>
      <c r="HSJ121" s="137"/>
      <c r="HSK121" s="137"/>
      <c r="HSL121" s="137"/>
      <c r="HSM121" s="137"/>
      <c r="HSN121" s="137"/>
      <c r="HSO121" s="137"/>
      <c r="HSP121" s="137"/>
      <c r="HSQ121" s="137"/>
      <c r="HSR121" s="137"/>
      <c r="HSS121" s="137"/>
      <c r="HST121" s="137"/>
      <c r="HSU121" s="137"/>
      <c r="HSV121" s="137"/>
      <c r="HSW121" s="137"/>
      <c r="HSX121" s="137"/>
      <c r="HSY121" s="137"/>
      <c r="HSZ121" s="137"/>
      <c r="HTA121" s="137"/>
      <c r="HTB121" s="137"/>
      <c r="HTC121" s="137"/>
      <c r="HTD121" s="137"/>
      <c r="HTE121" s="137"/>
      <c r="HTF121" s="137"/>
      <c r="HTG121" s="137"/>
      <c r="HTH121" s="137"/>
      <c r="HTI121" s="137"/>
      <c r="HTJ121" s="137"/>
      <c r="HTK121" s="137"/>
      <c r="HTL121" s="137"/>
      <c r="HTM121" s="137"/>
      <c r="HTN121" s="137"/>
      <c r="HTO121" s="137"/>
      <c r="HTP121" s="137"/>
      <c r="HTQ121" s="137"/>
      <c r="HTR121" s="137"/>
      <c r="HTS121" s="137"/>
      <c r="HTT121" s="137"/>
      <c r="HTU121" s="137"/>
      <c r="HTV121" s="137"/>
      <c r="HTW121" s="137"/>
      <c r="HTX121" s="137"/>
      <c r="HTY121" s="137"/>
      <c r="HTZ121" s="137"/>
      <c r="HUA121" s="137"/>
      <c r="HUB121" s="137"/>
      <c r="HUC121" s="137"/>
      <c r="HUD121" s="137"/>
      <c r="HUE121" s="137"/>
      <c r="HUF121" s="137"/>
      <c r="HUG121" s="137"/>
      <c r="HUH121" s="137"/>
      <c r="HUI121" s="137"/>
      <c r="HUJ121" s="137"/>
      <c r="HUK121" s="137"/>
      <c r="HUL121" s="137"/>
      <c r="HUM121" s="137"/>
      <c r="HUN121" s="137"/>
      <c r="HUO121" s="137"/>
      <c r="HUP121" s="137"/>
      <c r="HUQ121" s="137"/>
      <c r="HUR121" s="137"/>
      <c r="HUS121" s="137"/>
      <c r="HUT121" s="137"/>
      <c r="HUU121" s="137"/>
      <c r="HUV121" s="137"/>
      <c r="HUW121" s="137"/>
      <c r="HUX121" s="137"/>
      <c r="HUY121" s="137"/>
      <c r="HUZ121" s="137"/>
      <c r="HVA121" s="137"/>
      <c r="HVB121" s="137"/>
      <c r="HVC121" s="137"/>
      <c r="HVD121" s="137"/>
      <c r="HVE121" s="137"/>
      <c r="HVF121" s="137"/>
      <c r="HVG121" s="137"/>
      <c r="HVH121" s="137"/>
      <c r="HVI121" s="137"/>
      <c r="HVJ121" s="137"/>
      <c r="HVK121" s="137"/>
      <c r="HVL121" s="137"/>
      <c r="HVM121" s="137"/>
      <c r="HVN121" s="137"/>
      <c r="HVO121" s="137"/>
      <c r="HVP121" s="137"/>
      <c r="HVQ121" s="137"/>
      <c r="HVR121" s="137"/>
      <c r="HVS121" s="137"/>
      <c r="HVT121" s="137"/>
      <c r="HVU121" s="137"/>
      <c r="HVV121" s="137"/>
      <c r="HVW121" s="137"/>
      <c r="HVX121" s="137"/>
      <c r="HVY121" s="137"/>
      <c r="HVZ121" s="137"/>
      <c r="HWA121" s="137"/>
      <c r="HWB121" s="137"/>
      <c r="HWC121" s="137"/>
      <c r="HWD121" s="137"/>
      <c r="HWE121" s="137"/>
      <c r="HWF121" s="137"/>
      <c r="HWG121" s="137"/>
      <c r="HWH121" s="137"/>
      <c r="HWI121" s="137"/>
      <c r="HWJ121" s="137"/>
      <c r="HWK121" s="137"/>
      <c r="HWL121" s="137"/>
      <c r="HWM121" s="137"/>
      <c r="HWN121" s="137"/>
      <c r="HWO121" s="137"/>
      <c r="HWP121" s="137"/>
      <c r="HWQ121" s="137"/>
      <c r="HWR121" s="137"/>
      <c r="HWS121" s="137"/>
      <c r="HWT121" s="137"/>
      <c r="HWU121" s="137"/>
      <c r="HWV121" s="137"/>
      <c r="HWW121" s="137"/>
      <c r="HWX121" s="137"/>
      <c r="HWY121" s="137"/>
      <c r="HWZ121" s="137"/>
      <c r="HXA121" s="137"/>
      <c r="HXB121" s="137"/>
      <c r="HXC121" s="137"/>
      <c r="HXD121" s="137"/>
      <c r="HXE121" s="137"/>
      <c r="HXF121" s="137"/>
      <c r="HXG121" s="137"/>
      <c r="HXH121" s="137"/>
      <c r="HXI121" s="137"/>
      <c r="HXJ121" s="137"/>
      <c r="HXK121" s="137"/>
      <c r="HXL121" s="137"/>
      <c r="HXM121" s="137"/>
      <c r="HXN121" s="137"/>
      <c r="HXO121" s="137"/>
      <c r="HXP121" s="137"/>
      <c r="HXQ121" s="137"/>
      <c r="HXR121" s="137"/>
      <c r="HXS121" s="137"/>
      <c r="HXT121" s="137"/>
      <c r="HXU121" s="137"/>
      <c r="HXV121" s="137"/>
      <c r="HXW121" s="137"/>
      <c r="HXX121" s="137"/>
      <c r="HXY121" s="137"/>
      <c r="HXZ121" s="137"/>
      <c r="HYA121" s="137"/>
      <c r="HYB121" s="137"/>
      <c r="HYC121" s="137"/>
      <c r="HYD121" s="137"/>
      <c r="HYE121" s="137"/>
      <c r="HYF121" s="137"/>
      <c r="HYG121" s="137"/>
      <c r="HYH121" s="137"/>
      <c r="HYI121" s="137"/>
      <c r="HYJ121" s="137"/>
      <c r="HYK121" s="137"/>
      <c r="HYL121" s="137"/>
      <c r="HYM121" s="137"/>
      <c r="HYN121" s="137"/>
      <c r="HYO121" s="137"/>
      <c r="HYP121" s="137"/>
      <c r="HYQ121" s="137"/>
      <c r="HYR121" s="137"/>
      <c r="HYS121" s="137"/>
      <c r="HYT121" s="137"/>
      <c r="HYU121" s="137"/>
      <c r="HYV121" s="137"/>
      <c r="HYW121" s="137"/>
      <c r="HYX121" s="137"/>
      <c r="HYY121" s="137"/>
      <c r="HYZ121" s="137"/>
      <c r="HZA121" s="137"/>
      <c r="HZB121" s="137"/>
      <c r="HZC121" s="137"/>
      <c r="HZD121" s="137"/>
      <c r="HZE121" s="137"/>
      <c r="HZF121" s="137"/>
      <c r="HZG121" s="137"/>
      <c r="HZH121" s="137"/>
      <c r="HZI121" s="137"/>
      <c r="HZJ121" s="137"/>
      <c r="HZK121" s="137"/>
      <c r="HZL121" s="137"/>
      <c r="HZM121" s="137"/>
      <c r="HZN121" s="137"/>
      <c r="HZO121" s="137"/>
      <c r="HZP121" s="137"/>
      <c r="HZQ121" s="137"/>
      <c r="HZR121" s="137"/>
      <c r="HZS121" s="137"/>
      <c r="HZT121" s="137"/>
      <c r="HZU121" s="137"/>
      <c r="HZV121" s="137"/>
      <c r="HZW121" s="137"/>
      <c r="HZX121" s="137"/>
      <c r="HZY121" s="137"/>
      <c r="HZZ121" s="137"/>
      <c r="IAA121" s="137"/>
      <c r="IAB121" s="137"/>
      <c r="IAC121" s="137"/>
      <c r="IAD121" s="137"/>
      <c r="IAE121" s="137"/>
      <c r="IAF121" s="137"/>
      <c r="IAG121" s="137"/>
      <c r="IAH121" s="137"/>
      <c r="IAI121" s="137"/>
      <c r="IAJ121" s="137"/>
      <c r="IAK121" s="137"/>
      <c r="IAL121" s="137"/>
      <c r="IAM121" s="137"/>
      <c r="IAN121" s="137"/>
      <c r="IAO121" s="137"/>
      <c r="IAP121" s="137"/>
      <c r="IAQ121" s="137"/>
      <c r="IAR121" s="137"/>
      <c r="IAS121" s="137"/>
      <c r="IAT121" s="137"/>
      <c r="IAU121" s="137"/>
      <c r="IAV121" s="137"/>
      <c r="IAW121" s="137"/>
      <c r="IAX121" s="137"/>
      <c r="IAY121" s="137"/>
      <c r="IAZ121" s="137"/>
      <c r="IBA121" s="137"/>
      <c r="IBB121" s="137"/>
      <c r="IBC121" s="137"/>
      <c r="IBD121" s="137"/>
      <c r="IBE121" s="137"/>
      <c r="IBF121" s="137"/>
      <c r="IBG121" s="137"/>
      <c r="IBH121" s="137"/>
      <c r="IBI121" s="137"/>
      <c r="IBJ121" s="137"/>
      <c r="IBK121" s="137"/>
      <c r="IBL121" s="137"/>
      <c r="IBM121" s="137"/>
      <c r="IBN121" s="137"/>
      <c r="IBO121" s="137"/>
      <c r="IBP121" s="137"/>
      <c r="IBQ121" s="137"/>
      <c r="IBR121" s="137"/>
      <c r="IBS121" s="137"/>
      <c r="IBT121" s="137"/>
      <c r="IBU121" s="137"/>
      <c r="IBV121" s="137"/>
      <c r="IBW121" s="137"/>
      <c r="IBX121" s="137"/>
      <c r="IBY121" s="137"/>
      <c r="IBZ121" s="137"/>
      <c r="ICA121" s="137"/>
      <c r="ICB121" s="137"/>
      <c r="ICC121" s="137"/>
      <c r="ICD121" s="137"/>
      <c r="ICE121" s="137"/>
      <c r="ICF121" s="137"/>
      <c r="ICG121" s="137"/>
      <c r="ICH121" s="137"/>
      <c r="ICI121" s="137"/>
      <c r="ICJ121" s="137"/>
      <c r="ICK121" s="137"/>
      <c r="ICL121" s="137"/>
      <c r="ICM121" s="137"/>
      <c r="ICN121" s="137"/>
      <c r="ICO121" s="137"/>
      <c r="ICP121" s="137"/>
      <c r="ICQ121" s="137"/>
      <c r="ICR121" s="137"/>
      <c r="ICS121" s="137"/>
      <c r="ICT121" s="137"/>
      <c r="ICU121" s="137"/>
      <c r="ICV121" s="137"/>
      <c r="ICW121" s="137"/>
      <c r="ICX121" s="137"/>
      <c r="ICY121" s="137"/>
      <c r="ICZ121" s="137"/>
      <c r="IDA121" s="137"/>
      <c r="IDB121" s="137"/>
      <c r="IDC121" s="137"/>
      <c r="IDD121" s="137"/>
      <c r="IDE121" s="137"/>
      <c r="IDF121" s="137"/>
      <c r="IDG121" s="137"/>
      <c r="IDH121" s="137"/>
      <c r="IDI121" s="137"/>
      <c r="IDJ121" s="137"/>
      <c r="IDK121" s="137"/>
      <c r="IDL121" s="137"/>
      <c r="IDM121" s="137"/>
      <c r="IDN121" s="137"/>
      <c r="IDO121" s="137"/>
      <c r="IDP121" s="137"/>
      <c r="IDQ121" s="137"/>
      <c r="IDR121" s="137"/>
      <c r="IDS121" s="137"/>
      <c r="IDT121" s="137"/>
      <c r="IDU121" s="137"/>
      <c r="IDV121" s="137"/>
      <c r="IDW121" s="137"/>
      <c r="IDX121" s="137"/>
      <c r="IDY121" s="137"/>
      <c r="IDZ121" s="137"/>
      <c r="IEA121" s="137"/>
      <c r="IEB121" s="137"/>
      <c r="IEC121" s="137"/>
      <c r="IED121" s="137"/>
      <c r="IEE121" s="137"/>
      <c r="IEF121" s="137"/>
      <c r="IEG121" s="137"/>
      <c r="IEH121" s="137"/>
      <c r="IEI121" s="137"/>
      <c r="IEJ121" s="137"/>
      <c r="IEK121" s="137"/>
      <c r="IEL121" s="137"/>
      <c r="IEM121" s="137"/>
      <c r="IEN121" s="137"/>
      <c r="IEO121" s="137"/>
      <c r="IEP121" s="137"/>
      <c r="IEQ121" s="137"/>
      <c r="IER121" s="137"/>
      <c r="IES121" s="137"/>
      <c r="IET121" s="137"/>
      <c r="IEU121" s="137"/>
      <c r="IEV121" s="137"/>
      <c r="IEW121" s="137"/>
      <c r="IEX121" s="137"/>
      <c r="IEY121" s="137"/>
      <c r="IEZ121" s="137"/>
      <c r="IFA121" s="137"/>
      <c r="IFB121" s="137"/>
      <c r="IFC121" s="137"/>
      <c r="IFD121" s="137"/>
      <c r="IFE121" s="137"/>
      <c r="IFF121" s="137"/>
      <c r="IFG121" s="137"/>
      <c r="IFH121" s="137"/>
      <c r="IFI121" s="137"/>
      <c r="IFJ121" s="137"/>
      <c r="IFK121" s="137"/>
      <c r="IFL121" s="137"/>
      <c r="IFM121" s="137"/>
      <c r="IFN121" s="137"/>
      <c r="IFO121" s="137"/>
      <c r="IFP121" s="137"/>
      <c r="IFQ121" s="137"/>
      <c r="IFR121" s="137"/>
      <c r="IFS121" s="137"/>
      <c r="IFT121" s="137"/>
      <c r="IFU121" s="137"/>
      <c r="IFV121" s="137"/>
      <c r="IFW121" s="137"/>
      <c r="IFX121" s="137"/>
      <c r="IFY121" s="137"/>
      <c r="IFZ121" s="137"/>
      <c r="IGA121" s="137"/>
      <c r="IGB121" s="137"/>
      <c r="IGC121" s="137"/>
      <c r="IGD121" s="137"/>
      <c r="IGE121" s="137"/>
      <c r="IGF121" s="137"/>
      <c r="IGG121" s="137"/>
      <c r="IGH121" s="137"/>
      <c r="IGI121" s="137"/>
      <c r="IGJ121" s="137"/>
      <c r="IGK121" s="137"/>
      <c r="IGL121" s="137"/>
      <c r="IGM121" s="137"/>
      <c r="IGN121" s="137"/>
      <c r="IGO121" s="137"/>
      <c r="IGP121" s="137"/>
      <c r="IGQ121" s="137"/>
      <c r="IGR121" s="137"/>
      <c r="IGS121" s="137"/>
      <c r="IGT121" s="137"/>
      <c r="IGU121" s="137"/>
      <c r="IGV121" s="137"/>
      <c r="IGW121" s="137"/>
      <c r="IGX121" s="137"/>
      <c r="IGY121" s="137"/>
      <c r="IGZ121" s="137"/>
      <c r="IHA121" s="137"/>
      <c r="IHB121" s="137"/>
      <c r="IHC121" s="137"/>
      <c r="IHD121" s="137"/>
      <c r="IHE121" s="137"/>
      <c r="IHF121" s="137"/>
      <c r="IHG121" s="137"/>
      <c r="IHH121" s="137"/>
      <c r="IHI121" s="137"/>
      <c r="IHJ121" s="137"/>
      <c r="IHK121" s="137"/>
      <c r="IHL121" s="137"/>
      <c r="IHM121" s="137"/>
      <c r="IHN121" s="137"/>
      <c r="IHO121" s="137"/>
      <c r="IHP121" s="137"/>
      <c r="IHQ121" s="137"/>
      <c r="IHR121" s="137"/>
      <c r="IHS121" s="137"/>
      <c r="IHT121" s="137"/>
      <c r="IHU121" s="137"/>
      <c r="IHV121" s="137"/>
      <c r="IHW121" s="137"/>
      <c r="IHX121" s="137"/>
      <c r="IHY121" s="137"/>
      <c r="IHZ121" s="137"/>
      <c r="IIA121" s="137"/>
      <c r="IIB121" s="137"/>
      <c r="IIC121" s="137"/>
      <c r="IID121" s="137"/>
      <c r="IIE121" s="137"/>
      <c r="IIF121" s="137"/>
      <c r="IIG121" s="137"/>
      <c r="IIH121" s="137"/>
      <c r="III121" s="137"/>
      <c r="IIJ121" s="137"/>
      <c r="IIK121" s="137"/>
      <c r="IIL121" s="137"/>
      <c r="IIM121" s="137"/>
      <c r="IIN121" s="137"/>
      <c r="IIO121" s="137"/>
      <c r="IIP121" s="137"/>
      <c r="IIQ121" s="137"/>
      <c r="IIR121" s="137"/>
      <c r="IIS121" s="137"/>
      <c r="IIT121" s="137"/>
      <c r="IIU121" s="137"/>
      <c r="IIV121" s="137"/>
      <c r="IIW121" s="137"/>
      <c r="IIX121" s="137"/>
      <c r="IIY121" s="137"/>
      <c r="IIZ121" s="137"/>
      <c r="IJA121" s="137"/>
      <c r="IJB121" s="137"/>
      <c r="IJC121" s="137"/>
      <c r="IJD121" s="137"/>
      <c r="IJE121" s="137"/>
      <c r="IJF121" s="137"/>
      <c r="IJG121" s="137"/>
      <c r="IJH121" s="137"/>
      <c r="IJI121" s="137"/>
      <c r="IJJ121" s="137"/>
      <c r="IJK121" s="137"/>
      <c r="IJL121" s="137"/>
      <c r="IJM121" s="137"/>
      <c r="IJN121" s="137"/>
      <c r="IJO121" s="137"/>
      <c r="IJP121" s="137"/>
      <c r="IJQ121" s="137"/>
      <c r="IJR121" s="137"/>
      <c r="IJS121" s="137"/>
      <c r="IJT121" s="137"/>
      <c r="IJU121" s="137"/>
      <c r="IJV121" s="137"/>
      <c r="IJW121" s="137"/>
      <c r="IJX121" s="137"/>
      <c r="IJY121" s="137"/>
      <c r="IJZ121" s="137"/>
      <c r="IKA121" s="137"/>
      <c r="IKB121" s="137"/>
      <c r="IKC121" s="137"/>
      <c r="IKD121" s="137"/>
      <c r="IKE121" s="137"/>
      <c r="IKF121" s="137"/>
      <c r="IKG121" s="137"/>
      <c r="IKH121" s="137"/>
      <c r="IKI121" s="137"/>
      <c r="IKJ121" s="137"/>
      <c r="IKK121" s="137"/>
      <c r="IKL121" s="137"/>
      <c r="IKM121" s="137"/>
      <c r="IKN121" s="137"/>
      <c r="IKO121" s="137"/>
      <c r="IKP121" s="137"/>
      <c r="IKQ121" s="137"/>
      <c r="IKR121" s="137"/>
      <c r="IKS121" s="137"/>
      <c r="IKT121" s="137"/>
      <c r="IKU121" s="137"/>
      <c r="IKV121" s="137"/>
      <c r="IKW121" s="137"/>
      <c r="IKX121" s="137"/>
      <c r="IKY121" s="137"/>
      <c r="IKZ121" s="137"/>
      <c r="ILA121" s="137"/>
      <c r="ILB121" s="137"/>
      <c r="ILC121" s="137"/>
      <c r="ILD121" s="137"/>
      <c r="ILE121" s="137"/>
      <c r="ILF121" s="137"/>
      <c r="ILG121" s="137"/>
      <c r="ILH121" s="137"/>
      <c r="ILI121" s="137"/>
      <c r="ILJ121" s="137"/>
      <c r="ILK121" s="137"/>
      <c r="ILL121" s="137"/>
      <c r="ILM121" s="137"/>
      <c r="ILN121" s="137"/>
      <c r="ILO121" s="137"/>
      <c r="ILP121" s="137"/>
      <c r="ILQ121" s="137"/>
      <c r="ILR121" s="137"/>
      <c r="ILS121" s="137"/>
      <c r="ILT121" s="137"/>
      <c r="ILU121" s="137"/>
      <c r="ILV121" s="137"/>
      <c r="ILW121" s="137"/>
      <c r="ILX121" s="137"/>
      <c r="ILY121" s="137"/>
      <c r="ILZ121" s="137"/>
      <c r="IMA121" s="137"/>
      <c r="IMB121" s="137"/>
      <c r="IMC121" s="137"/>
      <c r="IMD121" s="137"/>
      <c r="IME121" s="137"/>
      <c r="IMF121" s="137"/>
      <c r="IMG121" s="137"/>
      <c r="IMH121" s="137"/>
      <c r="IMI121" s="137"/>
      <c r="IMJ121" s="137"/>
      <c r="IMK121" s="137"/>
      <c r="IML121" s="137"/>
      <c r="IMM121" s="137"/>
      <c r="IMN121" s="137"/>
      <c r="IMO121" s="137"/>
      <c r="IMP121" s="137"/>
      <c r="IMQ121" s="137"/>
      <c r="IMR121" s="137"/>
      <c r="IMS121" s="137"/>
      <c r="IMT121" s="137"/>
      <c r="IMU121" s="137"/>
      <c r="IMV121" s="137"/>
      <c r="IMW121" s="137"/>
      <c r="IMX121" s="137"/>
      <c r="IMY121" s="137"/>
      <c r="IMZ121" s="137"/>
      <c r="INA121" s="137"/>
      <c r="INB121" s="137"/>
      <c r="INC121" s="137"/>
      <c r="IND121" s="137"/>
      <c r="INE121" s="137"/>
      <c r="INF121" s="137"/>
      <c r="ING121" s="137"/>
      <c r="INH121" s="137"/>
      <c r="INI121" s="137"/>
      <c r="INJ121" s="137"/>
      <c r="INK121" s="137"/>
      <c r="INL121" s="137"/>
      <c r="INM121" s="137"/>
      <c r="INN121" s="137"/>
      <c r="INO121" s="137"/>
      <c r="INP121" s="137"/>
      <c r="INQ121" s="137"/>
      <c r="INR121" s="137"/>
      <c r="INS121" s="137"/>
      <c r="INT121" s="137"/>
      <c r="INU121" s="137"/>
      <c r="INV121" s="137"/>
      <c r="INW121" s="137"/>
      <c r="INX121" s="137"/>
      <c r="INY121" s="137"/>
      <c r="INZ121" s="137"/>
      <c r="IOA121" s="137"/>
      <c r="IOB121" s="137"/>
      <c r="IOC121" s="137"/>
      <c r="IOD121" s="137"/>
      <c r="IOE121" s="137"/>
      <c r="IOF121" s="137"/>
      <c r="IOG121" s="137"/>
      <c r="IOH121" s="137"/>
      <c r="IOI121" s="137"/>
      <c r="IOJ121" s="137"/>
      <c r="IOK121" s="137"/>
      <c r="IOL121" s="137"/>
      <c r="IOM121" s="137"/>
      <c r="ION121" s="137"/>
      <c r="IOO121" s="137"/>
      <c r="IOP121" s="137"/>
      <c r="IOQ121" s="137"/>
      <c r="IOR121" s="137"/>
      <c r="IOS121" s="137"/>
      <c r="IOT121" s="137"/>
      <c r="IOU121" s="137"/>
      <c r="IOV121" s="137"/>
      <c r="IOW121" s="137"/>
      <c r="IOX121" s="137"/>
      <c r="IOY121" s="137"/>
      <c r="IOZ121" s="137"/>
      <c r="IPA121" s="137"/>
      <c r="IPB121" s="137"/>
      <c r="IPC121" s="137"/>
      <c r="IPD121" s="137"/>
      <c r="IPE121" s="137"/>
      <c r="IPF121" s="137"/>
      <c r="IPG121" s="137"/>
      <c r="IPH121" s="137"/>
      <c r="IPI121" s="137"/>
      <c r="IPJ121" s="137"/>
      <c r="IPK121" s="137"/>
      <c r="IPL121" s="137"/>
      <c r="IPM121" s="137"/>
      <c r="IPN121" s="137"/>
      <c r="IPO121" s="137"/>
      <c r="IPP121" s="137"/>
      <c r="IPQ121" s="137"/>
      <c r="IPR121" s="137"/>
      <c r="IPS121" s="137"/>
      <c r="IPT121" s="137"/>
      <c r="IPU121" s="137"/>
      <c r="IPV121" s="137"/>
      <c r="IPW121" s="137"/>
      <c r="IPX121" s="137"/>
      <c r="IPY121" s="137"/>
      <c r="IPZ121" s="137"/>
      <c r="IQA121" s="137"/>
      <c r="IQB121" s="137"/>
      <c r="IQC121" s="137"/>
      <c r="IQD121" s="137"/>
      <c r="IQE121" s="137"/>
      <c r="IQF121" s="137"/>
      <c r="IQG121" s="137"/>
      <c r="IQH121" s="137"/>
      <c r="IQI121" s="137"/>
      <c r="IQJ121" s="137"/>
      <c r="IQK121" s="137"/>
      <c r="IQL121" s="137"/>
      <c r="IQM121" s="137"/>
      <c r="IQN121" s="137"/>
      <c r="IQO121" s="137"/>
      <c r="IQP121" s="137"/>
      <c r="IQQ121" s="137"/>
      <c r="IQR121" s="137"/>
      <c r="IQS121" s="137"/>
      <c r="IQT121" s="137"/>
      <c r="IQU121" s="137"/>
      <c r="IQV121" s="137"/>
      <c r="IQW121" s="137"/>
      <c r="IQX121" s="137"/>
      <c r="IQY121" s="137"/>
      <c r="IQZ121" s="137"/>
      <c r="IRA121" s="137"/>
      <c r="IRB121" s="137"/>
      <c r="IRC121" s="137"/>
      <c r="IRD121" s="137"/>
      <c r="IRE121" s="137"/>
      <c r="IRF121" s="137"/>
      <c r="IRG121" s="137"/>
      <c r="IRH121" s="137"/>
      <c r="IRI121" s="137"/>
      <c r="IRJ121" s="137"/>
      <c r="IRK121" s="137"/>
      <c r="IRL121" s="137"/>
      <c r="IRM121" s="137"/>
      <c r="IRN121" s="137"/>
      <c r="IRO121" s="137"/>
      <c r="IRP121" s="137"/>
      <c r="IRQ121" s="137"/>
      <c r="IRR121" s="137"/>
      <c r="IRS121" s="137"/>
      <c r="IRT121" s="137"/>
      <c r="IRU121" s="137"/>
      <c r="IRV121" s="137"/>
      <c r="IRW121" s="137"/>
      <c r="IRX121" s="137"/>
      <c r="IRY121" s="137"/>
      <c r="IRZ121" s="137"/>
      <c r="ISA121" s="137"/>
      <c r="ISB121" s="137"/>
      <c r="ISC121" s="137"/>
      <c r="ISD121" s="137"/>
      <c r="ISE121" s="137"/>
      <c r="ISF121" s="137"/>
      <c r="ISG121" s="137"/>
      <c r="ISH121" s="137"/>
      <c r="ISI121" s="137"/>
      <c r="ISJ121" s="137"/>
      <c r="ISK121" s="137"/>
      <c r="ISL121" s="137"/>
      <c r="ISM121" s="137"/>
      <c r="ISN121" s="137"/>
      <c r="ISO121" s="137"/>
      <c r="ISP121" s="137"/>
      <c r="ISQ121" s="137"/>
      <c r="ISR121" s="137"/>
      <c r="ISS121" s="137"/>
      <c r="IST121" s="137"/>
      <c r="ISU121" s="137"/>
      <c r="ISV121" s="137"/>
      <c r="ISW121" s="137"/>
      <c r="ISX121" s="137"/>
      <c r="ISY121" s="137"/>
      <c r="ISZ121" s="137"/>
      <c r="ITA121" s="137"/>
      <c r="ITB121" s="137"/>
      <c r="ITC121" s="137"/>
      <c r="ITD121" s="137"/>
      <c r="ITE121" s="137"/>
      <c r="ITF121" s="137"/>
      <c r="ITG121" s="137"/>
      <c r="ITH121" s="137"/>
      <c r="ITI121" s="137"/>
      <c r="ITJ121" s="137"/>
      <c r="ITK121" s="137"/>
      <c r="ITL121" s="137"/>
      <c r="ITM121" s="137"/>
      <c r="ITN121" s="137"/>
      <c r="ITO121" s="137"/>
      <c r="ITP121" s="137"/>
      <c r="ITQ121" s="137"/>
      <c r="ITR121" s="137"/>
      <c r="ITS121" s="137"/>
      <c r="ITT121" s="137"/>
      <c r="ITU121" s="137"/>
      <c r="ITV121" s="137"/>
      <c r="ITW121" s="137"/>
      <c r="ITX121" s="137"/>
      <c r="ITY121" s="137"/>
      <c r="ITZ121" s="137"/>
      <c r="IUA121" s="137"/>
      <c r="IUB121" s="137"/>
      <c r="IUC121" s="137"/>
      <c r="IUD121" s="137"/>
      <c r="IUE121" s="137"/>
      <c r="IUF121" s="137"/>
      <c r="IUG121" s="137"/>
      <c r="IUH121" s="137"/>
      <c r="IUI121" s="137"/>
      <c r="IUJ121" s="137"/>
      <c r="IUK121" s="137"/>
      <c r="IUL121" s="137"/>
      <c r="IUM121" s="137"/>
      <c r="IUN121" s="137"/>
      <c r="IUO121" s="137"/>
      <c r="IUP121" s="137"/>
      <c r="IUQ121" s="137"/>
      <c r="IUR121" s="137"/>
      <c r="IUS121" s="137"/>
      <c r="IUT121" s="137"/>
      <c r="IUU121" s="137"/>
      <c r="IUV121" s="137"/>
      <c r="IUW121" s="137"/>
      <c r="IUX121" s="137"/>
      <c r="IUY121" s="137"/>
      <c r="IUZ121" s="137"/>
      <c r="IVA121" s="137"/>
      <c r="IVB121" s="137"/>
      <c r="IVC121" s="137"/>
      <c r="IVD121" s="137"/>
      <c r="IVE121" s="137"/>
      <c r="IVF121" s="137"/>
      <c r="IVG121" s="137"/>
      <c r="IVH121" s="137"/>
      <c r="IVI121" s="137"/>
      <c r="IVJ121" s="137"/>
      <c r="IVK121" s="137"/>
      <c r="IVL121" s="137"/>
      <c r="IVM121" s="137"/>
      <c r="IVN121" s="137"/>
      <c r="IVO121" s="137"/>
      <c r="IVP121" s="137"/>
      <c r="IVQ121" s="137"/>
      <c r="IVR121" s="137"/>
      <c r="IVS121" s="137"/>
      <c r="IVT121" s="137"/>
      <c r="IVU121" s="137"/>
      <c r="IVV121" s="137"/>
      <c r="IVW121" s="137"/>
      <c r="IVX121" s="137"/>
      <c r="IVY121" s="137"/>
      <c r="IVZ121" s="137"/>
      <c r="IWA121" s="137"/>
      <c r="IWB121" s="137"/>
      <c r="IWC121" s="137"/>
      <c r="IWD121" s="137"/>
      <c r="IWE121" s="137"/>
      <c r="IWF121" s="137"/>
      <c r="IWG121" s="137"/>
      <c r="IWH121" s="137"/>
      <c r="IWI121" s="137"/>
      <c r="IWJ121" s="137"/>
      <c r="IWK121" s="137"/>
      <c r="IWL121" s="137"/>
      <c r="IWM121" s="137"/>
      <c r="IWN121" s="137"/>
      <c r="IWO121" s="137"/>
      <c r="IWP121" s="137"/>
      <c r="IWQ121" s="137"/>
      <c r="IWR121" s="137"/>
      <c r="IWS121" s="137"/>
      <c r="IWT121" s="137"/>
      <c r="IWU121" s="137"/>
      <c r="IWV121" s="137"/>
      <c r="IWW121" s="137"/>
      <c r="IWX121" s="137"/>
      <c r="IWY121" s="137"/>
      <c r="IWZ121" s="137"/>
      <c r="IXA121" s="137"/>
      <c r="IXB121" s="137"/>
      <c r="IXC121" s="137"/>
      <c r="IXD121" s="137"/>
      <c r="IXE121" s="137"/>
      <c r="IXF121" s="137"/>
      <c r="IXG121" s="137"/>
      <c r="IXH121" s="137"/>
      <c r="IXI121" s="137"/>
      <c r="IXJ121" s="137"/>
      <c r="IXK121" s="137"/>
      <c r="IXL121" s="137"/>
      <c r="IXM121" s="137"/>
      <c r="IXN121" s="137"/>
      <c r="IXO121" s="137"/>
      <c r="IXP121" s="137"/>
      <c r="IXQ121" s="137"/>
      <c r="IXR121" s="137"/>
      <c r="IXS121" s="137"/>
      <c r="IXT121" s="137"/>
      <c r="IXU121" s="137"/>
      <c r="IXV121" s="137"/>
      <c r="IXW121" s="137"/>
      <c r="IXX121" s="137"/>
      <c r="IXY121" s="137"/>
      <c r="IXZ121" s="137"/>
      <c r="IYA121" s="137"/>
      <c r="IYB121" s="137"/>
      <c r="IYC121" s="137"/>
      <c r="IYD121" s="137"/>
      <c r="IYE121" s="137"/>
      <c r="IYF121" s="137"/>
      <c r="IYG121" s="137"/>
      <c r="IYH121" s="137"/>
      <c r="IYI121" s="137"/>
      <c r="IYJ121" s="137"/>
      <c r="IYK121" s="137"/>
      <c r="IYL121" s="137"/>
      <c r="IYM121" s="137"/>
      <c r="IYN121" s="137"/>
      <c r="IYO121" s="137"/>
      <c r="IYP121" s="137"/>
      <c r="IYQ121" s="137"/>
      <c r="IYR121" s="137"/>
      <c r="IYS121" s="137"/>
      <c r="IYT121" s="137"/>
      <c r="IYU121" s="137"/>
      <c r="IYV121" s="137"/>
      <c r="IYW121" s="137"/>
      <c r="IYX121" s="137"/>
      <c r="IYY121" s="137"/>
      <c r="IYZ121" s="137"/>
      <c r="IZA121" s="137"/>
      <c r="IZB121" s="137"/>
      <c r="IZC121" s="137"/>
      <c r="IZD121" s="137"/>
      <c r="IZE121" s="137"/>
      <c r="IZF121" s="137"/>
      <c r="IZG121" s="137"/>
      <c r="IZH121" s="137"/>
      <c r="IZI121" s="137"/>
      <c r="IZJ121" s="137"/>
      <c r="IZK121" s="137"/>
      <c r="IZL121" s="137"/>
      <c r="IZM121" s="137"/>
      <c r="IZN121" s="137"/>
      <c r="IZO121" s="137"/>
      <c r="IZP121" s="137"/>
      <c r="IZQ121" s="137"/>
      <c r="IZR121" s="137"/>
      <c r="IZS121" s="137"/>
      <c r="IZT121" s="137"/>
      <c r="IZU121" s="137"/>
      <c r="IZV121" s="137"/>
      <c r="IZW121" s="137"/>
      <c r="IZX121" s="137"/>
      <c r="IZY121" s="137"/>
      <c r="IZZ121" s="137"/>
      <c r="JAA121" s="137"/>
      <c r="JAB121" s="137"/>
      <c r="JAC121" s="137"/>
      <c r="JAD121" s="137"/>
      <c r="JAE121" s="137"/>
      <c r="JAF121" s="137"/>
      <c r="JAG121" s="137"/>
      <c r="JAH121" s="137"/>
      <c r="JAI121" s="137"/>
      <c r="JAJ121" s="137"/>
      <c r="JAK121" s="137"/>
      <c r="JAL121" s="137"/>
      <c r="JAM121" s="137"/>
      <c r="JAN121" s="137"/>
      <c r="JAO121" s="137"/>
      <c r="JAP121" s="137"/>
      <c r="JAQ121" s="137"/>
      <c r="JAR121" s="137"/>
      <c r="JAS121" s="137"/>
      <c r="JAT121" s="137"/>
      <c r="JAU121" s="137"/>
      <c r="JAV121" s="137"/>
      <c r="JAW121" s="137"/>
      <c r="JAX121" s="137"/>
      <c r="JAY121" s="137"/>
      <c r="JAZ121" s="137"/>
      <c r="JBA121" s="137"/>
      <c r="JBB121" s="137"/>
      <c r="JBC121" s="137"/>
      <c r="JBD121" s="137"/>
      <c r="JBE121" s="137"/>
      <c r="JBF121" s="137"/>
      <c r="JBG121" s="137"/>
      <c r="JBH121" s="137"/>
      <c r="JBI121" s="137"/>
      <c r="JBJ121" s="137"/>
      <c r="JBK121" s="137"/>
      <c r="JBL121" s="137"/>
      <c r="JBM121" s="137"/>
      <c r="JBN121" s="137"/>
      <c r="JBO121" s="137"/>
      <c r="JBP121" s="137"/>
      <c r="JBQ121" s="137"/>
      <c r="JBR121" s="137"/>
      <c r="JBS121" s="137"/>
      <c r="JBT121" s="137"/>
      <c r="JBU121" s="137"/>
      <c r="JBV121" s="137"/>
      <c r="JBW121" s="137"/>
      <c r="JBX121" s="137"/>
      <c r="JBY121" s="137"/>
      <c r="JBZ121" s="137"/>
      <c r="JCA121" s="137"/>
      <c r="JCB121" s="137"/>
      <c r="JCC121" s="137"/>
      <c r="JCD121" s="137"/>
      <c r="JCE121" s="137"/>
      <c r="JCF121" s="137"/>
      <c r="JCG121" s="137"/>
      <c r="JCH121" s="137"/>
      <c r="JCI121" s="137"/>
      <c r="JCJ121" s="137"/>
      <c r="JCK121" s="137"/>
      <c r="JCL121" s="137"/>
      <c r="JCM121" s="137"/>
      <c r="JCN121" s="137"/>
      <c r="JCO121" s="137"/>
      <c r="JCP121" s="137"/>
      <c r="JCQ121" s="137"/>
      <c r="JCR121" s="137"/>
      <c r="JCS121" s="137"/>
      <c r="JCT121" s="137"/>
      <c r="JCU121" s="137"/>
      <c r="JCV121" s="137"/>
      <c r="JCW121" s="137"/>
      <c r="JCX121" s="137"/>
      <c r="JCY121" s="137"/>
      <c r="JCZ121" s="137"/>
      <c r="JDA121" s="137"/>
      <c r="JDB121" s="137"/>
      <c r="JDC121" s="137"/>
      <c r="JDD121" s="137"/>
      <c r="JDE121" s="137"/>
      <c r="JDF121" s="137"/>
      <c r="JDG121" s="137"/>
      <c r="JDH121" s="137"/>
      <c r="JDI121" s="137"/>
      <c r="JDJ121" s="137"/>
      <c r="JDK121" s="137"/>
      <c r="JDL121" s="137"/>
      <c r="JDM121" s="137"/>
      <c r="JDN121" s="137"/>
      <c r="JDO121" s="137"/>
      <c r="JDP121" s="137"/>
      <c r="JDQ121" s="137"/>
      <c r="JDR121" s="137"/>
      <c r="JDS121" s="137"/>
      <c r="JDT121" s="137"/>
      <c r="JDU121" s="137"/>
      <c r="JDV121" s="137"/>
      <c r="JDW121" s="137"/>
      <c r="JDX121" s="137"/>
      <c r="JDY121" s="137"/>
      <c r="JDZ121" s="137"/>
      <c r="JEA121" s="137"/>
      <c r="JEB121" s="137"/>
      <c r="JEC121" s="137"/>
      <c r="JED121" s="137"/>
      <c r="JEE121" s="137"/>
      <c r="JEF121" s="137"/>
      <c r="JEG121" s="137"/>
      <c r="JEH121" s="137"/>
      <c r="JEI121" s="137"/>
      <c r="JEJ121" s="137"/>
      <c r="JEK121" s="137"/>
      <c r="JEL121" s="137"/>
      <c r="JEM121" s="137"/>
      <c r="JEN121" s="137"/>
      <c r="JEO121" s="137"/>
      <c r="JEP121" s="137"/>
      <c r="JEQ121" s="137"/>
      <c r="JER121" s="137"/>
      <c r="JES121" s="137"/>
      <c r="JET121" s="137"/>
      <c r="JEU121" s="137"/>
      <c r="JEV121" s="137"/>
      <c r="JEW121" s="137"/>
      <c r="JEX121" s="137"/>
      <c r="JEY121" s="137"/>
      <c r="JEZ121" s="137"/>
      <c r="JFA121" s="137"/>
      <c r="JFB121" s="137"/>
      <c r="JFC121" s="137"/>
      <c r="JFD121" s="137"/>
      <c r="JFE121" s="137"/>
      <c r="JFF121" s="137"/>
      <c r="JFG121" s="137"/>
      <c r="JFH121" s="137"/>
      <c r="JFI121" s="137"/>
      <c r="JFJ121" s="137"/>
      <c r="JFK121" s="137"/>
      <c r="JFL121" s="137"/>
      <c r="JFM121" s="137"/>
      <c r="JFN121" s="137"/>
      <c r="JFO121" s="137"/>
      <c r="JFP121" s="137"/>
      <c r="JFQ121" s="137"/>
      <c r="JFR121" s="137"/>
      <c r="JFS121" s="137"/>
      <c r="JFT121" s="137"/>
      <c r="JFU121" s="137"/>
      <c r="JFV121" s="137"/>
      <c r="JFW121" s="137"/>
      <c r="JFX121" s="137"/>
      <c r="JFY121" s="137"/>
      <c r="JFZ121" s="137"/>
      <c r="JGA121" s="137"/>
      <c r="JGB121" s="137"/>
      <c r="JGC121" s="137"/>
      <c r="JGD121" s="137"/>
      <c r="JGE121" s="137"/>
      <c r="JGF121" s="137"/>
      <c r="JGG121" s="137"/>
      <c r="JGH121" s="137"/>
      <c r="JGI121" s="137"/>
      <c r="JGJ121" s="137"/>
      <c r="JGK121" s="137"/>
      <c r="JGL121" s="137"/>
      <c r="JGM121" s="137"/>
      <c r="JGN121" s="137"/>
      <c r="JGO121" s="137"/>
      <c r="JGP121" s="137"/>
      <c r="JGQ121" s="137"/>
      <c r="JGR121" s="137"/>
      <c r="JGS121" s="137"/>
      <c r="JGT121" s="137"/>
      <c r="JGU121" s="137"/>
      <c r="JGV121" s="137"/>
      <c r="JGW121" s="137"/>
      <c r="JGX121" s="137"/>
      <c r="JGY121" s="137"/>
      <c r="JGZ121" s="137"/>
      <c r="JHA121" s="137"/>
      <c r="JHB121" s="137"/>
      <c r="JHC121" s="137"/>
      <c r="JHD121" s="137"/>
      <c r="JHE121" s="137"/>
      <c r="JHF121" s="137"/>
      <c r="JHG121" s="137"/>
      <c r="JHH121" s="137"/>
      <c r="JHI121" s="137"/>
      <c r="JHJ121" s="137"/>
      <c r="JHK121" s="137"/>
      <c r="JHL121" s="137"/>
      <c r="JHM121" s="137"/>
      <c r="JHN121" s="137"/>
      <c r="JHO121" s="137"/>
      <c r="JHP121" s="137"/>
      <c r="JHQ121" s="137"/>
      <c r="JHR121" s="137"/>
      <c r="JHS121" s="137"/>
      <c r="JHT121" s="137"/>
      <c r="JHU121" s="137"/>
      <c r="JHV121" s="137"/>
      <c r="JHW121" s="137"/>
      <c r="JHX121" s="137"/>
      <c r="JHY121" s="137"/>
      <c r="JHZ121" s="137"/>
      <c r="JIA121" s="137"/>
      <c r="JIB121" s="137"/>
      <c r="JIC121" s="137"/>
      <c r="JID121" s="137"/>
      <c r="JIE121" s="137"/>
      <c r="JIF121" s="137"/>
      <c r="JIG121" s="137"/>
      <c r="JIH121" s="137"/>
      <c r="JII121" s="137"/>
      <c r="JIJ121" s="137"/>
      <c r="JIK121" s="137"/>
      <c r="JIL121" s="137"/>
      <c r="JIM121" s="137"/>
      <c r="JIN121" s="137"/>
      <c r="JIO121" s="137"/>
      <c r="JIP121" s="137"/>
      <c r="JIQ121" s="137"/>
      <c r="JIR121" s="137"/>
      <c r="JIS121" s="137"/>
      <c r="JIT121" s="137"/>
      <c r="JIU121" s="137"/>
      <c r="JIV121" s="137"/>
      <c r="JIW121" s="137"/>
      <c r="JIX121" s="137"/>
      <c r="JIY121" s="137"/>
      <c r="JIZ121" s="137"/>
      <c r="JJA121" s="137"/>
      <c r="JJB121" s="137"/>
      <c r="JJC121" s="137"/>
      <c r="JJD121" s="137"/>
      <c r="JJE121" s="137"/>
      <c r="JJF121" s="137"/>
      <c r="JJG121" s="137"/>
      <c r="JJH121" s="137"/>
      <c r="JJI121" s="137"/>
      <c r="JJJ121" s="137"/>
      <c r="JJK121" s="137"/>
      <c r="JJL121" s="137"/>
      <c r="JJM121" s="137"/>
      <c r="JJN121" s="137"/>
      <c r="JJO121" s="137"/>
      <c r="JJP121" s="137"/>
      <c r="JJQ121" s="137"/>
      <c r="JJR121" s="137"/>
      <c r="JJS121" s="137"/>
      <c r="JJT121" s="137"/>
      <c r="JJU121" s="137"/>
      <c r="JJV121" s="137"/>
      <c r="JJW121" s="137"/>
      <c r="JJX121" s="137"/>
      <c r="JJY121" s="137"/>
      <c r="JJZ121" s="137"/>
      <c r="JKA121" s="137"/>
      <c r="JKB121" s="137"/>
      <c r="JKC121" s="137"/>
      <c r="JKD121" s="137"/>
      <c r="JKE121" s="137"/>
      <c r="JKF121" s="137"/>
      <c r="JKG121" s="137"/>
      <c r="JKH121" s="137"/>
      <c r="JKI121" s="137"/>
      <c r="JKJ121" s="137"/>
      <c r="JKK121" s="137"/>
      <c r="JKL121" s="137"/>
      <c r="JKM121" s="137"/>
      <c r="JKN121" s="137"/>
      <c r="JKO121" s="137"/>
      <c r="JKP121" s="137"/>
      <c r="JKQ121" s="137"/>
      <c r="JKR121" s="137"/>
      <c r="JKS121" s="137"/>
      <c r="JKT121" s="137"/>
      <c r="JKU121" s="137"/>
      <c r="JKV121" s="137"/>
      <c r="JKW121" s="137"/>
      <c r="JKX121" s="137"/>
      <c r="JKY121" s="137"/>
      <c r="JKZ121" s="137"/>
      <c r="JLA121" s="137"/>
      <c r="JLB121" s="137"/>
      <c r="JLC121" s="137"/>
      <c r="JLD121" s="137"/>
      <c r="JLE121" s="137"/>
      <c r="JLF121" s="137"/>
      <c r="JLG121" s="137"/>
      <c r="JLH121" s="137"/>
      <c r="JLI121" s="137"/>
      <c r="JLJ121" s="137"/>
      <c r="JLK121" s="137"/>
      <c r="JLL121" s="137"/>
      <c r="JLM121" s="137"/>
      <c r="JLN121" s="137"/>
      <c r="JLO121" s="137"/>
      <c r="JLP121" s="137"/>
      <c r="JLQ121" s="137"/>
      <c r="JLR121" s="137"/>
      <c r="JLS121" s="137"/>
      <c r="JLT121" s="137"/>
      <c r="JLU121" s="137"/>
      <c r="JLV121" s="137"/>
      <c r="JLW121" s="137"/>
      <c r="JLX121" s="137"/>
      <c r="JLY121" s="137"/>
      <c r="JLZ121" s="137"/>
      <c r="JMA121" s="137"/>
      <c r="JMB121" s="137"/>
      <c r="JMC121" s="137"/>
      <c r="JMD121" s="137"/>
      <c r="JME121" s="137"/>
      <c r="JMF121" s="137"/>
      <c r="JMG121" s="137"/>
      <c r="JMH121" s="137"/>
      <c r="JMI121" s="137"/>
      <c r="JMJ121" s="137"/>
      <c r="JMK121" s="137"/>
      <c r="JML121" s="137"/>
      <c r="JMM121" s="137"/>
      <c r="JMN121" s="137"/>
      <c r="JMO121" s="137"/>
      <c r="JMP121" s="137"/>
      <c r="JMQ121" s="137"/>
      <c r="JMR121" s="137"/>
      <c r="JMS121" s="137"/>
      <c r="JMT121" s="137"/>
      <c r="JMU121" s="137"/>
      <c r="JMV121" s="137"/>
      <c r="JMW121" s="137"/>
      <c r="JMX121" s="137"/>
      <c r="JMY121" s="137"/>
      <c r="JMZ121" s="137"/>
      <c r="JNA121" s="137"/>
      <c r="JNB121" s="137"/>
      <c r="JNC121" s="137"/>
      <c r="JND121" s="137"/>
      <c r="JNE121" s="137"/>
      <c r="JNF121" s="137"/>
      <c r="JNG121" s="137"/>
      <c r="JNH121" s="137"/>
      <c r="JNI121" s="137"/>
      <c r="JNJ121" s="137"/>
      <c r="JNK121" s="137"/>
      <c r="JNL121" s="137"/>
      <c r="JNM121" s="137"/>
      <c r="JNN121" s="137"/>
      <c r="JNO121" s="137"/>
      <c r="JNP121" s="137"/>
      <c r="JNQ121" s="137"/>
      <c r="JNR121" s="137"/>
      <c r="JNS121" s="137"/>
      <c r="JNT121" s="137"/>
      <c r="JNU121" s="137"/>
      <c r="JNV121" s="137"/>
      <c r="JNW121" s="137"/>
      <c r="JNX121" s="137"/>
      <c r="JNY121" s="137"/>
      <c r="JNZ121" s="137"/>
      <c r="JOA121" s="137"/>
      <c r="JOB121" s="137"/>
      <c r="JOC121" s="137"/>
      <c r="JOD121" s="137"/>
      <c r="JOE121" s="137"/>
      <c r="JOF121" s="137"/>
      <c r="JOG121" s="137"/>
      <c r="JOH121" s="137"/>
      <c r="JOI121" s="137"/>
      <c r="JOJ121" s="137"/>
      <c r="JOK121" s="137"/>
      <c r="JOL121" s="137"/>
      <c r="JOM121" s="137"/>
      <c r="JON121" s="137"/>
      <c r="JOO121" s="137"/>
      <c r="JOP121" s="137"/>
      <c r="JOQ121" s="137"/>
      <c r="JOR121" s="137"/>
      <c r="JOS121" s="137"/>
      <c r="JOT121" s="137"/>
      <c r="JOU121" s="137"/>
      <c r="JOV121" s="137"/>
      <c r="JOW121" s="137"/>
      <c r="JOX121" s="137"/>
      <c r="JOY121" s="137"/>
      <c r="JOZ121" s="137"/>
      <c r="JPA121" s="137"/>
      <c r="JPB121" s="137"/>
      <c r="JPC121" s="137"/>
      <c r="JPD121" s="137"/>
      <c r="JPE121" s="137"/>
      <c r="JPF121" s="137"/>
      <c r="JPG121" s="137"/>
      <c r="JPH121" s="137"/>
      <c r="JPI121" s="137"/>
      <c r="JPJ121" s="137"/>
      <c r="JPK121" s="137"/>
      <c r="JPL121" s="137"/>
      <c r="JPM121" s="137"/>
      <c r="JPN121" s="137"/>
      <c r="JPO121" s="137"/>
      <c r="JPP121" s="137"/>
      <c r="JPQ121" s="137"/>
      <c r="JPR121" s="137"/>
      <c r="JPS121" s="137"/>
      <c r="JPT121" s="137"/>
      <c r="JPU121" s="137"/>
      <c r="JPV121" s="137"/>
      <c r="JPW121" s="137"/>
      <c r="JPX121" s="137"/>
      <c r="JPY121" s="137"/>
      <c r="JPZ121" s="137"/>
      <c r="JQA121" s="137"/>
      <c r="JQB121" s="137"/>
      <c r="JQC121" s="137"/>
      <c r="JQD121" s="137"/>
      <c r="JQE121" s="137"/>
      <c r="JQF121" s="137"/>
      <c r="JQG121" s="137"/>
      <c r="JQH121" s="137"/>
      <c r="JQI121" s="137"/>
      <c r="JQJ121" s="137"/>
      <c r="JQK121" s="137"/>
      <c r="JQL121" s="137"/>
      <c r="JQM121" s="137"/>
      <c r="JQN121" s="137"/>
      <c r="JQO121" s="137"/>
      <c r="JQP121" s="137"/>
      <c r="JQQ121" s="137"/>
      <c r="JQR121" s="137"/>
      <c r="JQS121" s="137"/>
      <c r="JQT121" s="137"/>
      <c r="JQU121" s="137"/>
      <c r="JQV121" s="137"/>
      <c r="JQW121" s="137"/>
      <c r="JQX121" s="137"/>
      <c r="JQY121" s="137"/>
      <c r="JQZ121" s="137"/>
      <c r="JRA121" s="137"/>
      <c r="JRB121" s="137"/>
      <c r="JRC121" s="137"/>
      <c r="JRD121" s="137"/>
      <c r="JRE121" s="137"/>
      <c r="JRF121" s="137"/>
      <c r="JRG121" s="137"/>
      <c r="JRH121" s="137"/>
      <c r="JRI121" s="137"/>
      <c r="JRJ121" s="137"/>
      <c r="JRK121" s="137"/>
      <c r="JRL121" s="137"/>
      <c r="JRM121" s="137"/>
      <c r="JRN121" s="137"/>
      <c r="JRO121" s="137"/>
      <c r="JRP121" s="137"/>
      <c r="JRQ121" s="137"/>
      <c r="JRR121" s="137"/>
      <c r="JRS121" s="137"/>
      <c r="JRT121" s="137"/>
      <c r="JRU121" s="137"/>
      <c r="JRV121" s="137"/>
      <c r="JRW121" s="137"/>
      <c r="JRX121" s="137"/>
      <c r="JRY121" s="137"/>
      <c r="JRZ121" s="137"/>
      <c r="JSA121" s="137"/>
      <c r="JSB121" s="137"/>
      <c r="JSC121" s="137"/>
      <c r="JSD121" s="137"/>
      <c r="JSE121" s="137"/>
      <c r="JSF121" s="137"/>
      <c r="JSG121" s="137"/>
      <c r="JSH121" s="137"/>
      <c r="JSI121" s="137"/>
      <c r="JSJ121" s="137"/>
      <c r="JSK121" s="137"/>
      <c r="JSL121" s="137"/>
      <c r="JSM121" s="137"/>
      <c r="JSN121" s="137"/>
      <c r="JSO121" s="137"/>
      <c r="JSP121" s="137"/>
      <c r="JSQ121" s="137"/>
      <c r="JSR121" s="137"/>
      <c r="JSS121" s="137"/>
      <c r="JST121" s="137"/>
      <c r="JSU121" s="137"/>
      <c r="JSV121" s="137"/>
      <c r="JSW121" s="137"/>
      <c r="JSX121" s="137"/>
      <c r="JSY121" s="137"/>
      <c r="JSZ121" s="137"/>
      <c r="JTA121" s="137"/>
      <c r="JTB121" s="137"/>
      <c r="JTC121" s="137"/>
      <c r="JTD121" s="137"/>
      <c r="JTE121" s="137"/>
      <c r="JTF121" s="137"/>
      <c r="JTG121" s="137"/>
      <c r="JTH121" s="137"/>
      <c r="JTI121" s="137"/>
      <c r="JTJ121" s="137"/>
      <c r="JTK121" s="137"/>
      <c r="JTL121" s="137"/>
      <c r="JTM121" s="137"/>
      <c r="JTN121" s="137"/>
      <c r="JTO121" s="137"/>
      <c r="JTP121" s="137"/>
      <c r="JTQ121" s="137"/>
      <c r="JTR121" s="137"/>
      <c r="JTS121" s="137"/>
      <c r="JTT121" s="137"/>
      <c r="JTU121" s="137"/>
      <c r="JTV121" s="137"/>
      <c r="JTW121" s="137"/>
      <c r="JTX121" s="137"/>
      <c r="JTY121" s="137"/>
      <c r="JTZ121" s="137"/>
      <c r="JUA121" s="137"/>
      <c r="JUB121" s="137"/>
      <c r="JUC121" s="137"/>
      <c r="JUD121" s="137"/>
      <c r="JUE121" s="137"/>
      <c r="JUF121" s="137"/>
      <c r="JUG121" s="137"/>
      <c r="JUH121" s="137"/>
      <c r="JUI121" s="137"/>
      <c r="JUJ121" s="137"/>
      <c r="JUK121" s="137"/>
      <c r="JUL121" s="137"/>
      <c r="JUM121" s="137"/>
      <c r="JUN121" s="137"/>
      <c r="JUO121" s="137"/>
      <c r="JUP121" s="137"/>
      <c r="JUQ121" s="137"/>
      <c r="JUR121" s="137"/>
      <c r="JUS121" s="137"/>
      <c r="JUT121" s="137"/>
      <c r="JUU121" s="137"/>
      <c r="JUV121" s="137"/>
      <c r="JUW121" s="137"/>
      <c r="JUX121" s="137"/>
      <c r="JUY121" s="137"/>
      <c r="JUZ121" s="137"/>
      <c r="JVA121" s="137"/>
      <c r="JVB121" s="137"/>
      <c r="JVC121" s="137"/>
      <c r="JVD121" s="137"/>
      <c r="JVE121" s="137"/>
      <c r="JVF121" s="137"/>
      <c r="JVG121" s="137"/>
      <c r="JVH121" s="137"/>
      <c r="JVI121" s="137"/>
      <c r="JVJ121" s="137"/>
      <c r="JVK121" s="137"/>
      <c r="JVL121" s="137"/>
      <c r="JVM121" s="137"/>
      <c r="JVN121" s="137"/>
      <c r="JVO121" s="137"/>
      <c r="JVP121" s="137"/>
      <c r="JVQ121" s="137"/>
      <c r="JVR121" s="137"/>
      <c r="JVS121" s="137"/>
      <c r="JVT121" s="137"/>
      <c r="JVU121" s="137"/>
      <c r="JVV121" s="137"/>
      <c r="JVW121" s="137"/>
      <c r="JVX121" s="137"/>
      <c r="JVY121" s="137"/>
      <c r="JVZ121" s="137"/>
      <c r="JWA121" s="137"/>
      <c r="JWB121" s="137"/>
      <c r="JWC121" s="137"/>
      <c r="JWD121" s="137"/>
      <c r="JWE121" s="137"/>
      <c r="JWF121" s="137"/>
      <c r="JWG121" s="137"/>
      <c r="JWH121" s="137"/>
      <c r="JWI121" s="137"/>
      <c r="JWJ121" s="137"/>
      <c r="JWK121" s="137"/>
      <c r="JWL121" s="137"/>
      <c r="JWM121" s="137"/>
      <c r="JWN121" s="137"/>
      <c r="JWO121" s="137"/>
      <c r="JWP121" s="137"/>
      <c r="JWQ121" s="137"/>
      <c r="JWR121" s="137"/>
      <c r="JWS121" s="137"/>
      <c r="JWT121" s="137"/>
      <c r="JWU121" s="137"/>
      <c r="JWV121" s="137"/>
      <c r="JWW121" s="137"/>
      <c r="JWX121" s="137"/>
      <c r="JWY121" s="137"/>
      <c r="JWZ121" s="137"/>
      <c r="JXA121" s="137"/>
      <c r="JXB121" s="137"/>
      <c r="JXC121" s="137"/>
      <c r="JXD121" s="137"/>
      <c r="JXE121" s="137"/>
      <c r="JXF121" s="137"/>
      <c r="JXG121" s="137"/>
      <c r="JXH121" s="137"/>
      <c r="JXI121" s="137"/>
      <c r="JXJ121" s="137"/>
      <c r="JXK121" s="137"/>
      <c r="JXL121" s="137"/>
      <c r="JXM121" s="137"/>
      <c r="JXN121" s="137"/>
      <c r="JXO121" s="137"/>
      <c r="JXP121" s="137"/>
      <c r="JXQ121" s="137"/>
      <c r="JXR121" s="137"/>
      <c r="JXS121" s="137"/>
      <c r="JXT121" s="137"/>
      <c r="JXU121" s="137"/>
      <c r="JXV121" s="137"/>
      <c r="JXW121" s="137"/>
      <c r="JXX121" s="137"/>
      <c r="JXY121" s="137"/>
      <c r="JXZ121" s="137"/>
      <c r="JYA121" s="137"/>
      <c r="JYB121" s="137"/>
      <c r="JYC121" s="137"/>
      <c r="JYD121" s="137"/>
      <c r="JYE121" s="137"/>
      <c r="JYF121" s="137"/>
      <c r="JYG121" s="137"/>
      <c r="JYH121" s="137"/>
      <c r="JYI121" s="137"/>
      <c r="JYJ121" s="137"/>
      <c r="JYK121" s="137"/>
      <c r="JYL121" s="137"/>
      <c r="JYM121" s="137"/>
      <c r="JYN121" s="137"/>
      <c r="JYO121" s="137"/>
      <c r="JYP121" s="137"/>
      <c r="JYQ121" s="137"/>
      <c r="JYR121" s="137"/>
      <c r="JYS121" s="137"/>
      <c r="JYT121" s="137"/>
      <c r="JYU121" s="137"/>
      <c r="JYV121" s="137"/>
      <c r="JYW121" s="137"/>
      <c r="JYX121" s="137"/>
      <c r="JYY121" s="137"/>
      <c r="JYZ121" s="137"/>
      <c r="JZA121" s="137"/>
      <c r="JZB121" s="137"/>
      <c r="JZC121" s="137"/>
      <c r="JZD121" s="137"/>
      <c r="JZE121" s="137"/>
      <c r="JZF121" s="137"/>
      <c r="JZG121" s="137"/>
      <c r="JZH121" s="137"/>
      <c r="JZI121" s="137"/>
      <c r="JZJ121" s="137"/>
      <c r="JZK121" s="137"/>
      <c r="JZL121" s="137"/>
      <c r="JZM121" s="137"/>
      <c r="JZN121" s="137"/>
      <c r="JZO121" s="137"/>
      <c r="JZP121" s="137"/>
      <c r="JZQ121" s="137"/>
      <c r="JZR121" s="137"/>
      <c r="JZS121" s="137"/>
      <c r="JZT121" s="137"/>
      <c r="JZU121" s="137"/>
      <c r="JZV121" s="137"/>
      <c r="JZW121" s="137"/>
      <c r="JZX121" s="137"/>
      <c r="JZY121" s="137"/>
      <c r="JZZ121" s="137"/>
      <c r="KAA121" s="137"/>
      <c r="KAB121" s="137"/>
      <c r="KAC121" s="137"/>
      <c r="KAD121" s="137"/>
      <c r="KAE121" s="137"/>
      <c r="KAF121" s="137"/>
      <c r="KAG121" s="137"/>
      <c r="KAH121" s="137"/>
      <c r="KAI121" s="137"/>
      <c r="KAJ121" s="137"/>
      <c r="KAK121" s="137"/>
      <c r="KAL121" s="137"/>
      <c r="KAM121" s="137"/>
      <c r="KAN121" s="137"/>
      <c r="KAO121" s="137"/>
      <c r="KAP121" s="137"/>
      <c r="KAQ121" s="137"/>
      <c r="KAR121" s="137"/>
      <c r="KAS121" s="137"/>
      <c r="KAT121" s="137"/>
      <c r="KAU121" s="137"/>
      <c r="KAV121" s="137"/>
      <c r="KAW121" s="137"/>
      <c r="KAX121" s="137"/>
      <c r="KAY121" s="137"/>
      <c r="KAZ121" s="137"/>
      <c r="KBA121" s="137"/>
      <c r="KBB121" s="137"/>
      <c r="KBC121" s="137"/>
      <c r="KBD121" s="137"/>
      <c r="KBE121" s="137"/>
      <c r="KBF121" s="137"/>
      <c r="KBG121" s="137"/>
      <c r="KBH121" s="137"/>
      <c r="KBI121" s="137"/>
      <c r="KBJ121" s="137"/>
      <c r="KBK121" s="137"/>
      <c r="KBL121" s="137"/>
      <c r="KBM121" s="137"/>
      <c r="KBN121" s="137"/>
      <c r="KBO121" s="137"/>
      <c r="KBP121" s="137"/>
      <c r="KBQ121" s="137"/>
      <c r="KBR121" s="137"/>
      <c r="KBS121" s="137"/>
      <c r="KBT121" s="137"/>
      <c r="KBU121" s="137"/>
      <c r="KBV121" s="137"/>
      <c r="KBW121" s="137"/>
      <c r="KBX121" s="137"/>
      <c r="KBY121" s="137"/>
      <c r="KBZ121" s="137"/>
      <c r="KCA121" s="137"/>
      <c r="KCB121" s="137"/>
      <c r="KCC121" s="137"/>
      <c r="KCD121" s="137"/>
      <c r="KCE121" s="137"/>
      <c r="KCF121" s="137"/>
      <c r="KCG121" s="137"/>
      <c r="KCH121" s="137"/>
      <c r="KCI121" s="137"/>
      <c r="KCJ121" s="137"/>
      <c r="KCK121" s="137"/>
      <c r="KCL121" s="137"/>
      <c r="KCM121" s="137"/>
      <c r="KCN121" s="137"/>
      <c r="KCO121" s="137"/>
      <c r="KCP121" s="137"/>
      <c r="KCQ121" s="137"/>
      <c r="KCR121" s="137"/>
      <c r="KCS121" s="137"/>
      <c r="KCT121" s="137"/>
      <c r="KCU121" s="137"/>
      <c r="KCV121" s="137"/>
      <c r="KCW121" s="137"/>
      <c r="KCX121" s="137"/>
      <c r="KCY121" s="137"/>
      <c r="KCZ121" s="137"/>
      <c r="KDA121" s="137"/>
      <c r="KDB121" s="137"/>
      <c r="KDC121" s="137"/>
      <c r="KDD121" s="137"/>
      <c r="KDE121" s="137"/>
      <c r="KDF121" s="137"/>
      <c r="KDG121" s="137"/>
      <c r="KDH121" s="137"/>
      <c r="KDI121" s="137"/>
      <c r="KDJ121" s="137"/>
      <c r="KDK121" s="137"/>
      <c r="KDL121" s="137"/>
      <c r="KDM121" s="137"/>
      <c r="KDN121" s="137"/>
      <c r="KDO121" s="137"/>
      <c r="KDP121" s="137"/>
      <c r="KDQ121" s="137"/>
      <c r="KDR121" s="137"/>
      <c r="KDS121" s="137"/>
      <c r="KDT121" s="137"/>
      <c r="KDU121" s="137"/>
      <c r="KDV121" s="137"/>
      <c r="KDW121" s="137"/>
      <c r="KDX121" s="137"/>
      <c r="KDY121" s="137"/>
      <c r="KDZ121" s="137"/>
      <c r="KEA121" s="137"/>
      <c r="KEB121" s="137"/>
      <c r="KEC121" s="137"/>
      <c r="KED121" s="137"/>
      <c r="KEE121" s="137"/>
      <c r="KEF121" s="137"/>
      <c r="KEG121" s="137"/>
      <c r="KEH121" s="137"/>
      <c r="KEI121" s="137"/>
      <c r="KEJ121" s="137"/>
      <c r="KEK121" s="137"/>
      <c r="KEL121" s="137"/>
      <c r="KEM121" s="137"/>
      <c r="KEN121" s="137"/>
      <c r="KEO121" s="137"/>
      <c r="KEP121" s="137"/>
      <c r="KEQ121" s="137"/>
      <c r="KER121" s="137"/>
      <c r="KES121" s="137"/>
      <c r="KET121" s="137"/>
      <c r="KEU121" s="137"/>
      <c r="KEV121" s="137"/>
      <c r="KEW121" s="137"/>
      <c r="KEX121" s="137"/>
      <c r="KEY121" s="137"/>
      <c r="KEZ121" s="137"/>
      <c r="KFA121" s="137"/>
      <c r="KFB121" s="137"/>
      <c r="KFC121" s="137"/>
      <c r="KFD121" s="137"/>
      <c r="KFE121" s="137"/>
      <c r="KFF121" s="137"/>
      <c r="KFG121" s="137"/>
      <c r="KFH121" s="137"/>
      <c r="KFI121" s="137"/>
      <c r="KFJ121" s="137"/>
      <c r="KFK121" s="137"/>
      <c r="KFL121" s="137"/>
      <c r="KFM121" s="137"/>
      <c r="KFN121" s="137"/>
      <c r="KFO121" s="137"/>
      <c r="KFP121" s="137"/>
      <c r="KFQ121" s="137"/>
      <c r="KFR121" s="137"/>
      <c r="KFS121" s="137"/>
      <c r="KFT121" s="137"/>
      <c r="KFU121" s="137"/>
      <c r="KFV121" s="137"/>
      <c r="KFW121" s="137"/>
      <c r="KFX121" s="137"/>
      <c r="KFY121" s="137"/>
      <c r="KFZ121" s="137"/>
      <c r="KGA121" s="137"/>
      <c r="KGB121" s="137"/>
      <c r="KGC121" s="137"/>
      <c r="KGD121" s="137"/>
      <c r="KGE121" s="137"/>
      <c r="KGF121" s="137"/>
      <c r="KGG121" s="137"/>
      <c r="KGH121" s="137"/>
      <c r="KGI121" s="137"/>
      <c r="KGJ121" s="137"/>
      <c r="KGK121" s="137"/>
      <c r="KGL121" s="137"/>
      <c r="KGM121" s="137"/>
      <c r="KGN121" s="137"/>
      <c r="KGO121" s="137"/>
      <c r="KGP121" s="137"/>
      <c r="KGQ121" s="137"/>
      <c r="KGR121" s="137"/>
      <c r="KGS121" s="137"/>
      <c r="KGT121" s="137"/>
      <c r="KGU121" s="137"/>
      <c r="KGV121" s="137"/>
      <c r="KGW121" s="137"/>
      <c r="KGX121" s="137"/>
      <c r="KGY121" s="137"/>
      <c r="KGZ121" s="137"/>
      <c r="KHA121" s="137"/>
      <c r="KHB121" s="137"/>
      <c r="KHC121" s="137"/>
      <c r="KHD121" s="137"/>
      <c r="KHE121" s="137"/>
      <c r="KHF121" s="137"/>
      <c r="KHG121" s="137"/>
      <c r="KHH121" s="137"/>
      <c r="KHI121" s="137"/>
      <c r="KHJ121" s="137"/>
      <c r="KHK121" s="137"/>
      <c r="KHL121" s="137"/>
      <c r="KHM121" s="137"/>
      <c r="KHN121" s="137"/>
      <c r="KHO121" s="137"/>
      <c r="KHP121" s="137"/>
      <c r="KHQ121" s="137"/>
      <c r="KHR121" s="137"/>
      <c r="KHS121" s="137"/>
      <c r="KHT121" s="137"/>
      <c r="KHU121" s="137"/>
      <c r="KHV121" s="137"/>
      <c r="KHW121" s="137"/>
      <c r="KHX121" s="137"/>
      <c r="KHY121" s="137"/>
      <c r="KHZ121" s="137"/>
      <c r="KIA121" s="137"/>
      <c r="KIB121" s="137"/>
      <c r="KIC121" s="137"/>
      <c r="KID121" s="137"/>
      <c r="KIE121" s="137"/>
      <c r="KIF121" s="137"/>
      <c r="KIG121" s="137"/>
      <c r="KIH121" s="137"/>
      <c r="KII121" s="137"/>
      <c r="KIJ121" s="137"/>
      <c r="KIK121" s="137"/>
      <c r="KIL121" s="137"/>
      <c r="KIM121" s="137"/>
      <c r="KIN121" s="137"/>
      <c r="KIO121" s="137"/>
      <c r="KIP121" s="137"/>
      <c r="KIQ121" s="137"/>
      <c r="KIR121" s="137"/>
      <c r="KIS121" s="137"/>
      <c r="KIT121" s="137"/>
      <c r="KIU121" s="137"/>
      <c r="KIV121" s="137"/>
      <c r="KIW121" s="137"/>
      <c r="KIX121" s="137"/>
      <c r="KIY121" s="137"/>
      <c r="KIZ121" s="137"/>
      <c r="KJA121" s="137"/>
      <c r="KJB121" s="137"/>
      <c r="KJC121" s="137"/>
      <c r="KJD121" s="137"/>
      <c r="KJE121" s="137"/>
      <c r="KJF121" s="137"/>
      <c r="KJG121" s="137"/>
      <c r="KJH121" s="137"/>
      <c r="KJI121" s="137"/>
      <c r="KJJ121" s="137"/>
      <c r="KJK121" s="137"/>
      <c r="KJL121" s="137"/>
      <c r="KJM121" s="137"/>
      <c r="KJN121" s="137"/>
      <c r="KJO121" s="137"/>
      <c r="KJP121" s="137"/>
      <c r="KJQ121" s="137"/>
      <c r="KJR121" s="137"/>
      <c r="KJS121" s="137"/>
      <c r="KJT121" s="137"/>
      <c r="KJU121" s="137"/>
      <c r="KJV121" s="137"/>
      <c r="KJW121" s="137"/>
      <c r="KJX121" s="137"/>
      <c r="KJY121" s="137"/>
      <c r="KJZ121" s="137"/>
      <c r="KKA121" s="137"/>
      <c r="KKB121" s="137"/>
      <c r="KKC121" s="137"/>
      <c r="KKD121" s="137"/>
      <c r="KKE121" s="137"/>
      <c r="KKF121" s="137"/>
      <c r="KKG121" s="137"/>
      <c r="KKH121" s="137"/>
      <c r="KKI121" s="137"/>
      <c r="KKJ121" s="137"/>
      <c r="KKK121" s="137"/>
      <c r="KKL121" s="137"/>
      <c r="KKM121" s="137"/>
      <c r="KKN121" s="137"/>
      <c r="KKO121" s="137"/>
      <c r="KKP121" s="137"/>
      <c r="KKQ121" s="137"/>
      <c r="KKR121" s="137"/>
      <c r="KKS121" s="137"/>
      <c r="KKT121" s="137"/>
      <c r="KKU121" s="137"/>
      <c r="KKV121" s="137"/>
      <c r="KKW121" s="137"/>
      <c r="KKX121" s="137"/>
      <c r="KKY121" s="137"/>
      <c r="KKZ121" s="137"/>
      <c r="KLA121" s="137"/>
      <c r="KLB121" s="137"/>
      <c r="KLC121" s="137"/>
      <c r="KLD121" s="137"/>
      <c r="KLE121" s="137"/>
      <c r="KLF121" s="137"/>
      <c r="KLG121" s="137"/>
      <c r="KLH121" s="137"/>
      <c r="KLI121" s="137"/>
      <c r="KLJ121" s="137"/>
      <c r="KLK121" s="137"/>
      <c r="KLL121" s="137"/>
      <c r="KLM121" s="137"/>
      <c r="KLN121" s="137"/>
      <c r="KLO121" s="137"/>
      <c r="KLP121" s="137"/>
      <c r="KLQ121" s="137"/>
      <c r="KLR121" s="137"/>
      <c r="KLS121" s="137"/>
      <c r="KLT121" s="137"/>
      <c r="KLU121" s="137"/>
      <c r="KLV121" s="137"/>
      <c r="KLW121" s="137"/>
      <c r="KLX121" s="137"/>
      <c r="KLY121" s="137"/>
      <c r="KLZ121" s="137"/>
      <c r="KMA121" s="137"/>
      <c r="KMB121" s="137"/>
      <c r="KMC121" s="137"/>
      <c r="KMD121" s="137"/>
      <c r="KME121" s="137"/>
      <c r="KMF121" s="137"/>
      <c r="KMG121" s="137"/>
      <c r="KMH121" s="137"/>
      <c r="KMI121" s="137"/>
      <c r="KMJ121" s="137"/>
      <c r="KMK121" s="137"/>
      <c r="KML121" s="137"/>
      <c r="KMM121" s="137"/>
      <c r="KMN121" s="137"/>
      <c r="KMO121" s="137"/>
      <c r="KMP121" s="137"/>
      <c r="KMQ121" s="137"/>
      <c r="KMR121" s="137"/>
      <c r="KMS121" s="137"/>
      <c r="KMT121" s="137"/>
      <c r="KMU121" s="137"/>
      <c r="KMV121" s="137"/>
      <c r="KMW121" s="137"/>
      <c r="KMX121" s="137"/>
      <c r="KMY121" s="137"/>
      <c r="KMZ121" s="137"/>
      <c r="KNA121" s="137"/>
      <c r="KNB121" s="137"/>
      <c r="KNC121" s="137"/>
      <c r="KND121" s="137"/>
      <c r="KNE121" s="137"/>
      <c r="KNF121" s="137"/>
      <c r="KNG121" s="137"/>
      <c r="KNH121" s="137"/>
      <c r="KNI121" s="137"/>
      <c r="KNJ121" s="137"/>
      <c r="KNK121" s="137"/>
      <c r="KNL121" s="137"/>
      <c r="KNM121" s="137"/>
      <c r="KNN121" s="137"/>
      <c r="KNO121" s="137"/>
      <c r="KNP121" s="137"/>
      <c r="KNQ121" s="137"/>
      <c r="KNR121" s="137"/>
      <c r="KNS121" s="137"/>
      <c r="KNT121" s="137"/>
      <c r="KNU121" s="137"/>
      <c r="KNV121" s="137"/>
      <c r="KNW121" s="137"/>
      <c r="KNX121" s="137"/>
      <c r="KNY121" s="137"/>
      <c r="KNZ121" s="137"/>
      <c r="KOA121" s="137"/>
      <c r="KOB121" s="137"/>
      <c r="KOC121" s="137"/>
      <c r="KOD121" s="137"/>
      <c r="KOE121" s="137"/>
      <c r="KOF121" s="137"/>
      <c r="KOG121" s="137"/>
      <c r="KOH121" s="137"/>
      <c r="KOI121" s="137"/>
      <c r="KOJ121" s="137"/>
      <c r="KOK121" s="137"/>
      <c r="KOL121" s="137"/>
      <c r="KOM121" s="137"/>
      <c r="KON121" s="137"/>
      <c r="KOO121" s="137"/>
      <c r="KOP121" s="137"/>
      <c r="KOQ121" s="137"/>
      <c r="KOR121" s="137"/>
      <c r="KOS121" s="137"/>
      <c r="KOT121" s="137"/>
      <c r="KOU121" s="137"/>
      <c r="KOV121" s="137"/>
      <c r="KOW121" s="137"/>
      <c r="KOX121" s="137"/>
      <c r="KOY121" s="137"/>
      <c r="KOZ121" s="137"/>
      <c r="KPA121" s="137"/>
      <c r="KPB121" s="137"/>
      <c r="KPC121" s="137"/>
      <c r="KPD121" s="137"/>
      <c r="KPE121" s="137"/>
      <c r="KPF121" s="137"/>
      <c r="KPG121" s="137"/>
      <c r="KPH121" s="137"/>
      <c r="KPI121" s="137"/>
      <c r="KPJ121" s="137"/>
      <c r="KPK121" s="137"/>
      <c r="KPL121" s="137"/>
      <c r="KPM121" s="137"/>
      <c r="KPN121" s="137"/>
      <c r="KPO121" s="137"/>
      <c r="KPP121" s="137"/>
      <c r="KPQ121" s="137"/>
      <c r="KPR121" s="137"/>
      <c r="KPS121" s="137"/>
      <c r="KPT121" s="137"/>
      <c r="KPU121" s="137"/>
      <c r="KPV121" s="137"/>
      <c r="KPW121" s="137"/>
      <c r="KPX121" s="137"/>
      <c r="KPY121" s="137"/>
      <c r="KPZ121" s="137"/>
      <c r="KQA121" s="137"/>
      <c r="KQB121" s="137"/>
      <c r="KQC121" s="137"/>
      <c r="KQD121" s="137"/>
      <c r="KQE121" s="137"/>
      <c r="KQF121" s="137"/>
      <c r="KQG121" s="137"/>
      <c r="KQH121" s="137"/>
      <c r="KQI121" s="137"/>
      <c r="KQJ121" s="137"/>
      <c r="KQK121" s="137"/>
      <c r="KQL121" s="137"/>
      <c r="KQM121" s="137"/>
      <c r="KQN121" s="137"/>
      <c r="KQO121" s="137"/>
      <c r="KQP121" s="137"/>
      <c r="KQQ121" s="137"/>
      <c r="KQR121" s="137"/>
      <c r="KQS121" s="137"/>
      <c r="KQT121" s="137"/>
      <c r="KQU121" s="137"/>
      <c r="KQV121" s="137"/>
      <c r="KQW121" s="137"/>
      <c r="KQX121" s="137"/>
      <c r="KQY121" s="137"/>
      <c r="KQZ121" s="137"/>
      <c r="KRA121" s="137"/>
      <c r="KRB121" s="137"/>
      <c r="KRC121" s="137"/>
      <c r="KRD121" s="137"/>
      <c r="KRE121" s="137"/>
      <c r="KRF121" s="137"/>
      <c r="KRG121" s="137"/>
      <c r="KRH121" s="137"/>
      <c r="KRI121" s="137"/>
      <c r="KRJ121" s="137"/>
      <c r="KRK121" s="137"/>
      <c r="KRL121" s="137"/>
      <c r="KRM121" s="137"/>
      <c r="KRN121" s="137"/>
      <c r="KRO121" s="137"/>
      <c r="KRP121" s="137"/>
      <c r="KRQ121" s="137"/>
      <c r="KRR121" s="137"/>
      <c r="KRS121" s="137"/>
      <c r="KRT121" s="137"/>
      <c r="KRU121" s="137"/>
      <c r="KRV121" s="137"/>
      <c r="KRW121" s="137"/>
      <c r="KRX121" s="137"/>
      <c r="KRY121" s="137"/>
      <c r="KRZ121" s="137"/>
      <c r="KSA121" s="137"/>
      <c r="KSB121" s="137"/>
      <c r="KSC121" s="137"/>
      <c r="KSD121" s="137"/>
      <c r="KSE121" s="137"/>
      <c r="KSF121" s="137"/>
      <c r="KSG121" s="137"/>
      <c r="KSH121" s="137"/>
      <c r="KSI121" s="137"/>
      <c r="KSJ121" s="137"/>
      <c r="KSK121" s="137"/>
      <c r="KSL121" s="137"/>
      <c r="KSM121" s="137"/>
      <c r="KSN121" s="137"/>
      <c r="KSO121" s="137"/>
      <c r="KSP121" s="137"/>
      <c r="KSQ121" s="137"/>
      <c r="KSR121" s="137"/>
      <c r="KSS121" s="137"/>
      <c r="KST121" s="137"/>
      <c r="KSU121" s="137"/>
      <c r="KSV121" s="137"/>
      <c r="KSW121" s="137"/>
      <c r="KSX121" s="137"/>
      <c r="KSY121" s="137"/>
      <c r="KSZ121" s="137"/>
      <c r="KTA121" s="137"/>
      <c r="KTB121" s="137"/>
      <c r="KTC121" s="137"/>
      <c r="KTD121" s="137"/>
      <c r="KTE121" s="137"/>
      <c r="KTF121" s="137"/>
      <c r="KTG121" s="137"/>
      <c r="KTH121" s="137"/>
      <c r="KTI121" s="137"/>
      <c r="KTJ121" s="137"/>
      <c r="KTK121" s="137"/>
      <c r="KTL121" s="137"/>
      <c r="KTM121" s="137"/>
      <c r="KTN121" s="137"/>
      <c r="KTO121" s="137"/>
      <c r="KTP121" s="137"/>
      <c r="KTQ121" s="137"/>
      <c r="KTR121" s="137"/>
      <c r="KTS121" s="137"/>
      <c r="KTT121" s="137"/>
      <c r="KTU121" s="137"/>
      <c r="KTV121" s="137"/>
      <c r="KTW121" s="137"/>
      <c r="KTX121" s="137"/>
      <c r="KTY121" s="137"/>
      <c r="KTZ121" s="137"/>
      <c r="KUA121" s="137"/>
      <c r="KUB121" s="137"/>
      <c r="KUC121" s="137"/>
      <c r="KUD121" s="137"/>
      <c r="KUE121" s="137"/>
      <c r="KUF121" s="137"/>
      <c r="KUG121" s="137"/>
      <c r="KUH121" s="137"/>
      <c r="KUI121" s="137"/>
      <c r="KUJ121" s="137"/>
      <c r="KUK121" s="137"/>
      <c r="KUL121" s="137"/>
      <c r="KUM121" s="137"/>
      <c r="KUN121" s="137"/>
      <c r="KUO121" s="137"/>
      <c r="KUP121" s="137"/>
      <c r="KUQ121" s="137"/>
      <c r="KUR121" s="137"/>
      <c r="KUS121" s="137"/>
      <c r="KUT121" s="137"/>
      <c r="KUU121" s="137"/>
      <c r="KUV121" s="137"/>
      <c r="KUW121" s="137"/>
      <c r="KUX121" s="137"/>
      <c r="KUY121" s="137"/>
      <c r="KUZ121" s="137"/>
      <c r="KVA121" s="137"/>
      <c r="KVB121" s="137"/>
      <c r="KVC121" s="137"/>
      <c r="KVD121" s="137"/>
      <c r="KVE121" s="137"/>
      <c r="KVF121" s="137"/>
      <c r="KVG121" s="137"/>
      <c r="KVH121" s="137"/>
      <c r="KVI121" s="137"/>
      <c r="KVJ121" s="137"/>
      <c r="KVK121" s="137"/>
      <c r="KVL121" s="137"/>
      <c r="KVM121" s="137"/>
      <c r="KVN121" s="137"/>
      <c r="KVO121" s="137"/>
      <c r="KVP121" s="137"/>
      <c r="KVQ121" s="137"/>
      <c r="KVR121" s="137"/>
      <c r="KVS121" s="137"/>
      <c r="KVT121" s="137"/>
      <c r="KVU121" s="137"/>
      <c r="KVV121" s="137"/>
      <c r="KVW121" s="137"/>
      <c r="KVX121" s="137"/>
      <c r="KVY121" s="137"/>
      <c r="KVZ121" s="137"/>
      <c r="KWA121" s="137"/>
      <c r="KWB121" s="137"/>
      <c r="KWC121" s="137"/>
      <c r="KWD121" s="137"/>
      <c r="KWE121" s="137"/>
      <c r="KWF121" s="137"/>
      <c r="KWG121" s="137"/>
      <c r="KWH121" s="137"/>
      <c r="KWI121" s="137"/>
      <c r="KWJ121" s="137"/>
      <c r="KWK121" s="137"/>
      <c r="KWL121" s="137"/>
      <c r="KWM121" s="137"/>
      <c r="KWN121" s="137"/>
      <c r="KWO121" s="137"/>
      <c r="KWP121" s="137"/>
      <c r="KWQ121" s="137"/>
      <c r="KWR121" s="137"/>
      <c r="KWS121" s="137"/>
      <c r="KWT121" s="137"/>
      <c r="KWU121" s="137"/>
      <c r="KWV121" s="137"/>
      <c r="KWW121" s="137"/>
      <c r="KWX121" s="137"/>
      <c r="KWY121" s="137"/>
      <c r="KWZ121" s="137"/>
      <c r="KXA121" s="137"/>
      <c r="KXB121" s="137"/>
      <c r="KXC121" s="137"/>
      <c r="KXD121" s="137"/>
      <c r="KXE121" s="137"/>
      <c r="KXF121" s="137"/>
      <c r="KXG121" s="137"/>
      <c r="KXH121" s="137"/>
      <c r="KXI121" s="137"/>
      <c r="KXJ121" s="137"/>
      <c r="KXK121" s="137"/>
      <c r="KXL121" s="137"/>
      <c r="KXM121" s="137"/>
      <c r="KXN121" s="137"/>
      <c r="KXO121" s="137"/>
      <c r="KXP121" s="137"/>
      <c r="KXQ121" s="137"/>
      <c r="KXR121" s="137"/>
      <c r="KXS121" s="137"/>
      <c r="KXT121" s="137"/>
      <c r="KXU121" s="137"/>
      <c r="KXV121" s="137"/>
      <c r="KXW121" s="137"/>
      <c r="KXX121" s="137"/>
      <c r="KXY121" s="137"/>
      <c r="KXZ121" s="137"/>
      <c r="KYA121" s="137"/>
      <c r="KYB121" s="137"/>
      <c r="KYC121" s="137"/>
      <c r="KYD121" s="137"/>
      <c r="KYE121" s="137"/>
      <c r="KYF121" s="137"/>
      <c r="KYG121" s="137"/>
      <c r="KYH121" s="137"/>
      <c r="KYI121" s="137"/>
      <c r="KYJ121" s="137"/>
      <c r="KYK121" s="137"/>
      <c r="KYL121" s="137"/>
      <c r="KYM121" s="137"/>
      <c r="KYN121" s="137"/>
      <c r="KYO121" s="137"/>
      <c r="KYP121" s="137"/>
      <c r="KYQ121" s="137"/>
      <c r="KYR121" s="137"/>
      <c r="KYS121" s="137"/>
      <c r="KYT121" s="137"/>
      <c r="KYU121" s="137"/>
      <c r="KYV121" s="137"/>
      <c r="KYW121" s="137"/>
      <c r="KYX121" s="137"/>
      <c r="KYY121" s="137"/>
      <c r="KYZ121" s="137"/>
      <c r="KZA121" s="137"/>
      <c r="KZB121" s="137"/>
      <c r="KZC121" s="137"/>
      <c r="KZD121" s="137"/>
      <c r="KZE121" s="137"/>
      <c r="KZF121" s="137"/>
      <c r="KZG121" s="137"/>
      <c r="KZH121" s="137"/>
      <c r="KZI121" s="137"/>
      <c r="KZJ121" s="137"/>
      <c r="KZK121" s="137"/>
      <c r="KZL121" s="137"/>
      <c r="KZM121" s="137"/>
      <c r="KZN121" s="137"/>
      <c r="KZO121" s="137"/>
      <c r="KZP121" s="137"/>
      <c r="KZQ121" s="137"/>
      <c r="KZR121" s="137"/>
      <c r="KZS121" s="137"/>
      <c r="KZT121" s="137"/>
      <c r="KZU121" s="137"/>
      <c r="KZV121" s="137"/>
      <c r="KZW121" s="137"/>
      <c r="KZX121" s="137"/>
      <c r="KZY121" s="137"/>
      <c r="KZZ121" s="137"/>
      <c r="LAA121" s="137"/>
      <c r="LAB121" s="137"/>
      <c r="LAC121" s="137"/>
      <c r="LAD121" s="137"/>
      <c r="LAE121" s="137"/>
      <c r="LAF121" s="137"/>
      <c r="LAG121" s="137"/>
      <c r="LAH121" s="137"/>
      <c r="LAI121" s="137"/>
      <c r="LAJ121" s="137"/>
      <c r="LAK121" s="137"/>
      <c r="LAL121" s="137"/>
      <c r="LAM121" s="137"/>
      <c r="LAN121" s="137"/>
      <c r="LAO121" s="137"/>
      <c r="LAP121" s="137"/>
      <c r="LAQ121" s="137"/>
      <c r="LAR121" s="137"/>
      <c r="LAS121" s="137"/>
      <c r="LAT121" s="137"/>
      <c r="LAU121" s="137"/>
      <c r="LAV121" s="137"/>
      <c r="LAW121" s="137"/>
      <c r="LAX121" s="137"/>
      <c r="LAY121" s="137"/>
      <c r="LAZ121" s="137"/>
      <c r="LBA121" s="137"/>
      <c r="LBB121" s="137"/>
      <c r="LBC121" s="137"/>
      <c r="LBD121" s="137"/>
      <c r="LBE121" s="137"/>
      <c r="LBF121" s="137"/>
      <c r="LBG121" s="137"/>
      <c r="LBH121" s="137"/>
      <c r="LBI121" s="137"/>
      <c r="LBJ121" s="137"/>
      <c r="LBK121" s="137"/>
      <c r="LBL121" s="137"/>
      <c r="LBM121" s="137"/>
      <c r="LBN121" s="137"/>
      <c r="LBO121" s="137"/>
      <c r="LBP121" s="137"/>
      <c r="LBQ121" s="137"/>
      <c r="LBR121" s="137"/>
      <c r="LBS121" s="137"/>
      <c r="LBT121" s="137"/>
      <c r="LBU121" s="137"/>
      <c r="LBV121" s="137"/>
      <c r="LBW121" s="137"/>
      <c r="LBX121" s="137"/>
      <c r="LBY121" s="137"/>
      <c r="LBZ121" s="137"/>
      <c r="LCA121" s="137"/>
      <c r="LCB121" s="137"/>
      <c r="LCC121" s="137"/>
      <c r="LCD121" s="137"/>
      <c r="LCE121" s="137"/>
      <c r="LCF121" s="137"/>
      <c r="LCG121" s="137"/>
      <c r="LCH121" s="137"/>
      <c r="LCI121" s="137"/>
      <c r="LCJ121" s="137"/>
      <c r="LCK121" s="137"/>
      <c r="LCL121" s="137"/>
      <c r="LCM121" s="137"/>
      <c r="LCN121" s="137"/>
      <c r="LCO121" s="137"/>
      <c r="LCP121" s="137"/>
      <c r="LCQ121" s="137"/>
      <c r="LCR121" s="137"/>
      <c r="LCS121" s="137"/>
      <c r="LCT121" s="137"/>
      <c r="LCU121" s="137"/>
      <c r="LCV121" s="137"/>
      <c r="LCW121" s="137"/>
      <c r="LCX121" s="137"/>
      <c r="LCY121" s="137"/>
      <c r="LCZ121" s="137"/>
      <c r="LDA121" s="137"/>
      <c r="LDB121" s="137"/>
      <c r="LDC121" s="137"/>
      <c r="LDD121" s="137"/>
      <c r="LDE121" s="137"/>
      <c r="LDF121" s="137"/>
      <c r="LDG121" s="137"/>
      <c r="LDH121" s="137"/>
      <c r="LDI121" s="137"/>
      <c r="LDJ121" s="137"/>
      <c r="LDK121" s="137"/>
      <c r="LDL121" s="137"/>
      <c r="LDM121" s="137"/>
      <c r="LDN121" s="137"/>
      <c r="LDO121" s="137"/>
      <c r="LDP121" s="137"/>
      <c r="LDQ121" s="137"/>
      <c r="LDR121" s="137"/>
      <c r="LDS121" s="137"/>
      <c r="LDT121" s="137"/>
      <c r="LDU121" s="137"/>
      <c r="LDV121" s="137"/>
      <c r="LDW121" s="137"/>
      <c r="LDX121" s="137"/>
      <c r="LDY121" s="137"/>
      <c r="LDZ121" s="137"/>
      <c r="LEA121" s="137"/>
      <c r="LEB121" s="137"/>
      <c r="LEC121" s="137"/>
      <c r="LED121" s="137"/>
      <c r="LEE121" s="137"/>
      <c r="LEF121" s="137"/>
      <c r="LEG121" s="137"/>
      <c r="LEH121" s="137"/>
      <c r="LEI121" s="137"/>
      <c r="LEJ121" s="137"/>
      <c r="LEK121" s="137"/>
      <c r="LEL121" s="137"/>
      <c r="LEM121" s="137"/>
      <c r="LEN121" s="137"/>
      <c r="LEO121" s="137"/>
      <c r="LEP121" s="137"/>
      <c r="LEQ121" s="137"/>
      <c r="LER121" s="137"/>
      <c r="LES121" s="137"/>
      <c r="LET121" s="137"/>
      <c r="LEU121" s="137"/>
      <c r="LEV121" s="137"/>
      <c r="LEW121" s="137"/>
      <c r="LEX121" s="137"/>
      <c r="LEY121" s="137"/>
      <c r="LEZ121" s="137"/>
      <c r="LFA121" s="137"/>
      <c r="LFB121" s="137"/>
      <c r="LFC121" s="137"/>
      <c r="LFD121" s="137"/>
      <c r="LFE121" s="137"/>
      <c r="LFF121" s="137"/>
      <c r="LFG121" s="137"/>
      <c r="LFH121" s="137"/>
      <c r="LFI121" s="137"/>
      <c r="LFJ121" s="137"/>
      <c r="LFK121" s="137"/>
      <c r="LFL121" s="137"/>
      <c r="LFM121" s="137"/>
      <c r="LFN121" s="137"/>
      <c r="LFO121" s="137"/>
      <c r="LFP121" s="137"/>
      <c r="LFQ121" s="137"/>
      <c r="LFR121" s="137"/>
      <c r="LFS121" s="137"/>
      <c r="LFT121" s="137"/>
      <c r="LFU121" s="137"/>
      <c r="LFV121" s="137"/>
      <c r="LFW121" s="137"/>
      <c r="LFX121" s="137"/>
      <c r="LFY121" s="137"/>
      <c r="LFZ121" s="137"/>
      <c r="LGA121" s="137"/>
      <c r="LGB121" s="137"/>
      <c r="LGC121" s="137"/>
      <c r="LGD121" s="137"/>
      <c r="LGE121" s="137"/>
      <c r="LGF121" s="137"/>
      <c r="LGG121" s="137"/>
      <c r="LGH121" s="137"/>
      <c r="LGI121" s="137"/>
      <c r="LGJ121" s="137"/>
      <c r="LGK121" s="137"/>
      <c r="LGL121" s="137"/>
      <c r="LGM121" s="137"/>
      <c r="LGN121" s="137"/>
      <c r="LGO121" s="137"/>
      <c r="LGP121" s="137"/>
      <c r="LGQ121" s="137"/>
      <c r="LGR121" s="137"/>
      <c r="LGS121" s="137"/>
      <c r="LGT121" s="137"/>
      <c r="LGU121" s="137"/>
      <c r="LGV121" s="137"/>
      <c r="LGW121" s="137"/>
      <c r="LGX121" s="137"/>
      <c r="LGY121" s="137"/>
      <c r="LGZ121" s="137"/>
      <c r="LHA121" s="137"/>
      <c r="LHB121" s="137"/>
      <c r="LHC121" s="137"/>
      <c r="LHD121" s="137"/>
      <c r="LHE121" s="137"/>
      <c r="LHF121" s="137"/>
      <c r="LHG121" s="137"/>
      <c r="LHH121" s="137"/>
      <c r="LHI121" s="137"/>
      <c r="LHJ121" s="137"/>
      <c r="LHK121" s="137"/>
      <c r="LHL121" s="137"/>
      <c r="LHM121" s="137"/>
      <c r="LHN121" s="137"/>
      <c r="LHO121" s="137"/>
      <c r="LHP121" s="137"/>
      <c r="LHQ121" s="137"/>
      <c r="LHR121" s="137"/>
      <c r="LHS121" s="137"/>
      <c r="LHT121" s="137"/>
      <c r="LHU121" s="137"/>
      <c r="LHV121" s="137"/>
      <c r="LHW121" s="137"/>
      <c r="LHX121" s="137"/>
      <c r="LHY121" s="137"/>
      <c r="LHZ121" s="137"/>
      <c r="LIA121" s="137"/>
      <c r="LIB121" s="137"/>
      <c r="LIC121" s="137"/>
      <c r="LID121" s="137"/>
      <c r="LIE121" s="137"/>
      <c r="LIF121" s="137"/>
      <c r="LIG121" s="137"/>
      <c r="LIH121" s="137"/>
      <c r="LII121" s="137"/>
      <c r="LIJ121" s="137"/>
      <c r="LIK121" s="137"/>
      <c r="LIL121" s="137"/>
      <c r="LIM121" s="137"/>
      <c r="LIN121" s="137"/>
      <c r="LIO121" s="137"/>
      <c r="LIP121" s="137"/>
      <c r="LIQ121" s="137"/>
      <c r="LIR121" s="137"/>
      <c r="LIS121" s="137"/>
      <c r="LIT121" s="137"/>
      <c r="LIU121" s="137"/>
      <c r="LIV121" s="137"/>
      <c r="LIW121" s="137"/>
      <c r="LIX121" s="137"/>
      <c r="LIY121" s="137"/>
      <c r="LIZ121" s="137"/>
      <c r="LJA121" s="137"/>
      <c r="LJB121" s="137"/>
      <c r="LJC121" s="137"/>
      <c r="LJD121" s="137"/>
      <c r="LJE121" s="137"/>
      <c r="LJF121" s="137"/>
      <c r="LJG121" s="137"/>
      <c r="LJH121" s="137"/>
      <c r="LJI121" s="137"/>
      <c r="LJJ121" s="137"/>
      <c r="LJK121" s="137"/>
      <c r="LJL121" s="137"/>
      <c r="LJM121" s="137"/>
      <c r="LJN121" s="137"/>
      <c r="LJO121" s="137"/>
      <c r="LJP121" s="137"/>
      <c r="LJQ121" s="137"/>
      <c r="LJR121" s="137"/>
      <c r="LJS121" s="137"/>
      <c r="LJT121" s="137"/>
      <c r="LJU121" s="137"/>
      <c r="LJV121" s="137"/>
      <c r="LJW121" s="137"/>
      <c r="LJX121" s="137"/>
      <c r="LJY121" s="137"/>
      <c r="LJZ121" s="137"/>
      <c r="LKA121" s="137"/>
      <c r="LKB121" s="137"/>
      <c r="LKC121" s="137"/>
      <c r="LKD121" s="137"/>
      <c r="LKE121" s="137"/>
      <c r="LKF121" s="137"/>
      <c r="LKG121" s="137"/>
      <c r="LKH121" s="137"/>
      <c r="LKI121" s="137"/>
      <c r="LKJ121" s="137"/>
      <c r="LKK121" s="137"/>
      <c r="LKL121" s="137"/>
      <c r="LKM121" s="137"/>
      <c r="LKN121" s="137"/>
      <c r="LKO121" s="137"/>
      <c r="LKP121" s="137"/>
      <c r="LKQ121" s="137"/>
      <c r="LKR121" s="137"/>
      <c r="LKS121" s="137"/>
      <c r="LKT121" s="137"/>
      <c r="LKU121" s="137"/>
      <c r="LKV121" s="137"/>
      <c r="LKW121" s="137"/>
      <c r="LKX121" s="137"/>
      <c r="LKY121" s="137"/>
      <c r="LKZ121" s="137"/>
      <c r="LLA121" s="137"/>
      <c r="LLB121" s="137"/>
      <c r="LLC121" s="137"/>
      <c r="LLD121" s="137"/>
      <c r="LLE121" s="137"/>
      <c r="LLF121" s="137"/>
      <c r="LLG121" s="137"/>
      <c r="LLH121" s="137"/>
      <c r="LLI121" s="137"/>
      <c r="LLJ121" s="137"/>
      <c r="LLK121" s="137"/>
      <c r="LLL121" s="137"/>
      <c r="LLM121" s="137"/>
      <c r="LLN121" s="137"/>
      <c r="LLO121" s="137"/>
      <c r="LLP121" s="137"/>
      <c r="LLQ121" s="137"/>
      <c r="LLR121" s="137"/>
      <c r="LLS121" s="137"/>
      <c r="LLT121" s="137"/>
      <c r="LLU121" s="137"/>
      <c r="LLV121" s="137"/>
      <c r="LLW121" s="137"/>
      <c r="LLX121" s="137"/>
      <c r="LLY121" s="137"/>
      <c r="LLZ121" s="137"/>
      <c r="LMA121" s="137"/>
      <c r="LMB121" s="137"/>
      <c r="LMC121" s="137"/>
      <c r="LMD121" s="137"/>
      <c r="LME121" s="137"/>
      <c r="LMF121" s="137"/>
      <c r="LMG121" s="137"/>
      <c r="LMH121" s="137"/>
      <c r="LMI121" s="137"/>
      <c r="LMJ121" s="137"/>
      <c r="LMK121" s="137"/>
      <c r="LML121" s="137"/>
      <c r="LMM121" s="137"/>
      <c r="LMN121" s="137"/>
      <c r="LMO121" s="137"/>
      <c r="LMP121" s="137"/>
      <c r="LMQ121" s="137"/>
      <c r="LMR121" s="137"/>
      <c r="LMS121" s="137"/>
      <c r="LMT121" s="137"/>
      <c r="LMU121" s="137"/>
      <c r="LMV121" s="137"/>
      <c r="LMW121" s="137"/>
      <c r="LMX121" s="137"/>
      <c r="LMY121" s="137"/>
      <c r="LMZ121" s="137"/>
      <c r="LNA121" s="137"/>
      <c r="LNB121" s="137"/>
      <c r="LNC121" s="137"/>
      <c r="LND121" s="137"/>
      <c r="LNE121" s="137"/>
      <c r="LNF121" s="137"/>
      <c r="LNG121" s="137"/>
      <c r="LNH121" s="137"/>
      <c r="LNI121" s="137"/>
      <c r="LNJ121" s="137"/>
      <c r="LNK121" s="137"/>
      <c r="LNL121" s="137"/>
      <c r="LNM121" s="137"/>
      <c r="LNN121" s="137"/>
      <c r="LNO121" s="137"/>
      <c r="LNP121" s="137"/>
      <c r="LNQ121" s="137"/>
      <c r="LNR121" s="137"/>
      <c r="LNS121" s="137"/>
      <c r="LNT121" s="137"/>
      <c r="LNU121" s="137"/>
      <c r="LNV121" s="137"/>
      <c r="LNW121" s="137"/>
      <c r="LNX121" s="137"/>
      <c r="LNY121" s="137"/>
      <c r="LNZ121" s="137"/>
      <c r="LOA121" s="137"/>
      <c r="LOB121" s="137"/>
      <c r="LOC121" s="137"/>
      <c r="LOD121" s="137"/>
      <c r="LOE121" s="137"/>
      <c r="LOF121" s="137"/>
      <c r="LOG121" s="137"/>
      <c r="LOH121" s="137"/>
      <c r="LOI121" s="137"/>
      <c r="LOJ121" s="137"/>
      <c r="LOK121" s="137"/>
      <c r="LOL121" s="137"/>
      <c r="LOM121" s="137"/>
      <c r="LON121" s="137"/>
      <c r="LOO121" s="137"/>
      <c r="LOP121" s="137"/>
      <c r="LOQ121" s="137"/>
      <c r="LOR121" s="137"/>
      <c r="LOS121" s="137"/>
      <c r="LOT121" s="137"/>
      <c r="LOU121" s="137"/>
      <c r="LOV121" s="137"/>
      <c r="LOW121" s="137"/>
      <c r="LOX121" s="137"/>
      <c r="LOY121" s="137"/>
      <c r="LOZ121" s="137"/>
      <c r="LPA121" s="137"/>
      <c r="LPB121" s="137"/>
      <c r="LPC121" s="137"/>
      <c r="LPD121" s="137"/>
      <c r="LPE121" s="137"/>
      <c r="LPF121" s="137"/>
      <c r="LPG121" s="137"/>
      <c r="LPH121" s="137"/>
      <c r="LPI121" s="137"/>
      <c r="LPJ121" s="137"/>
      <c r="LPK121" s="137"/>
      <c r="LPL121" s="137"/>
      <c r="LPM121" s="137"/>
      <c r="LPN121" s="137"/>
      <c r="LPO121" s="137"/>
      <c r="LPP121" s="137"/>
      <c r="LPQ121" s="137"/>
      <c r="LPR121" s="137"/>
      <c r="LPS121" s="137"/>
      <c r="LPT121" s="137"/>
      <c r="LPU121" s="137"/>
      <c r="LPV121" s="137"/>
      <c r="LPW121" s="137"/>
      <c r="LPX121" s="137"/>
      <c r="LPY121" s="137"/>
      <c r="LPZ121" s="137"/>
      <c r="LQA121" s="137"/>
      <c r="LQB121" s="137"/>
      <c r="LQC121" s="137"/>
      <c r="LQD121" s="137"/>
      <c r="LQE121" s="137"/>
      <c r="LQF121" s="137"/>
      <c r="LQG121" s="137"/>
      <c r="LQH121" s="137"/>
      <c r="LQI121" s="137"/>
      <c r="LQJ121" s="137"/>
      <c r="LQK121" s="137"/>
      <c r="LQL121" s="137"/>
      <c r="LQM121" s="137"/>
      <c r="LQN121" s="137"/>
      <c r="LQO121" s="137"/>
      <c r="LQP121" s="137"/>
      <c r="LQQ121" s="137"/>
      <c r="LQR121" s="137"/>
      <c r="LQS121" s="137"/>
      <c r="LQT121" s="137"/>
      <c r="LQU121" s="137"/>
      <c r="LQV121" s="137"/>
      <c r="LQW121" s="137"/>
      <c r="LQX121" s="137"/>
      <c r="LQY121" s="137"/>
      <c r="LQZ121" s="137"/>
      <c r="LRA121" s="137"/>
      <c r="LRB121" s="137"/>
      <c r="LRC121" s="137"/>
      <c r="LRD121" s="137"/>
      <c r="LRE121" s="137"/>
      <c r="LRF121" s="137"/>
      <c r="LRG121" s="137"/>
      <c r="LRH121" s="137"/>
      <c r="LRI121" s="137"/>
      <c r="LRJ121" s="137"/>
      <c r="LRK121" s="137"/>
      <c r="LRL121" s="137"/>
      <c r="LRM121" s="137"/>
      <c r="LRN121" s="137"/>
      <c r="LRO121" s="137"/>
      <c r="LRP121" s="137"/>
      <c r="LRQ121" s="137"/>
      <c r="LRR121" s="137"/>
      <c r="LRS121" s="137"/>
      <c r="LRT121" s="137"/>
      <c r="LRU121" s="137"/>
      <c r="LRV121" s="137"/>
      <c r="LRW121" s="137"/>
      <c r="LRX121" s="137"/>
      <c r="LRY121" s="137"/>
      <c r="LRZ121" s="137"/>
      <c r="LSA121" s="137"/>
      <c r="LSB121" s="137"/>
      <c r="LSC121" s="137"/>
      <c r="LSD121" s="137"/>
      <c r="LSE121" s="137"/>
      <c r="LSF121" s="137"/>
      <c r="LSG121" s="137"/>
      <c r="LSH121" s="137"/>
      <c r="LSI121" s="137"/>
      <c r="LSJ121" s="137"/>
      <c r="LSK121" s="137"/>
      <c r="LSL121" s="137"/>
      <c r="LSM121" s="137"/>
      <c r="LSN121" s="137"/>
      <c r="LSO121" s="137"/>
      <c r="LSP121" s="137"/>
      <c r="LSQ121" s="137"/>
      <c r="LSR121" s="137"/>
      <c r="LSS121" s="137"/>
      <c r="LST121" s="137"/>
      <c r="LSU121" s="137"/>
      <c r="LSV121" s="137"/>
      <c r="LSW121" s="137"/>
      <c r="LSX121" s="137"/>
      <c r="LSY121" s="137"/>
      <c r="LSZ121" s="137"/>
      <c r="LTA121" s="137"/>
      <c r="LTB121" s="137"/>
      <c r="LTC121" s="137"/>
      <c r="LTD121" s="137"/>
      <c r="LTE121" s="137"/>
      <c r="LTF121" s="137"/>
      <c r="LTG121" s="137"/>
      <c r="LTH121" s="137"/>
      <c r="LTI121" s="137"/>
      <c r="LTJ121" s="137"/>
      <c r="LTK121" s="137"/>
      <c r="LTL121" s="137"/>
      <c r="LTM121" s="137"/>
      <c r="LTN121" s="137"/>
      <c r="LTO121" s="137"/>
      <c r="LTP121" s="137"/>
      <c r="LTQ121" s="137"/>
      <c r="LTR121" s="137"/>
      <c r="LTS121" s="137"/>
      <c r="LTT121" s="137"/>
      <c r="LTU121" s="137"/>
      <c r="LTV121" s="137"/>
      <c r="LTW121" s="137"/>
      <c r="LTX121" s="137"/>
      <c r="LTY121" s="137"/>
      <c r="LTZ121" s="137"/>
      <c r="LUA121" s="137"/>
      <c r="LUB121" s="137"/>
      <c r="LUC121" s="137"/>
      <c r="LUD121" s="137"/>
      <c r="LUE121" s="137"/>
      <c r="LUF121" s="137"/>
      <c r="LUG121" s="137"/>
      <c r="LUH121" s="137"/>
      <c r="LUI121" s="137"/>
      <c r="LUJ121" s="137"/>
      <c r="LUK121" s="137"/>
      <c r="LUL121" s="137"/>
      <c r="LUM121" s="137"/>
      <c r="LUN121" s="137"/>
      <c r="LUO121" s="137"/>
      <c r="LUP121" s="137"/>
      <c r="LUQ121" s="137"/>
      <c r="LUR121" s="137"/>
      <c r="LUS121" s="137"/>
      <c r="LUT121" s="137"/>
      <c r="LUU121" s="137"/>
      <c r="LUV121" s="137"/>
      <c r="LUW121" s="137"/>
      <c r="LUX121" s="137"/>
      <c r="LUY121" s="137"/>
      <c r="LUZ121" s="137"/>
      <c r="LVA121" s="137"/>
      <c r="LVB121" s="137"/>
      <c r="LVC121" s="137"/>
      <c r="LVD121" s="137"/>
      <c r="LVE121" s="137"/>
      <c r="LVF121" s="137"/>
      <c r="LVG121" s="137"/>
      <c r="LVH121" s="137"/>
      <c r="LVI121" s="137"/>
      <c r="LVJ121" s="137"/>
      <c r="LVK121" s="137"/>
      <c r="LVL121" s="137"/>
      <c r="LVM121" s="137"/>
      <c r="LVN121" s="137"/>
      <c r="LVO121" s="137"/>
      <c r="LVP121" s="137"/>
      <c r="LVQ121" s="137"/>
      <c r="LVR121" s="137"/>
      <c r="LVS121" s="137"/>
      <c r="LVT121" s="137"/>
      <c r="LVU121" s="137"/>
      <c r="LVV121" s="137"/>
      <c r="LVW121" s="137"/>
      <c r="LVX121" s="137"/>
      <c r="LVY121" s="137"/>
      <c r="LVZ121" s="137"/>
      <c r="LWA121" s="137"/>
      <c r="LWB121" s="137"/>
      <c r="LWC121" s="137"/>
      <c r="LWD121" s="137"/>
      <c r="LWE121" s="137"/>
      <c r="LWF121" s="137"/>
      <c r="LWG121" s="137"/>
      <c r="LWH121" s="137"/>
      <c r="LWI121" s="137"/>
      <c r="LWJ121" s="137"/>
      <c r="LWK121" s="137"/>
      <c r="LWL121" s="137"/>
      <c r="LWM121" s="137"/>
      <c r="LWN121" s="137"/>
      <c r="LWO121" s="137"/>
      <c r="LWP121" s="137"/>
      <c r="LWQ121" s="137"/>
      <c r="LWR121" s="137"/>
      <c r="LWS121" s="137"/>
      <c r="LWT121" s="137"/>
      <c r="LWU121" s="137"/>
      <c r="LWV121" s="137"/>
      <c r="LWW121" s="137"/>
      <c r="LWX121" s="137"/>
      <c r="LWY121" s="137"/>
      <c r="LWZ121" s="137"/>
      <c r="LXA121" s="137"/>
      <c r="LXB121" s="137"/>
      <c r="LXC121" s="137"/>
      <c r="LXD121" s="137"/>
      <c r="LXE121" s="137"/>
      <c r="LXF121" s="137"/>
      <c r="LXG121" s="137"/>
      <c r="LXH121" s="137"/>
      <c r="LXI121" s="137"/>
      <c r="LXJ121" s="137"/>
      <c r="LXK121" s="137"/>
      <c r="LXL121" s="137"/>
      <c r="LXM121" s="137"/>
      <c r="LXN121" s="137"/>
      <c r="LXO121" s="137"/>
      <c r="LXP121" s="137"/>
      <c r="LXQ121" s="137"/>
      <c r="LXR121" s="137"/>
      <c r="LXS121" s="137"/>
      <c r="LXT121" s="137"/>
      <c r="LXU121" s="137"/>
      <c r="LXV121" s="137"/>
      <c r="LXW121" s="137"/>
      <c r="LXX121" s="137"/>
      <c r="LXY121" s="137"/>
      <c r="LXZ121" s="137"/>
      <c r="LYA121" s="137"/>
      <c r="LYB121" s="137"/>
      <c r="LYC121" s="137"/>
      <c r="LYD121" s="137"/>
      <c r="LYE121" s="137"/>
      <c r="LYF121" s="137"/>
      <c r="LYG121" s="137"/>
      <c r="LYH121" s="137"/>
      <c r="LYI121" s="137"/>
      <c r="LYJ121" s="137"/>
      <c r="LYK121" s="137"/>
      <c r="LYL121" s="137"/>
      <c r="LYM121" s="137"/>
      <c r="LYN121" s="137"/>
      <c r="LYO121" s="137"/>
      <c r="LYP121" s="137"/>
      <c r="LYQ121" s="137"/>
      <c r="LYR121" s="137"/>
      <c r="LYS121" s="137"/>
      <c r="LYT121" s="137"/>
      <c r="LYU121" s="137"/>
      <c r="LYV121" s="137"/>
      <c r="LYW121" s="137"/>
      <c r="LYX121" s="137"/>
      <c r="LYY121" s="137"/>
      <c r="LYZ121" s="137"/>
      <c r="LZA121" s="137"/>
      <c r="LZB121" s="137"/>
      <c r="LZC121" s="137"/>
      <c r="LZD121" s="137"/>
      <c r="LZE121" s="137"/>
      <c r="LZF121" s="137"/>
      <c r="LZG121" s="137"/>
      <c r="LZH121" s="137"/>
      <c r="LZI121" s="137"/>
      <c r="LZJ121" s="137"/>
      <c r="LZK121" s="137"/>
      <c r="LZL121" s="137"/>
      <c r="LZM121" s="137"/>
      <c r="LZN121" s="137"/>
      <c r="LZO121" s="137"/>
      <c r="LZP121" s="137"/>
      <c r="LZQ121" s="137"/>
      <c r="LZR121" s="137"/>
      <c r="LZS121" s="137"/>
      <c r="LZT121" s="137"/>
      <c r="LZU121" s="137"/>
      <c r="LZV121" s="137"/>
      <c r="LZW121" s="137"/>
      <c r="LZX121" s="137"/>
      <c r="LZY121" s="137"/>
      <c r="LZZ121" s="137"/>
      <c r="MAA121" s="137"/>
      <c r="MAB121" s="137"/>
      <c r="MAC121" s="137"/>
      <c r="MAD121" s="137"/>
      <c r="MAE121" s="137"/>
      <c r="MAF121" s="137"/>
      <c r="MAG121" s="137"/>
      <c r="MAH121" s="137"/>
      <c r="MAI121" s="137"/>
      <c r="MAJ121" s="137"/>
      <c r="MAK121" s="137"/>
      <c r="MAL121" s="137"/>
      <c r="MAM121" s="137"/>
      <c r="MAN121" s="137"/>
      <c r="MAO121" s="137"/>
      <c r="MAP121" s="137"/>
      <c r="MAQ121" s="137"/>
      <c r="MAR121" s="137"/>
      <c r="MAS121" s="137"/>
      <c r="MAT121" s="137"/>
      <c r="MAU121" s="137"/>
      <c r="MAV121" s="137"/>
      <c r="MAW121" s="137"/>
      <c r="MAX121" s="137"/>
      <c r="MAY121" s="137"/>
      <c r="MAZ121" s="137"/>
      <c r="MBA121" s="137"/>
      <c r="MBB121" s="137"/>
      <c r="MBC121" s="137"/>
      <c r="MBD121" s="137"/>
      <c r="MBE121" s="137"/>
      <c r="MBF121" s="137"/>
      <c r="MBG121" s="137"/>
      <c r="MBH121" s="137"/>
      <c r="MBI121" s="137"/>
      <c r="MBJ121" s="137"/>
      <c r="MBK121" s="137"/>
      <c r="MBL121" s="137"/>
      <c r="MBM121" s="137"/>
      <c r="MBN121" s="137"/>
      <c r="MBO121" s="137"/>
      <c r="MBP121" s="137"/>
      <c r="MBQ121" s="137"/>
      <c r="MBR121" s="137"/>
      <c r="MBS121" s="137"/>
      <c r="MBT121" s="137"/>
      <c r="MBU121" s="137"/>
      <c r="MBV121" s="137"/>
      <c r="MBW121" s="137"/>
      <c r="MBX121" s="137"/>
      <c r="MBY121" s="137"/>
      <c r="MBZ121" s="137"/>
      <c r="MCA121" s="137"/>
      <c r="MCB121" s="137"/>
      <c r="MCC121" s="137"/>
      <c r="MCD121" s="137"/>
      <c r="MCE121" s="137"/>
      <c r="MCF121" s="137"/>
      <c r="MCG121" s="137"/>
      <c r="MCH121" s="137"/>
      <c r="MCI121" s="137"/>
      <c r="MCJ121" s="137"/>
      <c r="MCK121" s="137"/>
      <c r="MCL121" s="137"/>
      <c r="MCM121" s="137"/>
      <c r="MCN121" s="137"/>
      <c r="MCO121" s="137"/>
      <c r="MCP121" s="137"/>
      <c r="MCQ121" s="137"/>
      <c r="MCR121" s="137"/>
      <c r="MCS121" s="137"/>
      <c r="MCT121" s="137"/>
      <c r="MCU121" s="137"/>
      <c r="MCV121" s="137"/>
      <c r="MCW121" s="137"/>
      <c r="MCX121" s="137"/>
      <c r="MCY121" s="137"/>
      <c r="MCZ121" s="137"/>
      <c r="MDA121" s="137"/>
      <c r="MDB121" s="137"/>
      <c r="MDC121" s="137"/>
      <c r="MDD121" s="137"/>
      <c r="MDE121" s="137"/>
      <c r="MDF121" s="137"/>
      <c r="MDG121" s="137"/>
      <c r="MDH121" s="137"/>
      <c r="MDI121" s="137"/>
      <c r="MDJ121" s="137"/>
      <c r="MDK121" s="137"/>
      <c r="MDL121" s="137"/>
      <c r="MDM121" s="137"/>
      <c r="MDN121" s="137"/>
      <c r="MDO121" s="137"/>
      <c r="MDP121" s="137"/>
      <c r="MDQ121" s="137"/>
      <c r="MDR121" s="137"/>
      <c r="MDS121" s="137"/>
      <c r="MDT121" s="137"/>
      <c r="MDU121" s="137"/>
      <c r="MDV121" s="137"/>
      <c r="MDW121" s="137"/>
      <c r="MDX121" s="137"/>
      <c r="MDY121" s="137"/>
      <c r="MDZ121" s="137"/>
      <c r="MEA121" s="137"/>
      <c r="MEB121" s="137"/>
      <c r="MEC121" s="137"/>
      <c r="MED121" s="137"/>
      <c r="MEE121" s="137"/>
      <c r="MEF121" s="137"/>
      <c r="MEG121" s="137"/>
      <c r="MEH121" s="137"/>
      <c r="MEI121" s="137"/>
      <c r="MEJ121" s="137"/>
      <c r="MEK121" s="137"/>
      <c r="MEL121" s="137"/>
      <c r="MEM121" s="137"/>
      <c r="MEN121" s="137"/>
      <c r="MEO121" s="137"/>
      <c r="MEP121" s="137"/>
      <c r="MEQ121" s="137"/>
      <c r="MER121" s="137"/>
      <c r="MES121" s="137"/>
      <c r="MET121" s="137"/>
      <c r="MEU121" s="137"/>
      <c r="MEV121" s="137"/>
      <c r="MEW121" s="137"/>
      <c r="MEX121" s="137"/>
      <c r="MEY121" s="137"/>
      <c r="MEZ121" s="137"/>
      <c r="MFA121" s="137"/>
      <c r="MFB121" s="137"/>
      <c r="MFC121" s="137"/>
      <c r="MFD121" s="137"/>
      <c r="MFE121" s="137"/>
      <c r="MFF121" s="137"/>
      <c r="MFG121" s="137"/>
      <c r="MFH121" s="137"/>
      <c r="MFI121" s="137"/>
      <c r="MFJ121" s="137"/>
      <c r="MFK121" s="137"/>
      <c r="MFL121" s="137"/>
      <c r="MFM121" s="137"/>
      <c r="MFN121" s="137"/>
      <c r="MFO121" s="137"/>
      <c r="MFP121" s="137"/>
      <c r="MFQ121" s="137"/>
      <c r="MFR121" s="137"/>
      <c r="MFS121" s="137"/>
      <c r="MFT121" s="137"/>
      <c r="MFU121" s="137"/>
      <c r="MFV121" s="137"/>
      <c r="MFW121" s="137"/>
      <c r="MFX121" s="137"/>
      <c r="MFY121" s="137"/>
      <c r="MFZ121" s="137"/>
      <c r="MGA121" s="137"/>
      <c r="MGB121" s="137"/>
      <c r="MGC121" s="137"/>
      <c r="MGD121" s="137"/>
      <c r="MGE121" s="137"/>
      <c r="MGF121" s="137"/>
      <c r="MGG121" s="137"/>
      <c r="MGH121" s="137"/>
      <c r="MGI121" s="137"/>
      <c r="MGJ121" s="137"/>
      <c r="MGK121" s="137"/>
      <c r="MGL121" s="137"/>
      <c r="MGM121" s="137"/>
      <c r="MGN121" s="137"/>
      <c r="MGO121" s="137"/>
      <c r="MGP121" s="137"/>
      <c r="MGQ121" s="137"/>
      <c r="MGR121" s="137"/>
      <c r="MGS121" s="137"/>
      <c r="MGT121" s="137"/>
      <c r="MGU121" s="137"/>
      <c r="MGV121" s="137"/>
      <c r="MGW121" s="137"/>
      <c r="MGX121" s="137"/>
      <c r="MGY121" s="137"/>
      <c r="MGZ121" s="137"/>
      <c r="MHA121" s="137"/>
      <c r="MHB121" s="137"/>
      <c r="MHC121" s="137"/>
      <c r="MHD121" s="137"/>
      <c r="MHE121" s="137"/>
      <c r="MHF121" s="137"/>
      <c r="MHG121" s="137"/>
      <c r="MHH121" s="137"/>
      <c r="MHI121" s="137"/>
      <c r="MHJ121" s="137"/>
      <c r="MHK121" s="137"/>
      <c r="MHL121" s="137"/>
      <c r="MHM121" s="137"/>
      <c r="MHN121" s="137"/>
      <c r="MHO121" s="137"/>
      <c r="MHP121" s="137"/>
      <c r="MHQ121" s="137"/>
      <c r="MHR121" s="137"/>
      <c r="MHS121" s="137"/>
      <c r="MHT121" s="137"/>
      <c r="MHU121" s="137"/>
      <c r="MHV121" s="137"/>
      <c r="MHW121" s="137"/>
      <c r="MHX121" s="137"/>
      <c r="MHY121" s="137"/>
      <c r="MHZ121" s="137"/>
      <c r="MIA121" s="137"/>
      <c r="MIB121" s="137"/>
      <c r="MIC121" s="137"/>
      <c r="MID121" s="137"/>
      <c r="MIE121" s="137"/>
      <c r="MIF121" s="137"/>
      <c r="MIG121" s="137"/>
      <c r="MIH121" s="137"/>
      <c r="MII121" s="137"/>
      <c r="MIJ121" s="137"/>
      <c r="MIK121" s="137"/>
      <c r="MIL121" s="137"/>
      <c r="MIM121" s="137"/>
      <c r="MIN121" s="137"/>
      <c r="MIO121" s="137"/>
      <c r="MIP121" s="137"/>
      <c r="MIQ121" s="137"/>
      <c r="MIR121" s="137"/>
      <c r="MIS121" s="137"/>
      <c r="MIT121" s="137"/>
      <c r="MIU121" s="137"/>
      <c r="MIV121" s="137"/>
      <c r="MIW121" s="137"/>
      <c r="MIX121" s="137"/>
      <c r="MIY121" s="137"/>
      <c r="MIZ121" s="137"/>
      <c r="MJA121" s="137"/>
      <c r="MJB121" s="137"/>
      <c r="MJC121" s="137"/>
      <c r="MJD121" s="137"/>
      <c r="MJE121" s="137"/>
      <c r="MJF121" s="137"/>
      <c r="MJG121" s="137"/>
      <c r="MJH121" s="137"/>
      <c r="MJI121" s="137"/>
      <c r="MJJ121" s="137"/>
      <c r="MJK121" s="137"/>
      <c r="MJL121" s="137"/>
      <c r="MJM121" s="137"/>
      <c r="MJN121" s="137"/>
      <c r="MJO121" s="137"/>
      <c r="MJP121" s="137"/>
      <c r="MJQ121" s="137"/>
      <c r="MJR121" s="137"/>
      <c r="MJS121" s="137"/>
      <c r="MJT121" s="137"/>
      <c r="MJU121" s="137"/>
      <c r="MJV121" s="137"/>
      <c r="MJW121" s="137"/>
      <c r="MJX121" s="137"/>
      <c r="MJY121" s="137"/>
      <c r="MJZ121" s="137"/>
      <c r="MKA121" s="137"/>
      <c r="MKB121" s="137"/>
      <c r="MKC121" s="137"/>
      <c r="MKD121" s="137"/>
      <c r="MKE121" s="137"/>
      <c r="MKF121" s="137"/>
      <c r="MKG121" s="137"/>
      <c r="MKH121" s="137"/>
      <c r="MKI121" s="137"/>
      <c r="MKJ121" s="137"/>
      <c r="MKK121" s="137"/>
      <c r="MKL121" s="137"/>
      <c r="MKM121" s="137"/>
      <c r="MKN121" s="137"/>
      <c r="MKO121" s="137"/>
      <c r="MKP121" s="137"/>
      <c r="MKQ121" s="137"/>
      <c r="MKR121" s="137"/>
      <c r="MKS121" s="137"/>
      <c r="MKT121" s="137"/>
      <c r="MKU121" s="137"/>
      <c r="MKV121" s="137"/>
      <c r="MKW121" s="137"/>
      <c r="MKX121" s="137"/>
      <c r="MKY121" s="137"/>
      <c r="MKZ121" s="137"/>
      <c r="MLA121" s="137"/>
      <c r="MLB121" s="137"/>
      <c r="MLC121" s="137"/>
      <c r="MLD121" s="137"/>
      <c r="MLE121" s="137"/>
      <c r="MLF121" s="137"/>
      <c r="MLG121" s="137"/>
      <c r="MLH121" s="137"/>
      <c r="MLI121" s="137"/>
      <c r="MLJ121" s="137"/>
      <c r="MLK121" s="137"/>
      <c r="MLL121" s="137"/>
      <c r="MLM121" s="137"/>
      <c r="MLN121" s="137"/>
      <c r="MLO121" s="137"/>
      <c r="MLP121" s="137"/>
      <c r="MLQ121" s="137"/>
      <c r="MLR121" s="137"/>
      <c r="MLS121" s="137"/>
      <c r="MLT121" s="137"/>
      <c r="MLU121" s="137"/>
      <c r="MLV121" s="137"/>
      <c r="MLW121" s="137"/>
      <c r="MLX121" s="137"/>
      <c r="MLY121" s="137"/>
      <c r="MLZ121" s="137"/>
      <c r="MMA121" s="137"/>
      <c r="MMB121" s="137"/>
      <c r="MMC121" s="137"/>
      <c r="MMD121" s="137"/>
      <c r="MME121" s="137"/>
      <c r="MMF121" s="137"/>
      <c r="MMG121" s="137"/>
      <c r="MMH121" s="137"/>
      <c r="MMI121" s="137"/>
      <c r="MMJ121" s="137"/>
      <c r="MMK121" s="137"/>
      <c r="MML121" s="137"/>
      <c r="MMM121" s="137"/>
      <c r="MMN121" s="137"/>
      <c r="MMO121" s="137"/>
      <c r="MMP121" s="137"/>
      <c r="MMQ121" s="137"/>
      <c r="MMR121" s="137"/>
      <c r="MMS121" s="137"/>
      <c r="MMT121" s="137"/>
      <c r="MMU121" s="137"/>
      <c r="MMV121" s="137"/>
      <c r="MMW121" s="137"/>
      <c r="MMX121" s="137"/>
      <c r="MMY121" s="137"/>
      <c r="MMZ121" s="137"/>
      <c r="MNA121" s="137"/>
      <c r="MNB121" s="137"/>
      <c r="MNC121" s="137"/>
      <c r="MND121" s="137"/>
      <c r="MNE121" s="137"/>
      <c r="MNF121" s="137"/>
      <c r="MNG121" s="137"/>
      <c r="MNH121" s="137"/>
      <c r="MNI121" s="137"/>
      <c r="MNJ121" s="137"/>
      <c r="MNK121" s="137"/>
      <c r="MNL121" s="137"/>
      <c r="MNM121" s="137"/>
      <c r="MNN121" s="137"/>
      <c r="MNO121" s="137"/>
      <c r="MNP121" s="137"/>
      <c r="MNQ121" s="137"/>
      <c r="MNR121" s="137"/>
      <c r="MNS121" s="137"/>
      <c r="MNT121" s="137"/>
      <c r="MNU121" s="137"/>
      <c r="MNV121" s="137"/>
      <c r="MNW121" s="137"/>
      <c r="MNX121" s="137"/>
      <c r="MNY121" s="137"/>
      <c r="MNZ121" s="137"/>
      <c r="MOA121" s="137"/>
      <c r="MOB121" s="137"/>
      <c r="MOC121" s="137"/>
      <c r="MOD121" s="137"/>
      <c r="MOE121" s="137"/>
      <c r="MOF121" s="137"/>
      <c r="MOG121" s="137"/>
      <c r="MOH121" s="137"/>
      <c r="MOI121" s="137"/>
      <c r="MOJ121" s="137"/>
      <c r="MOK121" s="137"/>
      <c r="MOL121" s="137"/>
      <c r="MOM121" s="137"/>
      <c r="MON121" s="137"/>
      <c r="MOO121" s="137"/>
      <c r="MOP121" s="137"/>
      <c r="MOQ121" s="137"/>
      <c r="MOR121" s="137"/>
      <c r="MOS121" s="137"/>
      <c r="MOT121" s="137"/>
      <c r="MOU121" s="137"/>
      <c r="MOV121" s="137"/>
      <c r="MOW121" s="137"/>
      <c r="MOX121" s="137"/>
      <c r="MOY121" s="137"/>
      <c r="MOZ121" s="137"/>
      <c r="MPA121" s="137"/>
      <c r="MPB121" s="137"/>
      <c r="MPC121" s="137"/>
      <c r="MPD121" s="137"/>
      <c r="MPE121" s="137"/>
      <c r="MPF121" s="137"/>
      <c r="MPG121" s="137"/>
      <c r="MPH121" s="137"/>
      <c r="MPI121" s="137"/>
      <c r="MPJ121" s="137"/>
      <c r="MPK121" s="137"/>
      <c r="MPL121" s="137"/>
      <c r="MPM121" s="137"/>
      <c r="MPN121" s="137"/>
      <c r="MPO121" s="137"/>
      <c r="MPP121" s="137"/>
      <c r="MPQ121" s="137"/>
      <c r="MPR121" s="137"/>
      <c r="MPS121" s="137"/>
      <c r="MPT121" s="137"/>
      <c r="MPU121" s="137"/>
      <c r="MPV121" s="137"/>
      <c r="MPW121" s="137"/>
      <c r="MPX121" s="137"/>
      <c r="MPY121" s="137"/>
      <c r="MPZ121" s="137"/>
      <c r="MQA121" s="137"/>
      <c r="MQB121" s="137"/>
      <c r="MQC121" s="137"/>
      <c r="MQD121" s="137"/>
      <c r="MQE121" s="137"/>
      <c r="MQF121" s="137"/>
      <c r="MQG121" s="137"/>
      <c r="MQH121" s="137"/>
      <c r="MQI121" s="137"/>
      <c r="MQJ121" s="137"/>
      <c r="MQK121" s="137"/>
      <c r="MQL121" s="137"/>
      <c r="MQM121" s="137"/>
      <c r="MQN121" s="137"/>
      <c r="MQO121" s="137"/>
      <c r="MQP121" s="137"/>
      <c r="MQQ121" s="137"/>
      <c r="MQR121" s="137"/>
      <c r="MQS121" s="137"/>
      <c r="MQT121" s="137"/>
      <c r="MQU121" s="137"/>
      <c r="MQV121" s="137"/>
      <c r="MQW121" s="137"/>
      <c r="MQX121" s="137"/>
      <c r="MQY121" s="137"/>
      <c r="MQZ121" s="137"/>
      <c r="MRA121" s="137"/>
      <c r="MRB121" s="137"/>
      <c r="MRC121" s="137"/>
      <c r="MRD121" s="137"/>
      <c r="MRE121" s="137"/>
      <c r="MRF121" s="137"/>
      <c r="MRG121" s="137"/>
      <c r="MRH121" s="137"/>
      <c r="MRI121" s="137"/>
      <c r="MRJ121" s="137"/>
      <c r="MRK121" s="137"/>
      <c r="MRL121" s="137"/>
      <c r="MRM121" s="137"/>
      <c r="MRN121" s="137"/>
      <c r="MRO121" s="137"/>
      <c r="MRP121" s="137"/>
      <c r="MRQ121" s="137"/>
      <c r="MRR121" s="137"/>
      <c r="MRS121" s="137"/>
      <c r="MRT121" s="137"/>
      <c r="MRU121" s="137"/>
      <c r="MRV121" s="137"/>
      <c r="MRW121" s="137"/>
      <c r="MRX121" s="137"/>
      <c r="MRY121" s="137"/>
      <c r="MRZ121" s="137"/>
      <c r="MSA121" s="137"/>
      <c r="MSB121" s="137"/>
      <c r="MSC121" s="137"/>
      <c r="MSD121" s="137"/>
      <c r="MSE121" s="137"/>
      <c r="MSF121" s="137"/>
      <c r="MSG121" s="137"/>
      <c r="MSH121" s="137"/>
      <c r="MSI121" s="137"/>
      <c r="MSJ121" s="137"/>
      <c r="MSK121" s="137"/>
      <c r="MSL121" s="137"/>
      <c r="MSM121" s="137"/>
      <c r="MSN121" s="137"/>
      <c r="MSO121" s="137"/>
      <c r="MSP121" s="137"/>
      <c r="MSQ121" s="137"/>
      <c r="MSR121" s="137"/>
      <c r="MSS121" s="137"/>
      <c r="MST121" s="137"/>
      <c r="MSU121" s="137"/>
      <c r="MSV121" s="137"/>
      <c r="MSW121" s="137"/>
      <c r="MSX121" s="137"/>
      <c r="MSY121" s="137"/>
      <c r="MSZ121" s="137"/>
      <c r="MTA121" s="137"/>
      <c r="MTB121" s="137"/>
      <c r="MTC121" s="137"/>
      <c r="MTD121" s="137"/>
      <c r="MTE121" s="137"/>
      <c r="MTF121" s="137"/>
      <c r="MTG121" s="137"/>
      <c r="MTH121" s="137"/>
      <c r="MTI121" s="137"/>
      <c r="MTJ121" s="137"/>
      <c r="MTK121" s="137"/>
      <c r="MTL121" s="137"/>
      <c r="MTM121" s="137"/>
      <c r="MTN121" s="137"/>
      <c r="MTO121" s="137"/>
      <c r="MTP121" s="137"/>
      <c r="MTQ121" s="137"/>
      <c r="MTR121" s="137"/>
      <c r="MTS121" s="137"/>
      <c r="MTT121" s="137"/>
      <c r="MTU121" s="137"/>
      <c r="MTV121" s="137"/>
      <c r="MTW121" s="137"/>
      <c r="MTX121" s="137"/>
      <c r="MTY121" s="137"/>
      <c r="MTZ121" s="137"/>
      <c r="MUA121" s="137"/>
      <c r="MUB121" s="137"/>
      <c r="MUC121" s="137"/>
      <c r="MUD121" s="137"/>
      <c r="MUE121" s="137"/>
      <c r="MUF121" s="137"/>
      <c r="MUG121" s="137"/>
      <c r="MUH121" s="137"/>
      <c r="MUI121" s="137"/>
      <c r="MUJ121" s="137"/>
      <c r="MUK121" s="137"/>
      <c r="MUL121" s="137"/>
      <c r="MUM121" s="137"/>
      <c r="MUN121" s="137"/>
      <c r="MUO121" s="137"/>
      <c r="MUP121" s="137"/>
      <c r="MUQ121" s="137"/>
      <c r="MUR121" s="137"/>
      <c r="MUS121" s="137"/>
      <c r="MUT121" s="137"/>
      <c r="MUU121" s="137"/>
      <c r="MUV121" s="137"/>
      <c r="MUW121" s="137"/>
      <c r="MUX121" s="137"/>
      <c r="MUY121" s="137"/>
      <c r="MUZ121" s="137"/>
      <c r="MVA121" s="137"/>
      <c r="MVB121" s="137"/>
      <c r="MVC121" s="137"/>
      <c r="MVD121" s="137"/>
      <c r="MVE121" s="137"/>
      <c r="MVF121" s="137"/>
      <c r="MVG121" s="137"/>
      <c r="MVH121" s="137"/>
      <c r="MVI121" s="137"/>
      <c r="MVJ121" s="137"/>
      <c r="MVK121" s="137"/>
      <c r="MVL121" s="137"/>
      <c r="MVM121" s="137"/>
      <c r="MVN121" s="137"/>
      <c r="MVO121" s="137"/>
      <c r="MVP121" s="137"/>
      <c r="MVQ121" s="137"/>
      <c r="MVR121" s="137"/>
      <c r="MVS121" s="137"/>
      <c r="MVT121" s="137"/>
      <c r="MVU121" s="137"/>
      <c r="MVV121" s="137"/>
      <c r="MVW121" s="137"/>
      <c r="MVX121" s="137"/>
      <c r="MVY121" s="137"/>
      <c r="MVZ121" s="137"/>
      <c r="MWA121" s="137"/>
      <c r="MWB121" s="137"/>
      <c r="MWC121" s="137"/>
      <c r="MWD121" s="137"/>
      <c r="MWE121" s="137"/>
      <c r="MWF121" s="137"/>
      <c r="MWG121" s="137"/>
      <c r="MWH121" s="137"/>
      <c r="MWI121" s="137"/>
      <c r="MWJ121" s="137"/>
      <c r="MWK121" s="137"/>
      <c r="MWL121" s="137"/>
      <c r="MWM121" s="137"/>
      <c r="MWN121" s="137"/>
      <c r="MWO121" s="137"/>
      <c r="MWP121" s="137"/>
      <c r="MWQ121" s="137"/>
      <c r="MWR121" s="137"/>
      <c r="MWS121" s="137"/>
      <c r="MWT121" s="137"/>
      <c r="MWU121" s="137"/>
      <c r="MWV121" s="137"/>
      <c r="MWW121" s="137"/>
      <c r="MWX121" s="137"/>
      <c r="MWY121" s="137"/>
      <c r="MWZ121" s="137"/>
      <c r="MXA121" s="137"/>
      <c r="MXB121" s="137"/>
      <c r="MXC121" s="137"/>
      <c r="MXD121" s="137"/>
      <c r="MXE121" s="137"/>
      <c r="MXF121" s="137"/>
      <c r="MXG121" s="137"/>
      <c r="MXH121" s="137"/>
      <c r="MXI121" s="137"/>
      <c r="MXJ121" s="137"/>
      <c r="MXK121" s="137"/>
      <c r="MXL121" s="137"/>
      <c r="MXM121" s="137"/>
      <c r="MXN121" s="137"/>
      <c r="MXO121" s="137"/>
      <c r="MXP121" s="137"/>
      <c r="MXQ121" s="137"/>
      <c r="MXR121" s="137"/>
      <c r="MXS121" s="137"/>
      <c r="MXT121" s="137"/>
      <c r="MXU121" s="137"/>
      <c r="MXV121" s="137"/>
      <c r="MXW121" s="137"/>
      <c r="MXX121" s="137"/>
      <c r="MXY121" s="137"/>
      <c r="MXZ121" s="137"/>
      <c r="MYA121" s="137"/>
      <c r="MYB121" s="137"/>
      <c r="MYC121" s="137"/>
      <c r="MYD121" s="137"/>
      <c r="MYE121" s="137"/>
      <c r="MYF121" s="137"/>
      <c r="MYG121" s="137"/>
      <c r="MYH121" s="137"/>
      <c r="MYI121" s="137"/>
      <c r="MYJ121" s="137"/>
      <c r="MYK121" s="137"/>
      <c r="MYL121" s="137"/>
      <c r="MYM121" s="137"/>
      <c r="MYN121" s="137"/>
      <c r="MYO121" s="137"/>
      <c r="MYP121" s="137"/>
      <c r="MYQ121" s="137"/>
      <c r="MYR121" s="137"/>
      <c r="MYS121" s="137"/>
      <c r="MYT121" s="137"/>
      <c r="MYU121" s="137"/>
      <c r="MYV121" s="137"/>
      <c r="MYW121" s="137"/>
      <c r="MYX121" s="137"/>
      <c r="MYY121" s="137"/>
      <c r="MYZ121" s="137"/>
      <c r="MZA121" s="137"/>
      <c r="MZB121" s="137"/>
      <c r="MZC121" s="137"/>
      <c r="MZD121" s="137"/>
      <c r="MZE121" s="137"/>
      <c r="MZF121" s="137"/>
      <c r="MZG121" s="137"/>
      <c r="MZH121" s="137"/>
      <c r="MZI121" s="137"/>
      <c r="MZJ121" s="137"/>
      <c r="MZK121" s="137"/>
      <c r="MZL121" s="137"/>
      <c r="MZM121" s="137"/>
      <c r="MZN121" s="137"/>
      <c r="MZO121" s="137"/>
      <c r="MZP121" s="137"/>
      <c r="MZQ121" s="137"/>
      <c r="MZR121" s="137"/>
      <c r="MZS121" s="137"/>
      <c r="MZT121" s="137"/>
      <c r="MZU121" s="137"/>
      <c r="MZV121" s="137"/>
      <c r="MZW121" s="137"/>
      <c r="MZX121" s="137"/>
      <c r="MZY121" s="137"/>
      <c r="MZZ121" s="137"/>
      <c r="NAA121" s="137"/>
      <c r="NAB121" s="137"/>
      <c r="NAC121" s="137"/>
      <c r="NAD121" s="137"/>
      <c r="NAE121" s="137"/>
      <c r="NAF121" s="137"/>
      <c r="NAG121" s="137"/>
      <c r="NAH121" s="137"/>
      <c r="NAI121" s="137"/>
      <c r="NAJ121" s="137"/>
      <c r="NAK121" s="137"/>
      <c r="NAL121" s="137"/>
      <c r="NAM121" s="137"/>
      <c r="NAN121" s="137"/>
      <c r="NAO121" s="137"/>
      <c r="NAP121" s="137"/>
      <c r="NAQ121" s="137"/>
      <c r="NAR121" s="137"/>
      <c r="NAS121" s="137"/>
      <c r="NAT121" s="137"/>
      <c r="NAU121" s="137"/>
      <c r="NAV121" s="137"/>
      <c r="NAW121" s="137"/>
      <c r="NAX121" s="137"/>
      <c r="NAY121" s="137"/>
      <c r="NAZ121" s="137"/>
      <c r="NBA121" s="137"/>
      <c r="NBB121" s="137"/>
      <c r="NBC121" s="137"/>
      <c r="NBD121" s="137"/>
      <c r="NBE121" s="137"/>
      <c r="NBF121" s="137"/>
      <c r="NBG121" s="137"/>
      <c r="NBH121" s="137"/>
      <c r="NBI121" s="137"/>
      <c r="NBJ121" s="137"/>
      <c r="NBK121" s="137"/>
      <c r="NBL121" s="137"/>
      <c r="NBM121" s="137"/>
      <c r="NBN121" s="137"/>
      <c r="NBO121" s="137"/>
      <c r="NBP121" s="137"/>
      <c r="NBQ121" s="137"/>
      <c r="NBR121" s="137"/>
      <c r="NBS121" s="137"/>
      <c r="NBT121" s="137"/>
      <c r="NBU121" s="137"/>
      <c r="NBV121" s="137"/>
      <c r="NBW121" s="137"/>
      <c r="NBX121" s="137"/>
      <c r="NBY121" s="137"/>
      <c r="NBZ121" s="137"/>
      <c r="NCA121" s="137"/>
      <c r="NCB121" s="137"/>
      <c r="NCC121" s="137"/>
      <c r="NCD121" s="137"/>
      <c r="NCE121" s="137"/>
      <c r="NCF121" s="137"/>
      <c r="NCG121" s="137"/>
      <c r="NCH121" s="137"/>
      <c r="NCI121" s="137"/>
      <c r="NCJ121" s="137"/>
      <c r="NCK121" s="137"/>
      <c r="NCL121" s="137"/>
      <c r="NCM121" s="137"/>
      <c r="NCN121" s="137"/>
      <c r="NCO121" s="137"/>
      <c r="NCP121" s="137"/>
      <c r="NCQ121" s="137"/>
      <c r="NCR121" s="137"/>
      <c r="NCS121" s="137"/>
      <c r="NCT121" s="137"/>
      <c r="NCU121" s="137"/>
      <c r="NCV121" s="137"/>
      <c r="NCW121" s="137"/>
      <c r="NCX121" s="137"/>
      <c r="NCY121" s="137"/>
      <c r="NCZ121" s="137"/>
      <c r="NDA121" s="137"/>
      <c r="NDB121" s="137"/>
      <c r="NDC121" s="137"/>
      <c r="NDD121" s="137"/>
      <c r="NDE121" s="137"/>
      <c r="NDF121" s="137"/>
      <c r="NDG121" s="137"/>
      <c r="NDH121" s="137"/>
      <c r="NDI121" s="137"/>
      <c r="NDJ121" s="137"/>
      <c r="NDK121" s="137"/>
      <c r="NDL121" s="137"/>
      <c r="NDM121" s="137"/>
      <c r="NDN121" s="137"/>
      <c r="NDO121" s="137"/>
      <c r="NDP121" s="137"/>
      <c r="NDQ121" s="137"/>
      <c r="NDR121" s="137"/>
      <c r="NDS121" s="137"/>
      <c r="NDT121" s="137"/>
      <c r="NDU121" s="137"/>
      <c r="NDV121" s="137"/>
      <c r="NDW121" s="137"/>
      <c r="NDX121" s="137"/>
      <c r="NDY121" s="137"/>
      <c r="NDZ121" s="137"/>
      <c r="NEA121" s="137"/>
      <c r="NEB121" s="137"/>
      <c r="NEC121" s="137"/>
      <c r="NED121" s="137"/>
      <c r="NEE121" s="137"/>
      <c r="NEF121" s="137"/>
      <c r="NEG121" s="137"/>
      <c r="NEH121" s="137"/>
      <c r="NEI121" s="137"/>
      <c r="NEJ121" s="137"/>
      <c r="NEK121" s="137"/>
      <c r="NEL121" s="137"/>
      <c r="NEM121" s="137"/>
      <c r="NEN121" s="137"/>
      <c r="NEO121" s="137"/>
      <c r="NEP121" s="137"/>
      <c r="NEQ121" s="137"/>
      <c r="NER121" s="137"/>
      <c r="NES121" s="137"/>
      <c r="NET121" s="137"/>
      <c r="NEU121" s="137"/>
      <c r="NEV121" s="137"/>
      <c r="NEW121" s="137"/>
      <c r="NEX121" s="137"/>
      <c r="NEY121" s="137"/>
      <c r="NEZ121" s="137"/>
      <c r="NFA121" s="137"/>
      <c r="NFB121" s="137"/>
      <c r="NFC121" s="137"/>
      <c r="NFD121" s="137"/>
      <c r="NFE121" s="137"/>
      <c r="NFF121" s="137"/>
      <c r="NFG121" s="137"/>
      <c r="NFH121" s="137"/>
      <c r="NFI121" s="137"/>
      <c r="NFJ121" s="137"/>
      <c r="NFK121" s="137"/>
      <c r="NFL121" s="137"/>
      <c r="NFM121" s="137"/>
      <c r="NFN121" s="137"/>
      <c r="NFO121" s="137"/>
      <c r="NFP121" s="137"/>
      <c r="NFQ121" s="137"/>
      <c r="NFR121" s="137"/>
      <c r="NFS121" s="137"/>
      <c r="NFT121" s="137"/>
      <c r="NFU121" s="137"/>
      <c r="NFV121" s="137"/>
      <c r="NFW121" s="137"/>
      <c r="NFX121" s="137"/>
      <c r="NFY121" s="137"/>
      <c r="NFZ121" s="137"/>
      <c r="NGA121" s="137"/>
      <c r="NGB121" s="137"/>
      <c r="NGC121" s="137"/>
      <c r="NGD121" s="137"/>
      <c r="NGE121" s="137"/>
      <c r="NGF121" s="137"/>
      <c r="NGG121" s="137"/>
      <c r="NGH121" s="137"/>
      <c r="NGI121" s="137"/>
      <c r="NGJ121" s="137"/>
      <c r="NGK121" s="137"/>
      <c r="NGL121" s="137"/>
      <c r="NGM121" s="137"/>
      <c r="NGN121" s="137"/>
      <c r="NGO121" s="137"/>
      <c r="NGP121" s="137"/>
      <c r="NGQ121" s="137"/>
      <c r="NGR121" s="137"/>
      <c r="NGS121" s="137"/>
      <c r="NGT121" s="137"/>
      <c r="NGU121" s="137"/>
      <c r="NGV121" s="137"/>
      <c r="NGW121" s="137"/>
      <c r="NGX121" s="137"/>
      <c r="NGY121" s="137"/>
      <c r="NGZ121" s="137"/>
      <c r="NHA121" s="137"/>
      <c r="NHB121" s="137"/>
      <c r="NHC121" s="137"/>
      <c r="NHD121" s="137"/>
      <c r="NHE121" s="137"/>
      <c r="NHF121" s="137"/>
      <c r="NHG121" s="137"/>
      <c r="NHH121" s="137"/>
      <c r="NHI121" s="137"/>
      <c r="NHJ121" s="137"/>
      <c r="NHK121" s="137"/>
      <c r="NHL121" s="137"/>
      <c r="NHM121" s="137"/>
      <c r="NHN121" s="137"/>
      <c r="NHO121" s="137"/>
      <c r="NHP121" s="137"/>
      <c r="NHQ121" s="137"/>
      <c r="NHR121" s="137"/>
      <c r="NHS121" s="137"/>
      <c r="NHT121" s="137"/>
      <c r="NHU121" s="137"/>
      <c r="NHV121" s="137"/>
      <c r="NHW121" s="137"/>
      <c r="NHX121" s="137"/>
      <c r="NHY121" s="137"/>
      <c r="NHZ121" s="137"/>
      <c r="NIA121" s="137"/>
      <c r="NIB121" s="137"/>
      <c r="NIC121" s="137"/>
      <c r="NID121" s="137"/>
      <c r="NIE121" s="137"/>
      <c r="NIF121" s="137"/>
      <c r="NIG121" s="137"/>
      <c r="NIH121" s="137"/>
      <c r="NII121" s="137"/>
      <c r="NIJ121" s="137"/>
      <c r="NIK121" s="137"/>
      <c r="NIL121" s="137"/>
      <c r="NIM121" s="137"/>
      <c r="NIN121" s="137"/>
      <c r="NIO121" s="137"/>
      <c r="NIP121" s="137"/>
      <c r="NIQ121" s="137"/>
      <c r="NIR121" s="137"/>
      <c r="NIS121" s="137"/>
      <c r="NIT121" s="137"/>
      <c r="NIU121" s="137"/>
      <c r="NIV121" s="137"/>
      <c r="NIW121" s="137"/>
      <c r="NIX121" s="137"/>
      <c r="NIY121" s="137"/>
      <c r="NIZ121" s="137"/>
      <c r="NJA121" s="137"/>
      <c r="NJB121" s="137"/>
      <c r="NJC121" s="137"/>
      <c r="NJD121" s="137"/>
      <c r="NJE121" s="137"/>
      <c r="NJF121" s="137"/>
      <c r="NJG121" s="137"/>
      <c r="NJH121" s="137"/>
      <c r="NJI121" s="137"/>
      <c r="NJJ121" s="137"/>
      <c r="NJK121" s="137"/>
      <c r="NJL121" s="137"/>
      <c r="NJM121" s="137"/>
      <c r="NJN121" s="137"/>
      <c r="NJO121" s="137"/>
      <c r="NJP121" s="137"/>
      <c r="NJQ121" s="137"/>
      <c r="NJR121" s="137"/>
      <c r="NJS121" s="137"/>
      <c r="NJT121" s="137"/>
      <c r="NJU121" s="137"/>
      <c r="NJV121" s="137"/>
      <c r="NJW121" s="137"/>
      <c r="NJX121" s="137"/>
      <c r="NJY121" s="137"/>
      <c r="NJZ121" s="137"/>
      <c r="NKA121" s="137"/>
      <c r="NKB121" s="137"/>
      <c r="NKC121" s="137"/>
      <c r="NKD121" s="137"/>
      <c r="NKE121" s="137"/>
      <c r="NKF121" s="137"/>
      <c r="NKG121" s="137"/>
      <c r="NKH121" s="137"/>
      <c r="NKI121" s="137"/>
      <c r="NKJ121" s="137"/>
      <c r="NKK121" s="137"/>
      <c r="NKL121" s="137"/>
      <c r="NKM121" s="137"/>
      <c r="NKN121" s="137"/>
      <c r="NKO121" s="137"/>
      <c r="NKP121" s="137"/>
      <c r="NKQ121" s="137"/>
      <c r="NKR121" s="137"/>
      <c r="NKS121" s="137"/>
      <c r="NKT121" s="137"/>
      <c r="NKU121" s="137"/>
      <c r="NKV121" s="137"/>
      <c r="NKW121" s="137"/>
      <c r="NKX121" s="137"/>
      <c r="NKY121" s="137"/>
      <c r="NKZ121" s="137"/>
      <c r="NLA121" s="137"/>
      <c r="NLB121" s="137"/>
      <c r="NLC121" s="137"/>
      <c r="NLD121" s="137"/>
      <c r="NLE121" s="137"/>
      <c r="NLF121" s="137"/>
      <c r="NLG121" s="137"/>
      <c r="NLH121" s="137"/>
      <c r="NLI121" s="137"/>
      <c r="NLJ121" s="137"/>
      <c r="NLK121" s="137"/>
      <c r="NLL121" s="137"/>
      <c r="NLM121" s="137"/>
      <c r="NLN121" s="137"/>
      <c r="NLO121" s="137"/>
      <c r="NLP121" s="137"/>
      <c r="NLQ121" s="137"/>
      <c r="NLR121" s="137"/>
      <c r="NLS121" s="137"/>
      <c r="NLT121" s="137"/>
      <c r="NLU121" s="137"/>
      <c r="NLV121" s="137"/>
      <c r="NLW121" s="137"/>
      <c r="NLX121" s="137"/>
      <c r="NLY121" s="137"/>
      <c r="NLZ121" s="137"/>
      <c r="NMA121" s="137"/>
      <c r="NMB121" s="137"/>
      <c r="NMC121" s="137"/>
      <c r="NMD121" s="137"/>
      <c r="NME121" s="137"/>
      <c r="NMF121" s="137"/>
      <c r="NMG121" s="137"/>
      <c r="NMH121" s="137"/>
      <c r="NMI121" s="137"/>
      <c r="NMJ121" s="137"/>
      <c r="NMK121" s="137"/>
      <c r="NML121" s="137"/>
      <c r="NMM121" s="137"/>
      <c r="NMN121" s="137"/>
      <c r="NMO121" s="137"/>
      <c r="NMP121" s="137"/>
      <c r="NMQ121" s="137"/>
      <c r="NMR121" s="137"/>
      <c r="NMS121" s="137"/>
      <c r="NMT121" s="137"/>
      <c r="NMU121" s="137"/>
      <c r="NMV121" s="137"/>
      <c r="NMW121" s="137"/>
      <c r="NMX121" s="137"/>
      <c r="NMY121" s="137"/>
      <c r="NMZ121" s="137"/>
      <c r="NNA121" s="137"/>
      <c r="NNB121" s="137"/>
      <c r="NNC121" s="137"/>
      <c r="NND121" s="137"/>
      <c r="NNE121" s="137"/>
      <c r="NNF121" s="137"/>
      <c r="NNG121" s="137"/>
      <c r="NNH121" s="137"/>
      <c r="NNI121" s="137"/>
      <c r="NNJ121" s="137"/>
      <c r="NNK121" s="137"/>
      <c r="NNL121" s="137"/>
      <c r="NNM121" s="137"/>
      <c r="NNN121" s="137"/>
      <c r="NNO121" s="137"/>
      <c r="NNP121" s="137"/>
      <c r="NNQ121" s="137"/>
      <c r="NNR121" s="137"/>
      <c r="NNS121" s="137"/>
      <c r="NNT121" s="137"/>
      <c r="NNU121" s="137"/>
      <c r="NNV121" s="137"/>
      <c r="NNW121" s="137"/>
      <c r="NNX121" s="137"/>
      <c r="NNY121" s="137"/>
      <c r="NNZ121" s="137"/>
      <c r="NOA121" s="137"/>
      <c r="NOB121" s="137"/>
      <c r="NOC121" s="137"/>
      <c r="NOD121" s="137"/>
      <c r="NOE121" s="137"/>
      <c r="NOF121" s="137"/>
      <c r="NOG121" s="137"/>
      <c r="NOH121" s="137"/>
      <c r="NOI121" s="137"/>
      <c r="NOJ121" s="137"/>
      <c r="NOK121" s="137"/>
      <c r="NOL121" s="137"/>
      <c r="NOM121" s="137"/>
      <c r="NON121" s="137"/>
      <c r="NOO121" s="137"/>
      <c r="NOP121" s="137"/>
      <c r="NOQ121" s="137"/>
      <c r="NOR121" s="137"/>
      <c r="NOS121" s="137"/>
      <c r="NOT121" s="137"/>
      <c r="NOU121" s="137"/>
      <c r="NOV121" s="137"/>
      <c r="NOW121" s="137"/>
      <c r="NOX121" s="137"/>
      <c r="NOY121" s="137"/>
      <c r="NOZ121" s="137"/>
      <c r="NPA121" s="137"/>
      <c r="NPB121" s="137"/>
      <c r="NPC121" s="137"/>
      <c r="NPD121" s="137"/>
      <c r="NPE121" s="137"/>
      <c r="NPF121" s="137"/>
      <c r="NPG121" s="137"/>
      <c r="NPH121" s="137"/>
      <c r="NPI121" s="137"/>
      <c r="NPJ121" s="137"/>
      <c r="NPK121" s="137"/>
      <c r="NPL121" s="137"/>
      <c r="NPM121" s="137"/>
      <c r="NPN121" s="137"/>
      <c r="NPO121" s="137"/>
      <c r="NPP121" s="137"/>
      <c r="NPQ121" s="137"/>
      <c r="NPR121" s="137"/>
      <c r="NPS121" s="137"/>
      <c r="NPT121" s="137"/>
      <c r="NPU121" s="137"/>
      <c r="NPV121" s="137"/>
      <c r="NPW121" s="137"/>
      <c r="NPX121" s="137"/>
      <c r="NPY121" s="137"/>
      <c r="NPZ121" s="137"/>
      <c r="NQA121" s="137"/>
      <c r="NQB121" s="137"/>
      <c r="NQC121" s="137"/>
      <c r="NQD121" s="137"/>
      <c r="NQE121" s="137"/>
      <c r="NQF121" s="137"/>
      <c r="NQG121" s="137"/>
      <c r="NQH121" s="137"/>
      <c r="NQI121" s="137"/>
      <c r="NQJ121" s="137"/>
      <c r="NQK121" s="137"/>
      <c r="NQL121" s="137"/>
      <c r="NQM121" s="137"/>
      <c r="NQN121" s="137"/>
      <c r="NQO121" s="137"/>
      <c r="NQP121" s="137"/>
      <c r="NQQ121" s="137"/>
      <c r="NQR121" s="137"/>
      <c r="NQS121" s="137"/>
      <c r="NQT121" s="137"/>
      <c r="NQU121" s="137"/>
      <c r="NQV121" s="137"/>
      <c r="NQW121" s="137"/>
      <c r="NQX121" s="137"/>
      <c r="NQY121" s="137"/>
      <c r="NQZ121" s="137"/>
      <c r="NRA121" s="137"/>
      <c r="NRB121" s="137"/>
      <c r="NRC121" s="137"/>
      <c r="NRD121" s="137"/>
      <c r="NRE121" s="137"/>
      <c r="NRF121" s="137"/>
      <c r="NRG121" s="137"/>
      <c r="NRH121" s="137"/>
      <c r="NRI121" s="137"/>
      <c r="NRJ121" s="137"/>
      <c r="NRK121" s="137"/>
      <c r="NRL121" s="137"/>
      <c r="NRM121" s="137"/>
      <c r="NRN121" s="137"/>
      <c r="NRO121" s="137"/>
      <c r="NRP121" s="137"/>
      <c r="NRQ121" s="137"/>
      <c r="NRR121" s="137"/>
      <c r="NRS121" s="137"/>
      <c r="NRT121" s="137"/>
      <c r="NRU121" s="137"/>
      <c r="NRV121" s="137"/>
      <c r="NRW121" s="137"/>
      <c r="NRX121" s="137"/>
      <c r="NRY121" s="137"/>
      <c r="NRZ121" s="137"/>
      <c r="NSA121" s="137"/>
      <c r="NSB121" s="137"/>
      <c r="NSC121" s="137"/>
      <c r="NSD121" s="137"/>
      <c r="NSE121" s="137"/>
      <c r="NSF121" s="137"/>
      <c r="NSG121" s="137"/>
      <c r="NSH121" s="137"/>
      <c r="NSI121" s="137"/>
      <c r="NSJ121" s="137"/>
      <c r="NSK121" s="137"/>
      <c r="NSL121" s="137"/>
      <c r="NSM121" s="137"/>
      <c r="NSN121" s="137"/>
      <c r="NSO121" s="137"/>
      <c r="NSP121" s="137"/>
      <c r="NSQ121" s="137"/>
      <c r="NSR121" s="137"/>
      <c r="NSS121" s="137"/>
      <c r="NST121" s="137"/>
      <c r="NSU121" s="137"/>
      <c r="NSV121" s="137"/>
      <c r="NSW121" s="137"/>
      <c r="NSX121" s="137"/>
      <c r="NSY121" s="137"/>
      <c r="NSZ121" s="137"/>
      <c r="NTA121" s="137"/>
      <c r="NTB121" s="137"/>
      <c r="NTC121" s="137"/>
      <c r="NTD121" s="137"/>
      <c r="NTE121" s="137"/>
      <c r="NTF121" s="137"/>
      <c r="NTG121" s="137"/>
      <c r="NTH121" s="137"/>
      <c r="NTI121" s="137"/>
      <c r="NTJ121" s="137"/>
      <c r="NTK121" s="137"/>
      <c r="NTL121" s="137"/>
      <c r="NTM121" s="137"/>
      <c r="NTN121" s="137"/>
      <c r="NTO121" s="137"/>
      <c r="NTP121" s="137"/>
      <c r="NTQ121" s="137"/>
      <c r="NTR121" s="137"/>
      <c r="NTS121" s="137"/>
      <c r="NTT121" s="137"/>
      <c r="NTU121" s="137"/>
      <c r="NTV121" s="137"/>
      <c r="NTW121" s="137"/>
      <c r="NTX121" s="137"/>
      <c r="NTY121" s="137"/>
      <c r="NTZ121" s="137"/>
      <c r="NUA121" s="137"/>
      <c r="NUB121" s="137"/>
      <c r="NUC121" s="137"/>
      <c r="NUD121" s="137"/>
      <c r="NUE121" s="137"/>
      <c r="NUF121" s="137"/>
      <c r="NUG121" s="137"/>
      <c r="NUH121" s="137"/>
      <c r="NUI121" s="137"/>
      <c r="NUJ121" s="137"/>
      <c r="NUK121" s="137"/>
      <c r="NUL121" s="137"/>
      <c r="NUM121" s="137"/>
      <c r="NUN121" s="137"/>
      <c r="NUO121" s="137"/>
      <c r="NUP121" s="137"/>
      <c r="NUQ121" s="137"/>
      <c r="NUR121" s="137"/>
      <c r="NUS121" s="137"/>
      <c r="NUT121" s="137"/>
      <c r="NUU121" s="137"/>
      <c r="NUV121" s="137"/>
      <c r="NUW121" s="137"/>
      <c r="NUX121" s="137"/>
      <c r="NUY121" s="137"/>
      <c r="NUZ121" s="137"/>
      <c r="NVA121" s="137"/>
      <c r="NVB121" s="137"/>
      <c r="NVC121" s="137"/>
      <c r="NVD121" s="137"/>
      <c r="NVE121" s="137"/>
      <c r="NVF121" s="137"/>
      <c r="NVG121" s="137"/>
      <c r="NVH121" s="137"/>
      <c r="NVI121" s="137"/>
      <c r="NVJ121" s="137"/>
      <c r="NVK121" s="137"/>
      <c r="NVL121" s="137"/>
      <c r="NVM121" s="137"/>
      <c r="NVN121" s="137"/>
      <c r="NVO121" s="137"/>
      <c r="NVP121" s="137"/>
      <c r="NVQ121" s="137"/>
      <c r="NVR121" s="137"/>
      <c r="NVS121" s="137"/>
      <c r="NVT121" s="137"/>
      <c r="NVU121" s="137"/>
      <c r="NVV121" s="137"/>
      <c r="NVW121" s="137"/>
      <c r="NVX121" s="137"/>
      <c r="NVY121" s="137"/>
      <c r="NVZ121" s="137"/>
      <c r="NWA121" s="137"/>
      <c r="NWB121" s="137"/>
      <c r="NWC121" s="137"/>
      <c r="NWD121" s="137"/>
      <c r="NWE121" s="137"/>
      <c r="NWF121" s="137"/>
      <c r="NWG121" s="137"/>
      <c r="NWH121" s="137"/>
      <c r="NWI121" s="137"/>
      <c r="NWJ121" s="137"/>
      <c r="NWK121" s="137"/>
      <c r="NWL121" s="137"/>
      <c r="NWM121" s="137"/>
      <c r="NWN121" s="137"/>
      <c r="NWO121" s="137"/>
      <c r="NWP121" s="137"/>
      <c r="NWQ121" s="137"/>
      <c r="NWR121" s="137"/>
      <c r="NWS121" s="137"/>
      <c r="NWT121" s="137"/>
      <c r="NWU121" s="137"/>
      <c r="NWV121" s="137"/>
      <c r="NWW121" s="137"/>
      <c r="NWX121" s="137"/>
      <c r="NWY121" s="137"/>
      <c r="NWZ121" s="137"/>
      <c r="NXA121" s="137"/>
      <c r="NXB121" s="137"/>
      <c r="NXC121" s="137"/>
      <c r="NXD121" s="137"/>
      <c r="NXE121" s="137"/>
      <c r="NXF121" s="137"/>
      <c r="NXG121" s="137"/>
      <c r="NXH121" s="137"/>
      <c r="NXI121" s="137"/>
      <c r="NXJ121" s="137"/>
      <c r="NXK121" s="137"/>
      <c r="NXL121" s="137"/>
      <c r="NXM121" s="137"/>
      <c r="NXN121" s="137"/>
      <c r="NXO121" s="137"/>
      <c r="NXP121" s="137"/>
      <c r="NXQ121" s="137"/>
      <c r="NXR121" s="137"/>
      <c r="NXS121" s="137"/>
      <c r="NXT121" s="137"/>
      <c r="NXU121" s="137"/>
      <c r="NXV121" s="137"/>
      <c r="NXW121" s="137"/>
      <c r="NXX121" s="137"/>
      <c r="NXY121" s="137"/>
      <c r="NXZ121" s="137"/>
      <c r="NYA121" s="137"/>
      <c r="NYB121" s="137"/>
      <c r="NYC121" s="137"/>
      <c r="NYD121" s="137"/>
      <c r="NYE121" s="137"/>
      <c r="NYF121" s="137"/>
      <c r="NYG121" s="137"/>
      <c r="NYH121" s="137"/>
      <c r="NYI121" s="137"/>
      <c r="NYJ121" s="137"/>
      <c r="NYK121" s="137"/>
      <c r="NYL121" s="137"/>
      <c r="NYM121" s="137"/>
      <c r="NYN121" s="137"/>
      <c r="NYO121" s="137"/>
      <c r="NYP121" s="137"/>
      <c r="NYQ121" s="137"/>
      <c r="NYR121" s="137"/>
      <c r="NYS121" s="137"/>
      <c r="NYT121" s="137"/>
      <c r="NYU121" s="137"/>
      <c r="NYV121" s="137"/>
      <c r="NYW121" s="137"/>
      <c r="NYX121" s="137"/>
      <c r="NYY121" s="137"/>
      <c r="NYZ121" s="137"/>
      <c r="NZA121" s="137"/>
      <c r="NZB121" s="137"/>
      <c r="NZC121" s="137"/>
      <c r="NZD121" s="137"/>
      <c r="NZE121" s="137"/>
      <c r="NZF121" s="137"/>
      <c r="NZG121" s="137"/>
      <c r="NZH121" s="137"/>
      <c r="NZI121" s="137"/>
      <c r="NZJ121" s="137"/>
      <c r="NZK121" s="137"/>
      <c r="NZL121" s="137"/>
      <c r="NZM121" s="137"/>
      <c r="NZN121" s="137"/>
      <c r="NZO121" s="137"/>
      <c r="NZP121" s="137"/>
      <c r="NZQ121" s="137"/>
      <c r="NZR121" s="137"/>
      <c r="NZS121" s="137"/>
      <c r="NZT121" s="137"/>
      <c r="NZU121" s="137"/>
      <c r="NZV121" s="137"/>
      <c r="NZW121" s="137"/>
      <c r="NZX121" s="137"/>
      <c r="NZY121" s="137"/>
      <c r="NZZ121" s="137"/>
      <c r="OAA121" s="137"/>
      <c r="OAB121" s="137"/>
      <c r="OAC121" s="137"/>
      <c r="OAD121" s="137"/>
      <c r="OAE121" s="137"/>
      <c r="OAF121" s="137"/>
      <c r="OAG121" s="137"/>
      <c r="OAH121" s="137"/>
      <c r="OAI121" s="137"/>
      <c r="OAJ121" s="137"/>
      <c r="OAK121" s="137"/>
      <c r="OAL121" s="137"/>
      <c r="OAM121" s="137"/>
      <c r="OAN121" s="137"/>
      <c r="OAO121" s="137"/>
      <c r="OAP121" s="137"/>
      <c r="OAQ121" s="137"/>
      <c r="OAR121" s="137"/>
      <c r="OAS121" s="137"/>
      <c r="OAT121" s="137"/>
      <c r="OAU121" s="137"/>
      <c r="OAV121" s="137"/>
      <c r="OAW121" s="137"/>
      <c r="OAX121" s="137"/>
      <c r="OAY121" s="137"/>
      <c r="OAZ121" s="137"/>
      <c r="OBA121" s="137"/>
      <c r="OBB121" s="137"/>
      <c r="OBC121" s="137"/>
      <c r="OBD121" s="137"/>
      <c r="OBE121" s="137"/>
      <c r="OBF121" s="137"/>
      <c r="OBG121" s="137"/>
      <c r="OBH121" s="137"/>
      <c r="OBI121" s="137"/>
      <c r="OBJ121" s="137"/>
      <c r="OBK121" s="137"/>
      <c r="OBL121" s="137"/>
      <c r="OBM121" s="137"/>
      <c r="OBN121" s="137"/>
      <c r="OBO121" s="137"/>
      <c r="OBP121" s="137"/>
      <c r="OBQ121" s="137"/>
      <c r="OBR121" s="137"/>
      <c r="OBS121" s="137"/>
      <c r="OBT121" s="137"/>
      <c r="OBU121" s="137"/>
      <c r="OBV121" s="137"/>
      <c r="OBW121" s="137"/>
      <c r="OBX121" s="137"/>
      <c r="OBY121" s="137"/>
      <c r="OBZ121" s="137"/>
      <c r="OCA121" s="137"/>
      <c r="OCB121" s="137"/>
      <c r="OCC121" s="137"/>
      <c r="OCD121" s="137"/>
      <c r="OCE121" s="137"/>
      <c r="OCF121" s="137"/>
      <c r="OCG121" s="137"/>
      <c r="OCH121" s="137"/>
      <c r="OCI121" s="137"/>
      <c r="OCJ121" s="137"/>
      <c r="OCK121" s="137"/>
      <c r="OCL121" s="137"/>
      <c r="OCM121" s="137"/>
      <c r="OCN121" s="137"/>
      <c r="OCO121" s="137"/>
      <c r="OCP121" s="137"/>
      <c r="OCQ121" s="137"/>
      <c r="OCR121" s="137"/>
      <c r="OCS121" s="137"/>
      <c r="OCT121" s="137"/>
      <c r="OCU121" s="137"/>
      <c r="OCV121" s="137"/>
      <c r="OCW121" s="137"/>
      <c r="OCX121" s="137"/>
      <c r="OCY121" s="137"/>
      <c r="OCZ121" s="137"/>
      <c r="ODA121" s="137"/>
      <c r="ODB121" s="137"/>
      <c r="ODC121" s="137"/>
      <c r="ODD121" s="137"/>
      <c r="ODE121" s="137"/>
      <c r="ODF121" s="137"/>
      <c r="ODG121" s="137"/>
      <c r="ODH121" s="137"/>
      <c r="ODI121" s="137"/>
      <c r="ODJ121" s="137"/>
      <c r="ODK121" s="137"/>
      <c r="ODL121" s="137"/>
      <c r="ODM121" s="137"/>
      <c r="ODN121" s="137"/>
      <c r="ODO121" s="137"/>
      <c r="ODP121" s="137"/>
      <c r="ODQ121" s="137"/>
      <c r="ODR121" s="137"/>
      <c r="ODS121" s="137"/>
      <c r="ODT121" s="137"/>
      <c r="ODU121" s="137"/>
      <c r="ODV121" s="137"/>
      <c r="ODW121" s="137"/>
      <c r="ODX121" s="137"/>
      <c r="ODY121" s="137"/>
      <c r="ODZ121" s="137"/>
      <c r="OEA121" s="137"/>
      <c r="OEB121" s="137"/>
      <c r="OEC121" s="137"/>
      <c r="OED121" s="137"/>
      <c r="OEE121" s="137"/>
      <c r="OEF121" s="137"/>
      <c r="OEG121" s="137"/>
      <c r="OEH121" s="137"/>
      <c r="OEI121" s="137"/>
      <c r="OEJ121" s="137"/>
      <c r="OEK121" s="137"/>
      <c r="OEL121" s="137"/>
      <c r="OEM121" s="137"/>
      <c r="OEN121" s="137"/>
      <c r="OEO121" s="137"/>
      <c r="OEP121" s="137"/>
      <c r="OEQ121" s="137"/>
      <c r="OER121" s="137"/>
      <c r="OES121" s="137"/>
      <c r="OET121" s="137"/>
      <c r="OEU121" s="137"/>
      <c r="OEV121" s="137"/>
      <c r="OEW121" s="137"/>
      <c r="OEX121" s="137"/>
      <c r="OEY121" s="137"/>
      <c r="OEZ121" s="137"/>
      <c r="OFA121" s="137"/>
      <c r="OFB121" s="137"/>
      <c r="OFC121" s="137"/>
      <c r="OFD121" s="137"/>
      <c r="OFE121" s="137"/>
      <c r="OFF121" s="137"/>
      <c r="OFG121" s="137"/>
      <c r="OFH121" s="137"/>
      <c r="OFI121" s="137"/>
      <c r="OFJ121" s="137"/>
      <c r="OFK121" s="137"/>
      <c r="OFL121" s="137"/>
      <c r="OFM121" s="137"/>
      <c r="OFN121" s="137"/>
      <c r="OFO121" s="137"/>
      <c r="OFP121" s="137"/>
      <c r="OFQ121" s="137"/>
      <c r="OFR121" s="137"/>
      <c r="OFS121" s="137"/>
      <c r="OFT121" s="137"/>
      <c r="OFU121" s="137"/>
      <c r="OFV121" s="137"/>
      <c r="OFW121" s="137"/>
      <c r="OFX121" s="137"/>
      <c r="OFY121" s="137"/>
      <c r="OFZ121" s="137"/>
      <c r="OGA121" s="137"/>
      <c r="OGB121" s="137"/>
      <c r="OGC121" s="137"/>
      <c r="OGD121" s="137"/>
      <c r="OGE121" s="137"/>
      <c r="OGF121" s="137"/>
      <c r="OGG121" s="137"/>
      <c r="OGH121" s="137"/>
      <c r="OGI121" s="137"/>
      <c r="OGJ121" s="137"/>
      <c r="OGK121" s="137"/>
      <c r="OGL121" s="137"/>
      <c r="OGM121" s="137"/>
      <c r="OGN121" s="137"/>
      <c r="OGO121" s="137"/>
      <c r="OGP121" s="137"/>
      <c r="OGQ121" s="137"/>
      <c r="OGR121" s="137"/>
      <c r="OGS121" s="137"/>
      <c r="OGT121" s="137"/>
      <c r="OGU121" s="137"/>
      <c r="OGV121" s="137"/>
      <c r="OGW121" s="137"/>
      <c r="OGX121" s="137"/>
      <c r="OGY121" s="137"/>
      <c r="OGZ121" s="137"/>
      <c r="OHA121" s="137"/>
      <c r="OHB121" s="137"/>
      <c r="OHC121" s="137"/>
      <c r="OHD121" s="137"/>
      <c r="OHE121" s="137"/>
      <c r="OHF121" s="137"/>
      <c r="OHG121" s="137"/>
      <c r="OHH121" s="137"/>
      <c r="OHI121" s="137"/>
      <c r="OHJ121" s="137"/>
      <c r="OHK121" s="137"/>
      <c r="OHL121" s="137"/>
      <c r="OHM121" s="137"/>
      <c r="OHN121" s="137"/>
      <c r="OHO121" s="137"/>
      <c r="OHP121" s="137"/>
      <c r="OHQ121" s="137"/>
      <c r="OHR121" s="137"/>
      <c r="OHS121" s="137"/>
      <c r="OHT121" s="137"/>
      <c r="OHU121" s="137"/>
      <c r="OHV121" s="137"/>
      <c r="OHW121" s="137"/>
      <c r="OHX121" s="137"/>
      <c r="OHY121" s="137"/>
      <c r="OHZ121" s="137"/>
      <c r="OIA121" s="137"/>
      <c r="OIB121" s="137"/>
      <c r="OIC121" s="137"/>
      <c r="OID121" s="137"/>
      <c r="OIE121" s="137"/>
      <c r="OIF121" s="137"/>
      <c r="OIG121" s="137"/>
      <c r="OIH121" s="137"/>
      <c r="OII121" s="137"/>
      <c r="OIJ121" s="137"/>
      <c r="OIK121" s="137"/>
      <c r="OIL121" s="137"/>
      <c r="OIM121" s="137"/>
      <c r="OIN121" s="137"/>
      <c r="OIO121" s="137"/>
      <c r="OIP121" s="137"/>
      <c r="OIQ121" s="137"/>
      <c r="OIR121" s="137"/>
      <c r="OIS121" s="137"/>
      <c r="OIT121" s="137"/>
      <c r="OIU121" s="137"/>
      <c r="OIV121" s="137"/>
      <c r="OIW121" s="137"/>
      <c r="OIX121" s="137"/>
      <c r="OIY121" s="137"/>
      <c r="OIZ121" s="137"/>
      <c r="OJA121" s="137"/>
      <c r="OJB121" s="137"/>
      <c r="OJC121" s="137"/>
      <c r="OJD121" s="137"/>
      <c r="OJE121" s="137"/>
      <c r="OJF121" s="137"/>
      <c r="OJG121" s="137"/>
      <c r="OJH121" s="137"/>
      <c r="OJI121" s="137"/>
      <c r="OJJ121" s="137"/>
      <c r="OJK121" s="137"/>
      <c r="OJL121" s="137"/>
      <c r="OJM121" s="137"/>
      <c r="OJN121" s="137"/>
      <c r="OJO121" s="137"/>
      <c r="OJP121" s="137"/>
      <c r="OJQ121" s="137"/>
      <c r="OJR121" s="137"/>
      <c r="OJS121" s="137"/>
      <c r="OJT121" s="137"/>
      <c r="OJU121" s="137"/>
      <c r="OJV121" s="137"/>
      <c r="OJW121" s="137"/>
      <c r="OJX121" s="137"/>
      <c r="OJY121" s="137"/>
      <c r="OJZ121" s="137"/>
      <c r="OKA121" s="137"/>
      <c r="OKB121" s="137"/>
      <c r="OKC121" s="137"/>
      <c r="OKD121" s="137"/>
      <c r="OKE121" s="137"/>
      <c r="OKF121" s="137"/>
      <c r="OKG121" s="137"/>
      <c r="OKH121" s="137"/>
      <c r="OKI121" s="137"/>
      <c r="OKJ121" s="137"/>
      <c r="OKK121" s="137"/>
      <c r="OKL121" s="137"/>
      <c r="OKM121" s="137"/>
      <c r="OKN121" s="137"/>
      <c r="OKO121" s="137"/>
      <c r="OKP121" s="137"/>
      <c r="OKQ121" s="137"/>
      <c r="OKR121" s="137"/>
      <c r="OKS121" s="137"/>
      <c r="OKT121" s="137"/>
      <c r="OKU121" s="137"/>
      <c r="OKV121" s="137"/>
      <c r="OKW121" s="137"/>
      <c r="OKX121" s="137"/>
      <c r="OKY121" s="137"/>
      <c r="OKZ121" s="137"/>
      <c r="OLA121" s="137"/>
      <c r="OLB121" s="137"/>
      <c r="OLC121" s="137"/>
      <c r="OLD121" s="137"/>
      <c r="OLE121" s="137"/>
      <c r="OLF121" s="137"/>
      <c r="OLG121" s="137"/>
      <c r="OLH121" s="137"/>
      <c r="OLI121" s="137"/>
      <c r="OLJ121" s="137"/>
      <c r="OLK121" s="137"/>
      <c r="OLL121" s="137"/>
      <c r="OLM121" s="137"/>
      <c r="OLN121" s="137"/>
      <c r="OLO121" s="137"/>
      <c r="OLP121" s="137"/>
      <c r="OLQ121" s="137"/>
      <c r="OLR121" s="137"/>
      <c r="OLS121" s="137"/>
      <c r="OLT121" s="137"/>
      <c r="OLU121" s="137"/>
      <c r="OLV121" s="137"/>
      <c r="OLW121" s="137"/>
      <c r="OLX121" s="137"/>
      <c r="OLY121" s="137"/>
      <c r="OLZ121" s="137"/>
      <c r="OMA121" s="137"/>
      <c r="OMB121" s="137"/>
      <c r="OMC121" s="137"/>
      <c r="OMD121" s="137"/>
      <c r="OME121" s="137"/>
      <c r="OMF121" s="137"/>
      <c r="OMG121" s="137"/>
      <c r="OMH121" s="137"/>
      <c r="OMI121" s="137"/>
      <c r="OMJ121" s="137"/>
      <c r="OMK121" s="137"/>
      <c r="OML121" s="137"/>
      <c r="OMM121" s="137"/>
      <c r="OMN121" s="137"/>
      <c r="OMO121" s="137"/>
      <c r="OMP121" s="137"/>
      <c r="OMQ121" s="137"/>
      <c r="OMR121" s="137"/>
      <c r="OMS121" s="137"/>
      <c r="OMT121" s="137"/>
      <c r="OMU121" s="137"/>
      <c r="OMV121" s="137"/>
      <c r="OMW121" s="137"/>
      <c r="OMX121" s="137"/>
      <c r="OMY121" s="137"/>
      <c r="OMZ121" s="137"/>
      <c r="ONA121" s="137"/>
      <c r="ONB121" s="137"/>
      <c r="ONC121" s="137"/>
      <c r="OND121" s="137"/>
      <c r="ONE121" s="137"/>
      <c r="ONF121" s="137"/>
      <c r="ONG121" s="137"/>
      <c r="ONH121" s="137"/>
      <c r="ONI121" s="137"/>
      <c r="ONJ121" s="137"/>
      <c r="ONK121" s="137"/>
      <c r="ONL121" s="137"/>
      <c r="ONM121" s="137"/>
      <c r="ONN121" s="137"/>
      <c r="ONO121" s="137"/>
      <c r="ONP121" s="137"/>
      <c r="ONQ121" s="137"/>
      <c r="ONR121" s="137"/>
      <c r="ONS121" s="137"/>
      <c r="ONT121" s="137"/>
      <c r="ONU121" s="137"/>
      <c r="ONV121" s="137"/>
      <c r="ONW121" s="137"/>
      <c r="ONX121" s="137"/>
      <c r="ONY121" s="137"/>
      <c r="ONZ121" s="137"/>
      <c r="OOA121" s="137"/>
      <c r="OOB121" s="137"/>
      <c r="OOC121" s="137"/>
      <c r="OOD121" s="137"/>
      <c r="OOE121" s="137"/>
      <c r="OOF121" s="137"/>
      <c r="OOG121" s="137"/>
      <c r="OOH121" s="137"/>
      <c r="OOI121" s="137"/>
      <c r="OOJ121" s="137"/>
      <c r="OOK121" s="137"/>
      <c r="OOL121" s="137"/>
      <c r="OOM121" s="137"/>
      <c r="OON121" s="137"/>
      <c r="OOO121" s="137"/>
      <c r="OOP121" s="137"/>
      <c r="OOQ121" s="137"/>
      <c r="OOR121" s="137"/>
      <c r="OOS121" s="137"/>
      <c r="OOT121" s="137"/>
      <c r="OOU121" s="137"/>
      <c r="OOV121" s="137"/>
      <c r="OOW121" s="137"/>
      <c r="OOX121" s="137"/>
      <c r="OOY121" s="137"/>
      <c r="OOZ121" s="137"/>
      <c r="OPA121" s="137"/>
      <c r="OPB121" s="137"/>
      <c r="OPC121" s="137"/>
      <c r="OPD121" s="137"/>
      <c r="OPE121" s="137"/>
      <c r="OPF121" s="137"/>
      <c r="OPG121" s="137"/>
      <c r="OPH121" s="137"/>
      <c r="OPI121" s="137"/>
      <c r="OPJ121" s="137"/>
      <c r="OPK121" s="137"/>
      <c r="OPL121" s="137"/>
      <c r="OPM121" s="137"/>
      <c r="OPN121" s="137"/>
      <c r="OPO121" s="137"/>
      <c r="OPP121" s="137"/>
      <c r="OPQ121" s="137"/>
      <c r="OPR121" s="137"/>
      <c r="OPS121" s="137"/>
      <c r="OPT121" s="137"/>
      <c r="OPU121" s="137"/>
      <c r="OPV121" s="137"/>
      <c r="OPW121" s="137"/>
      <c r="OPX121" s="137"/>
      <c r="OPY121" s="137"/>
      <c r="OPZ121" s="137"/>
      <c r="OQA121" s="137"/>
      <c r="OQB121" s="137"/>
      <c r="OQC121" s="137"/>
      <c r="OQD121" s="137"/>
      <c r="OQE121" s="137"/>
      <c r="OQF121" s="137"/>
      <c r="OQG121" s="137"/>
      <c r="OQH121" s="137"/>
      <c r="OQI121" s="137"/>
      <c r="OQJ121" s="137"/>
      <c r="OQK121" s="137"/>
      <c r="OQL121" s="137"/>
      <c r="OQM121" s="137"/>
      <c r="OQN121" s="137"/>
      <c r="OQO121" s="137"/>
      <c r="OQP121" s="137"/>
      <c r="OQQ121" s="137"/>
      <c r="OQR121" s="137"/>
      <c r="OQS121" s="137"/>
      <c r="OQT121" s="137"/>
      <c r="OQU121" s="137"/>
      <c r="OQV121" s="137"/>
      <c r="OQW121" s="137"/>
      <c r="OQX121" s="137"/>
      <c r="OQY121" s="137"/>
      <c r="OQZ121" s="137"/>
      <c r="ORA121" s="137"/>
      <c r="ORB121" s="137"/>
      <c r="ORC121" s="137"/>
      <c r="ORD121" s="137"/>
      <c r="ORE121" s="137"/>
      <c r="ORF121" s="137"/>
      <c r="ORG121" s="137"/>
      <c r="ORH121" s="137"/>
      <c r="ORI121" s="137"/>
      <c r="ORJ121" s="137"/>
      <c r="ORK121" s="137"/>
      <c r="ORL121" s="137"/>
      <c r="ORM121" s="137"/>
      <c r="ORN121" s="137"/>
      <c r="ORO121" s="137"/>
      <c r="ORP121" s="137"/>
      <c r="ORQ121" s="137"/>
      <c r="ORR121" s="137"/>
      <c r="ORS121" s="137"/>
      <c r="ORT121" s="137"/>
      <c r="ORU121" s="137"/>
      <c r="ORV121" s="137"/>
      <c r="ORW121" s="137"/>
      <c r="ORX121" s="137"/>
      <c r="ORY121" s="137"/>
      <c r="ORZ121" s="137"/>
      <c r="OSA121" s="137"/>
      <c r="OSB121" s="137"/>
      <c r="OSC121" s="137"/>
      <c r="OSD121" s="137"/>
      <c r="OSE121" s="137"/>
      <c r="OSF121" s="137"/>
      <c r="OSG121" s="137"/>
      <c r="OSH121" s="137"/>
      <c r="OSI121" s="137"/>
      <c r="OSJ121" s="137"/>
      <c r="OSK121" s="137"/>
      <c r="OSL121" s="137"/>
      <c r="OSM121" s="137"/>
      <c r="OSN121" s="137"/>
      <c r="OSO121" s="137"/>
      <c r="OSP121" s="137"/>
      <c r="OSQ121" s="137"/>
      <c r="OSR121" s="137"/>
      <c r="OSS121" s="137"/>
      <c r="OST121" s="137"/>
      <c r="OSU121" s="137"/>
      <c r="OSV121" s="137"/>
      <c r="OSW121" s="137"/>
      <c r="OSX121" s="137"/>
      <c r="OSY121" s="137"/>
      <c r="OSZ121" s="137"/>
      <c r="OTA121" s="137"/>
      <c r="OTB121" s="137"/>
      <c r="OTC121" s="137"/>
      <c r="OTD121" s="137"/>
      <c r="OTE121" s="137"/>
      <c r="OTF121" s="137"/>
      <c r="OTG121" s="137"/>
      <c r="OTH121" s="137"/>
      <c r="OTI121" s="137"/>
      <c r="OTJ121" s="137"/>
      <c r="OTK121" s="137"/>
      <c r="OTL121" s="137"/>
      <c r="OTM121" s="137"/>
      <c r="OTN121" s="137"/>
      <c r="OTO121" s="137"/>
      <c r="OTP121" s="137"/>
      <c r="OTQ121" s="137"/>
      <c r="OTR121" s="137"/>
      <c r="OTS121" s="137"/>
      <c r="OTT121" s="137"/>
      <c r="OTU121" s="137"/>
      <c r="OTV121" s="137"/>
      <c r="OTW121" s="137"/>
      <c r="OTX121" s="137"/>
      <c r="OTY121" s="137"/>
      <c r="OTZ121" s="137"/>
      <c r="OUA121" s="137"/>
      <c r="OUB121" s="137"/>
      <c r="OUC121" s="137"/>
      <c r="OUD121" s="137"/>
      <c r="OUE121" s="137"/>
      <c r="OUF121" s="137"/>
      <c r="OUG121" s="137"/>
      <c r="OUH121" s="137"/>
      <c r="OUI121" s="137"/>
      <c r="OUJ121" s="137"/>
      <c r="OUK121" s="137"/>
      <c r="OUL121" s="137"/>
      <c r="OUM121" s="137"/>
      <c r="OUN121" s="137"/>
      <c r="OUO121" s="137"/>
      <c r="OUP121" s="137"/>
      <c r="OUQ121" s="137"/>
      <c r="OUR121" s="137"/>
      <c r="OUS121" s="137"/>
      <c r="OUT121" s="137"/>
      <c r="OUU121" s="137"/>
      <c r="OUV121" s="137"/>
      <c r="OUW121" s="137"/>
      <c r="OUX121" s="137"/>
      <c r="OUY121" s="137"/>
      <c r="OUZ121" s="137"/>
      <c r="OVA121" s="137"/>
      <c r="OVB121" s="137"/>
      <c r="OVC121" s="137"/>
      <c r="OVD121" s="137"/>
      <c r="OVE121" s="137"/>
      <c r="OVF121" s="137"/>
      <c r="OVG121" s="137"/>
      <c r="OVH121" s="137"/>
      <c r="OVI121" s="137"/>
      <c r="OVJ121" s="137"/>
      <c r="OVK121" s="137"/>
      <c r="OVL121" s="137"/>
      <c r="OVM121" s="137"/>
      <c r="OVN121" s="137"/>
      <c r="OVO121" s="137"/>
      <c r="OVP121" s="137"/>
      <c r="OVQ121" s="137"/>
      <c r="OVR121" s="137"/>
      <c r="OVS121" s="137"/>
      <c r="OVT121" s="137"/>
      <c r="OVU121" s="137"/>
      <c r="OVV121" s="137"/>
      <c r="OVW121" s="137"/>
      <c r="OVX121" s="137"/>
      <c r="OVY121" s="137"/>
      <c r="OVZ121" s="137"/>
      <c r="OWA121" s="137"/>
      <c r="OWB121" s="137"/>
      <c r="OWC121" s="137"/>
      <c r="OWD121" s="137"/>
      <c r="OWE121" s="137"/>
      <c r="OWF121" s="137"/>
      <c r="OWG121" s="137"/>
      <c r="OWH121" s="137"/>
      <c r="OWI121" s="137"/>
      <c r="OWJ121" s="137"/>
      <c r="OWK121" s="137"/>
      <c r="OWL121" s="137"/>
      <c r="OWM121" s="137"/>
      <c r="OWN121" s="137"/>
      <c r="OWO121" s="137"/>
      <c r="OWP121" s="137"/>
      <c r="OWQ121" s="137"/>
      <c r="OWR121" s="137"/>
      <c r="OWS121" s="137"/>
      <c r="OWT121" s="137"/>
      <c r="OWU121" s="137"/>
      <c r="OWV121" s="137"/>
      <c r="OWW121" s="137"/>
      <c r="OWX121" s="137"/>
      <c r="OWY121" s="137"/>
      <c r="OWZ121" s="137"/>
      <c r="OXA121" s="137"/>
      <c r="OXB121" s="137"/>
      <c r="OXC121" s="137"/>
      <c r="OXD121" s="137"/>
      <c r="OXE121" s="137"/>
      <c r="OXF121" s="137"/>
      <c r="OXG121" s="137"/>
      <c r="OXH121" s="137"/>
      <c r="OXI121" s="137"/>
      <c r="OXJ121" s="137"/>
      <c r="OXK121" s="137"/>
      <c r="OXL121" s="137"/>
      <c r="OXM121" s="137"/>
      <c r="OXN121" s="137"/>
      <c r="OXO121" s="137"/>
      <c r="OXP121" s="137"/>
      <c r="OXQ121" s="137"/>
      <c r="OXR121" s="137"/>
      <c r="OXS121" s="137"/>
      <c r="OXT121" s="137"/>
      <c r="OXU121" s="137"/>
      <c r="OXV121" s="137"/>
      <c r="OXW121" s="137"/>
      <c r="OXX121" s="137"/>
      <c r="OXY121" s="137"/>
      <c r="OXZ121" s="137"/>
      <c r="OYA121" s="137"/>
      <c r="OYB121" s="137"/>
      <c r="OYC121" s="137"/>
      <c r="OYD121" s="137"/>
      <c r="OYE121" s="137"/>
      <c r="OYF121" s="137"/>
      <c r="OYG121" s="137"/>
      <c r="OYH121" s="137"/>
      <c r="OYI121" s="137"/>
      <c r="OYJ121" s="137"/>
      <c r="OYK121" s="137"/>
      <c r="OYL121" s="137"/>
      <c r="OYM121" s="137"/>
      <c r="OYN121" s="137"/>
      <c r="OYO121" s="137"/>
      <c r="OYP121" s="137"/>
      <c r="OYQ121" s="137"/>
      <c r="OYR121" s="137"/>
      <c r="OYS121" s="137"/>
      <c r="OYT121" s="137"/>
      <c r="OYU121" s="137"/>
      <c r="OYV121" s="137"/>
      <c r="OYW121" s="137"/>
      <c r="OYX121" s="137"/>
      <c r="OYY121" s="137"/>
      <c r="OYZ121" s="137"/>
      <c r="OZA121" s="137"/>
      <c r="OZB121" s="137"/>
      <c r="OZC121" s="137"/>
      <c r="OZD121" s="137"/>
      <c r="OZE121" s="137"/>
      <c r="OZF121" s="137"/>
      <c r="OZG121" s="137"/>
      <c r="OZH121" s="137"/>
      <c r="OZI121" s="137"/>
      <c r="OZJ121" s="137"/>
      <c r="OZK121" s="137"/>
      <c r="OZL121" s="137"/>
      <c r="OZM121" s="137"/>
      <c r="OZN121" s="137"/>
      <c r="OZO121" s="137"/>
      <c r="OZP121" s="137"/>
      <c r="OZQ121" s="137"/>
      <c r="OZR121" s="137"/>
      <c r="OZS121" s="137"/>
      <c r="OZT121" s="137"/>
      <c r="OZU121" s="137"/>
      <c r="OZV121" s="137"/>
      <c r="OZW121" s="137"/>
      <c r="OZX121" s="137"/>
      <c r="OZY121" s="137"/>
      <c r="OZZ121" s="137"/>
      <c r="PAA121" s="137"/>
      <c r="PAB121" s="137"/>
      <c r="PAC121" s="137"/>
      <c r="PAD121" s="137"/>
      <c r="PAE121" s="137"/>
      <c r="PAF121" s="137"/>
      <c r="PAG121" s="137"/>
      <c r="PAH121" s="137"/>
      <c r="PAI121" s="137"/>
      <c r="PAJ121" s="137"/>
      <c r="PAK121" s="137"/>
      <c r="PAL121" s="137"/>
      <c r="PAM121" s="137"/>
      <c r="PAN121" s="137"/>
      <c r="PAO121" s="137"/>
      <c r="PAP121" s="137"/>
      <c r="PAQ121" s="137"/>
      <c r="PAR121" s="137"/>
      <c r="PAS121" s="137"/>
      <c r="PAT121" s="137"/>
      <c r="PAU121" s="137"/>
      <c r="PAV121" s="137"/>
      <c r="PAW121" s="137"/>
      <c r="PAX121" s="137"/>
      <c r="PAY121" s="137"/>
      <c r="PAZ121" s="137"/>
      <c r="PBA121" s="137"/>
      <c r="PBB121" s="137"/>
      <c r="PBC121" s="137"/>
      <c r="PBD121" s="137"/>
      <c r="PBE121" s="137"/>
      <c r="PBF121" s="137"/>
      <c r="PBG121" s="137"/>
      <c r="PBH121" s="137"/>
      <c r="PBI121" s="137"/>
      <c r="PBJ121" s="137"/>
      <c r="PBK121" s="137"/>
      <c r="PBL121" s="137"/>
      <c r="PBM121" s="137"/>
      <c r="PBN121" s="137"/>
      <c r="PBO121" s="137"/>
      <c r="PBP121" s="137"/>
      <c r="PBQ121" s="137"/>
      <c r="PBR121" s="137"/>
      <c r="PBS121" s="137"/>
      <c r="PBT121" s="137"/>
      <c r="PBU121" s="137"/>
      <c r="PBV121" s="137"/>
      <c r="PBW121" s="137"/>
      <c r="PBX121" s="137"/>
      <c r="PBY121" s="137"/>
      <c r="PBZ121" s="137"/>
      <c r="PCA121" s="137"/>
      <c r="PCB121" s="137"/>
      <c r="PCC121" s="137"/>
      <c r="PCD121" s="137"/>
      <c r="PCE121" s="137"/>
      <c r="PCF121" s="137"/>
      <c r="PCG121" s="137"/>
      <c r="PCH121" s="137"/>
      <c r="PCI121" s="137"/>
      <c r="PCJ121" s="137"/>
      <c r="PCK121" s="137"/>
      <c r="PCL121" s="137"/>
      <c r="PCM121" s="137"/>
      <c r="PCN121" s="137"/>
      <c r="PCO121" s="137"/>
      <c r="PCP121" s="137"/>
      <c r="PCQ121" s="137"/>
      <c r="PCR121" s="137"/>
      <c r="PCS121" s="137"/>
      <c r="PCT121" s="137"/>
      <c r="PCU121" s="137"/>
      <c r="PCV121" s="137"/>
      <c r="PCW121" s="137"/>
      <c r="PCX121" s="137"/>
      <c r="PCY121" s="137"/>
      <c r="PCZ121" s="137"/>
      <c r="PDA121" s="137"/>
      <c r="PDB121" s="137"/>
      <c r="PDC121" s="137"/>
      <c r="PDD121" s="137"/>
      <c r="PDE121" s="137"/>
      <c r="PDF121" s="137"/>
      <c r="PDG121" s="137"/>
      <c r="PDH121" s="137"/>
      <c r="PDI121" s="137"/>
      <c r="PDJ121" s="137"/>
      <c r="PDK121" s="137"/>
      <c r="PDL121" s="137"/>
      <c r="PDM121" s="137"/>
      <c r="PDN121" s="137"/>
      <c r="PDO121" s="137"/>
      <c r="PDP121" s="137"/>
      <c r="PDQ121" s="137"/>
      <c r="PDR121" s="137"/>
      <c r="PDS121" s="137"/>
      <c r="PDT121" s="137"/>
      <c r="PDU121" s="137"/>
      <c r="PDV121" s="137"/>
      <c r="PDW121" s="137"/>
      <c r="PDX121" s="137"/>
      <c r="PDY121" s="137"/>
      <c r="PDZ121" s="137"/>
      <c r="PEA121" s="137"/>
      <c r="PEB121" s="137"/>
      <c r="PEC121" s="137"/>
      <c r="PED121" s="137"/>
      <c r="PEE121" s="137"/>
      <c r="PEF121" s="137"/>
      <c r="PEG121" s="137"/>
      <c r="PEH121" s="137"/>
      <c r="PEI121" s="137"/>
      <c r="PEJ121" s="137"/>
      <c r="PEK121" s="137"/>
      <c r="PEL121" s="137"/>
      <c r="PEM121" s="137"/>
      <c r="PEN121" s="137"/>
      <c r="PEO121" s="137"/>
      <c r="PEP121" s="137"/>
      <c r="PEQ121" s="137"/>
      <c r="PER121" s="137"/>
      <c r="PES121" s="137"/>
      <c r="PET121" s="137"/>
      <c r="PEU121" s="137"/>
      <c r="PEV121" s="137"/>
      <c r="PEW121" s="137"/>
      <c r="PEX121" s="137"/>
      <c r="PEY121" s="137"/>
      <c r="PEZ121" s="137"/>
      <c r="PFA121" s="137"/>
      <c r="PFB121" s="137"/>
      <c r="PFC121" s="137"/>
      <c r="PFD121" s="137"/>
      <c r="PFE121" s="137"/>
      <c r="PFF121" s="137"/>
      <c r="PFG121" s="137"/>
      <c r="PFH121" s="137"/>
      <c r="PFI121" s="137"/>
      <c r="PFJ121" s="137"/>
      <c r="PFK121" s="137"/>
      <c r="PFL121" s="137"/>
      <c r="PFM121" s="137"/>
      <c r="PFN121" s="137"/>
      <c r="PFO121" s="137"/>
      <c r="PFP121" s="137"/>
      <c r="PFQ121" s="137"/>
      <c r="PFR121" s="137"/>
      <c r="PFS121" s="137"/>
      <c r="PFT121" s="137"/>
      <c r="PFU121" s="137"/>
      <c r="PFV121" s="137"/>
      <c r="PFW121" s="137"/>
      <c r="PFX121" s="137"/>
      <c r="PFY121" s="137"/>
      <c r="PFZ121" s="137"/>
      <c r="PGA121" s="137"/>
      <c r="PGB121" s="137"/>
      <c r="PGC121" s="137"/>
      <c r="PGD121" s="137"/>
      <c r="PGE121" s="137"/>
      <c r="PGF121" s="137"/>
      <c r="PGG121" s="137"/>
      <c r="PGH121" s="137"/>
      <c r="PGI121" s="137"/>
      <c r="PGJ121" s="137"/>
      <c r="PGK121" s="137"/>
      <c r="PGL121" s="137"/>
      <c r="PGM121" s="137"/>
      <c r="PGN121" s="137"/>
      <c r="PGO121" s="137"/>
      <c r="PGP121" s="137"/>
      <c r="PGQ121" s="137"/>
      <c r="PGR121" s="137"/>
      <c r="PGS121" s="137"/>
      <c r="PGT121" s="137"/>
      <c r="PGU121" s="137"/>
      <c r="PGV121" s="137"/>
      <c r="PGW121" s="137"/>
      <c r="PGX121" s="137"/>
      <c r="PGY121" s="137"/>
      <c r="PGZ121" s="137"/>
      <c r="PHA121" s="137"/>
      <c r="PHB121" s="137"/>
      <c r="PHC121" s="137"/>
      <c r="PHD121" s="137"/>
      <c r="PHE121" s="137"/>
      <c r="PHF121" s="137"/>
      <c r="PHG121" s="137"/>
      <c r="PHH121" s="137"/>
      <c r="PHI121" s="137"/>
      <c r="PHJ121" s="137"/>
      <c r="PHK121" s="137"/>
      <c r="PHL121" s="137"/>
      <c r="PHM121" s="137"/>
      <c r="PHN121" s="137"/>
      <c r="PHO121" s="137"/>
      <c r="PHP121" s="137"/>
      <c r="PHQ121" s="137"/>
      <c r="PHR121" s="137"/>
      <c r="PHS121" s="137"/>
      <c r="PHT121" s="137"/>
      <c r="PHU121" s="137"/>
      <c r="PHV121" s="137"/>
      <c r="PHW121" s="137"/>
      <c r="PHX121" s="137"/>
      <c r="PHY121" s="137"/>
      <c r="PHZ121" s="137"/>
      <c r="PIA121" s="137"/>
      <c r="PIB121" s="137"/>
      <c r="PIC121" s="137"/>
      <c r="PID121" s="137"/>
      <c r="PIE121" s="137"/>
      <c r="PIF121" s="137"/>
      <c r="PIG121" s="137"/>
      <c r="PIH121" s="137"/>
      <c r="PII121" s="137"/>
      <c r="PIJ121" s="137"/>
      <c r="PIK121" s="137"/>
      <c r="PIL121" s="137"/>
      <c r="PIM121" s="137"/>
      <c r="PIN121" s="137"/>
      <c r="PIO121" s="137"/>
      <c r="PIP121" s="137"/>
      <c r="PIQ121" s="137"/>
      <c r="PIR121" s="137"/>
      <c r="PIS121" s="137"/>
      <c r="PIT121" s="137"/>
      <c r="PIU121" s="137"/>
      <c r="PIV121" s="137"/>
      <c r="PIW121" s="137"/>
      <c r="PIX121" s="137"/>
      <c r="PIY121" s="137"/>
      <c r="PIZ121" s="137"/>
      <c r="PJA121" s="137"/>
      <c r="PJB121" s="137"/>
      <c r="PJC121" s="137"/>
      <c r="PJD121" s="137"/>
      <c r="PJE121" s="137"/>
      <c r="PJF121" s="137"/>
      <c r="PJG121" s="137"/>
      <c r="PJH121" s="137"/>
      <c r="PJI121" s="137"/>
      <c r="PJJ121" s="137"/>
      <c r="PJK121" s="137"/>
      <c r="PJL121" s="137"/>
      <c r="PJM121" s="137"/>
      <c r="PJN121" s="137"/>
      <c r="PJO121" s="137"/>
      <c r="PJP121" s="137"/>
      <c r="PJQ121" s="137"/>
      <c r="PJR121" s="137"/>
      <c r="PJS121" s="137"/>
      <c r="PJT121" s="137"/>
      <c r="PJU121" s="137"/>
      <c r="PJV121" s="137"/>
      <c r="PJW121" s="137"/>
      <c r="PJX121" s="137"/>
      <c r="PJY121" s="137"/>
      <c r="PJZ121" s="137"/>
      <c r="PKA121" s="137"/>
      <c r="PKB121" s="137"/>
      <c r="PKC121" s="137"/>
      <c r="PKD121" s="137"/>
      <c r="PKE121" s="137"/>
      <c r="PKF121" s="137"/>
      <c r="PKG121" s="137"/>
      <c r="PKH121" s="137"/>
      <c r="PKI121" s="137"/>
      <c r="PKJ121" s="137"/>
      <c r="PKK121" s="137"/>
      <c r="PKL121" s="137"/>
      <c r="PKM121" s="137"/>
      <c r="PKN121" s="137"/>
      <c r="PKO121" s="137"/>
      <c r="PKP121" s="137"/>
      <c r="PKQ121" s="137"/>
      <c r="PKR121" s="137"/>
      <c r="PKS121" s="137"/>
      <c r="PKT121" s="137"/>
      <c r="PKU121" s="137"/>
      <c r="PKV121" s="137"/>
      <c r="PKW121" s="137"/>
      <c r="PKX121" s="137"/>
      <c r="PKY121" s="137"/>
      <c r="PKZ121" s="137"/>
      <c r="PLA121" s="137"/>
      <c r="PLB121" s="137"/>
      <c r="PLC121" s="137"/>
      <c r="PLD121" s="137"/>
      <c r="PLE121" s="137"/>
      <c r="PLF121" s="137"/>
      <c r="PLG121" s="137"/>
      <c r="PLH121" s="137"/>
      <c r="PLI121" s="137"/>
      <c r="PLJ121" s="137"/>
      <c r="PLK121" s="137"/>
      <c r="PLL121" s="137"/>
      <c r="PLM121" s="137"/>
      <c r="PLN121" s="137"/>
      <c r="PLO121" s="137"/>
      <c r="PLP121" s="137"/>
      <c r="PLQ121" s="137"/>
      <c r="PLR121" s="137"/>
      <c r="PLS121" s="137"/>
      <c r="PLT121" s="137"/>
      <c r="PLU121" s="137"/>
      <c r="PLV121" s="137"/>
      <c r="PLW121" s="137"/>
      <c r="PLX121" s="137"/>
      <c r="PLY121" s="137"/>
      <c r="PLZ121" s="137"/>
      <c r="PMA121" s="137"/>
      <c r="PMB121" s="137"/>
      <c r="PMC121" s="137"/>
      <c r="PMD121" s="137"/>
      <c r="PME121" s="137"/>
      <c r="PMF121" s="137"/>
      <c r="PMG121" s="137"/>
      <c r="PMH121" s="137"/>
      <c r="PMI121" s="137"/>
      <c r="PMJ121" s="137"/>
      <c r="PMK121" s="137"/>
      <c r="PML121" s="137"/>
      <c r="PMM121" s="137"/>
      <c r="PMN121" s="137"/>
      <c r="PMO121" s="137"/>
      <c r="PMP121" s="137"/>
      <c r="PMQ121" s="137"/>
      <c r="PMR121" s="137"/>
      <c r="PMS121" s="137"/>
      <c r="PMT121" s="137"/>
      <c r="PMU121" s="137"/>
      <c r="PMV121" s="137"/>
      <c r="PMW121" s="137"/>
      <c r="PMX121" s="137"/>
      <c r="PMY121" s="137"/>
      <c r="PMZ121" s="137"/>
      <c r="PNA121" s="137"/>
      <c r="PNB121" s="137"/>
      <c r="PNC121" s="137"/>
      <c r="PND121" s="137"/>
      <c r="PNE121" s="137"/>
      <c r="PNF121" s="137"/>
      <c r="PNG121" s="137"/>
      <c r="PNH121" s="137"/>
      <c r="PNI121" s="137"/>
      <c r="PNJ121" s="137"/>
      <c r="PNK121" s="137"/>
      <c r="PNL121" s="137"/>
      <c r="PNM121" s="137"/>
      <c r="PNN121" s="137"/>
      <c r="PNO121" s="137"/>
      <c r="PNP121" s="137"/>
      <c r="PNQ121" s="137"/>
      <c r="PNR121" s="137"/>
      <c r="PNS121" s="137"/>
      <c r="PNT121" s="137"/>
      <c r="PNU121" s="137"/>
      <c r="PNV121" s="137"/>
      <c r="PNW121" s="137"/>
      <c r="PNX121" s="137"/>
      <c r="PNY121" s="137"/>
      <c r="PNZ121" s="137"/>
      <c r="POA121" s="137"/>
      <c r="POB121" s="137"/>
      <c r="POC121" s="137"/>
      <c r="POD121" s="137"/>
      <c r="POE121" s="137"/>
      <c r="POF121" s="137"/>
      <c r="POG121" s="137"/>
      <c r="POH121" s="137"/>
      <c r="POI121" s="137"/>
      <c r="POJ121" s="137"/>
      <c r="POK121" s="137"/>
      <c r="POL121" s="137"/>
      <c r="POM121" s="137"/>
      <c r="PON121" s="137"/>
      <c r="POO121" s="137"/>
      <c r="POP121" s="137"/>
      <c r="POQ121" s="137"/>
      <c r="POR121" s="137"/>
      <c r="POS121" s="137"/>
      <c r="POT121" s="137"/>
      <c r="POU121" s="137"/>
      <c r="POV121" s="137"/>
      <c r="POW121" s="137"/>
      <c r="POX121" s="137"/>
      <c r="POY121" s="137"/>
      <c r="POZ121" s="137"/>
      <c r="PPA121" s="137"/>
      <c r="PPB121" s="137"/>
      <c r="PPC121" s="137"/>
      <c r="PPD121" s="137"/>
      <c r="PPE121" s="137"/>
      <c r="PPF121" s="137"/>
      <c r="PPG121" s="137"/>
      <c r="PPH121" s="137"/>
      <c r="PPI121" s="137"/>
      <c r="PPJ121" s="137"/>
      <c r="PPK121" s="137"/>
      <c r="PPL121" s="137"/>
      <c r="PPM121" s="137"/>
      <c r="PPN121" s="137"/>
      <c r="PPO121" s="137"/>
      <c r="PPP121" s="137"/>
      <c r="PPQ121" s="137"/>
      <c r="PPR121" s="137"/>
      <c r="PPS121" s="137"/>
      <c r="PPT121" s="137"/>
      <c r="PPU121" s="137"/>
      <c r="PPV121" s="137"/>
      <c r="PPW121" s="137"/>
      <c r="PPX121" s="137"/>
      <c r="PPY121" s="137"/>
      <c r="PPZ121" s="137"/>
      <c r="PQA121" s="137"/>
      <c r="PQB121" s="137"/>
      <c r="PQC121" s="137"/>
      <c r="PQD121" s="137"/>
      <c r="PQE121" s="137"/>
      <c r="PQF121" s="137"/>
      <c r="PQG121" s="137"/>
      <c r="PQH121" s="137"/>
      <c r="PQI121" s="137"/>
      <c r="PQJ121" s="137"/>
      <c r="PQK121" s="137"/>
      <c r="PQL121" s="137"/>
      <c r="PQM121" s="137"/>
      <c r="PQN121" s="137"/>
      <c r="PQO121" s="137"/>
      <c r="PQP121" s="137"/>
      <c r="PQQ121" s="137"/>
      <c r="PQR121" s="137"/>
      <c r="PQS121" s="137"/>
      <c r="PQT121" s="137"/>
      <c r="PQU121" s="137"/>
      <c r="PQV121" s="137"/>
      <c r="PQW121" s="137"/>
      <c r="PQX121" s="137"/>
      <c r="PQY121" s="137"/>
      <c r="PQZ121" s="137"/>
      <c r="PRA121" s="137"/>
      <c r="PRB121" s="137"/>
      <c r="PRC121" s="137"/>
      <c r="PRD121" s="137"/>
      <c r="PRE121" s="137"/>
      <c r="PRF121" s="137"/>
      <c r="PRG121" s="137"/>
      <c r="PRH121" s="137"/>
      <c r="PRI121" s="137"/>
      <c r="PRJ121" s="137"/>
      <c r="PRK121" s="137"/>
      <c r="PRL121" s="137"/>
      <c r="PRM121" s="137"/>
      <c r="PRN121" s="137"/>
      <c r="PRO121" s="137"/>
      <c r="PRP121" s="137"/>
      <c r="PRQ121" s="137"/>
      <c r="PRR121" s="137"/>
      <c r="PRS121" s="137"/>
      <c r="PRT121" s="137"/>
      <c r="PRU121" s="137"/>
      <c r="PRV121" s="137"/>
      <c r="PRW121" s="137"/>
      <c r="PRX121" s="137"/>
      <c r="PRY121" s="137"/>
      <c r="PRZ121" s="137"/>
      <c r="PSA121" s="137"/>
      <c r="PSB121" s="137"/>
      <c r="PSC121" s="137"/>
      <c r="PSD121" s="137"/>
      <c r="PSE121" s="137"/>
      <c r="PSF121" s="137"/>
      <c r="PSG121" s="137"/>
      <c r="PSH121" s="137"/>
      <c r="PSI121" s="137"/>
      <c r="PSJ121" s="137"/>
      <c r="PSK121" s="137"/>
      <c r="PSL121" s="137"/>
      <c r="PSM121" s="137"/>
      <c r="PSN121" s="137"/>
      <c r="PSO121" s="137"/>
      <c r="PSP121" s="137"/>
      <c r="PSQ121" s="137"/>
      <c r="PSR121" s="137"/>
      <c r="PSS121" s="137"/>
      <c r="PST121" s="137"/>
      <c r="PSU121" s="137"/>
      <c r="PSV121" s="137"/>
      <c r="PSW121" s="137"/>
      <c r="PSX121" s="137"/>
      <c r="PSY121" s="137"/>
      <c r="PSZ121" s="137"/>
      <c r="PTA121" s="137"/>
      <c r="PTB121" s="137"/>
      <c r="PTC121" s="137"/>
      <c r="PTD121" s="137"/>
      <c r="PTE121" s="137"/>
      <c r="PTF121" s="137"/>
      <c r="PTG121" s="137"/>
      <c r="PTH121" s="137"/>
      <c r="PTI121" s="137"/>
      <c r="PTJ121" s="137"/>
      <c r="PTK121" s="137"/>
      <c r="PTL121" s="137"/>
      <c r="PTM121" s="137"/>
      <c r="PTN121" s="137"/>
      <c r="PTO121" s="137"/>
      <c r="PTP121" s="137"/>
      <c r="PTQ121" s="137"/>
      <c r="PTR121" s="137"/>
      <c r="PTS121" s="137"/>
      <c r="PTT121" s="137"/>
      <c r="PTU121" s="137"/>
      <c r="PTV121" s="137"/>
      <c r="PTW121" s="137"/>
      <c r="PTX121" s="137"/>
      <c r="PTY121" s="137"/>
      <c r="PTZ121" s="137"/>
      <c r="PUA121" s="137"/>
      <c r="PUB121" s="137"/>
      <c r="PUC121" s="137"/>
      <c r="PUD121" s="137"/>
      <c r="PUE121" s="137"/>
      <c r="PUF121" s="137"/>
      <c r="PUG121" s="137"/>
      <c r="PUH121" s="137"/>
      <c r="PUI121" s="137"/>
      <c r="PUJ121" s="137"/>
      <c r="PUK121" s="137"/>
      <c r="PUL121" s="137"/>
      <c r="PUM121" s="137"/>
      <c r="PUN121" s="137"/>
      <c r="PUO121" s="137"/>
      <c r="PUP121" s="137"/>
      <c r="PUQ121" s="137"/>
      <c r="PUR121" s="137"/>
      <c r="PUS121" s="137"/>
      <c r="PUT121" s="137"/>
      <c r="PUU121" s="137"/>
      <c r="PUV121" s="137"/>
      <c r="PUW121" s="137"/>
      <c r="PUX121" s="137"/>
      <c r="PUY121" s="137"/>
      <c r="PUZ121" s="137"/>
      <c r="PVA121" s="137"/>
      <c r="PVB121" s="137"/>
      <c r="PVC121" s="137"/>
      <c r="PVD121" s="137"/>
      <c r="PVE121" s="137"/>
      <c r="PVF121" s="137"/>
      <c r="PVG121" s="137"/>
      <c r="PVH121" s="137"/>
      <c r="PVI121" s="137"/>
      <c r="PVJ121" s="137"/>
      <c r="PVK121" s="137"/>
      <c r="PVL121" s="137"/>
      <c r="PVM121" s="137"/>
      <c r="PVN121" s="137"/>
      <c r="PVO121" s="137"/>
      <c r="PVP121" s="137"/>
      <c r="PVQ121" s="137"/>
      <c r="PVR121" s="137"/>
      <c r="PVS121" s="137"/>
      <c r="PVT121" s="137"/>
      <c r="PVU121" s="137"/>
      <c r="PVV121" s="137"/>
      <c r="PVW121" s="137"/>
      <c r="PVX121" s="137"/>
      <c r="PVY121" s="137"/>
      <c r="PVZ121" s="137"/>
      <c r="PWA121" s="137"/>
      <c r="PWB121" s="137"/>
      <c r="PWC121" s="137"/>
      <c r="PWD121" s="137"/>
      <c r="PWE121" s="137"/>
      <c r="PWF121" s="137"/>
      <c r="PWG121" s="137"/>
      <c r="PWH121" s="137"/>
      <c r="PWI121" s="137"/>
      <c r="PWJ121" s="137"/>
      <c r="PWK121" s="137"/>
      <c r="PWL121" s="137"/>
      <c r="PWM121" s="137"/>
      <c r="PWN121" s="137"/>
      <c r="PWO121" s="137"/>
      <c r="PWP121" s="137"/>
      <c r="PWQ121" s="137"/>
      <c r="PWR121" s="137"/>
      <c r="PWS121" s="137"/>
      <c r="PWT121" s="137"/>
      <c r="PWU121" s="137"/>
      <c r="PWV121" s="137"/>
      <c r="PWW121" s="137"/>
      <c r="PWX121" s="137"/>
      <c r="PWY121" s="137"/>
      <c r="PWZ121" s="137"/>
      <c r="PXA121" s="137"/>
      <c r="PXB121" s="137"/>
      <c r="PXC121" s="137"/>
      <c r="PXD121" s="137"/>
      <c r="PXE121" s="137"/>
      <c r="PXF121" s="137"/>
      <c r="PXG121" s="137"/>
      <c r="PXH121" s="137"/>
      <c r="PXI121" s="137"/>
      <c r="PXJ121" s="137"/>
      <c r="PXK121" s="137"/>
      <c r="PXL121" s="137"/>
      <c r="PXM121" s="137"/>
      <c r="PXN121" s="137"/>
      <c r="PXO121" s="137"/>
      <c r="PXP121" s="137"/>
      <c r="PXQ121" s="137"/>
      <c r="PXR121" s="137"/>
      <c r="PXS121" s="137"/>
      <c r="PXT121" s="137"/>
      <c r="PXU121" s="137"/>
      <c r="PXV121" s="137"/>
      <c r="PXW121" s="137"/>
      <c r="PXX121" s="137"/>
      <c r="PXY121" s="137"/>
      <c r="PXZ121" s="137"/>
      <c r="PYA121" s="137"/>
      <c r="PYB121" s="137"/>
      <c r="PYC121" s="137"/>
      <c r="PYD121" s="137"/>
      <c r="PYE121" s="137"/>
      <c r="PYF121" s="137"/>
      <c r="PYG121" s="137"/>
      <c r="PYH121" s="137"/>
      <c r="PYI121" s="137"/>
      <c r="PYJ121" s="137"/>
      <c r="PYK121" s="137"/>
      <c r="PYL121" s="137"/>
      <c r="PYM121" s="137"/>
      <c r="PYN121" s="137"/>
      <c r="PYO121" s="137"/>
      <c r="PYP121" s="137"/>
      <c r="PYQ121" s="137"/>
      <c r="PYR121" s="137"/>
      <c r="PYS121" s="137"/>
      <c r="PYT121" s="137"/>
      <c r="PYU121" s="137"/>
      <c r="PYV121" s="137"/>
      <c r="PYW121" s="137"/>
      <c r="PYX121" s="137"/>
      <c r="PYY121" s="137"/>
      <c r="PYZ121" s="137"/>
      <c r="PZA121" s="137"/>
      <c r="PZB121" s="137"/>
      <c r="PZC121" s="137"/>
      <c r="PZD121" s="137"/>
      <c r="PZE121" s="137"/>
      <c r="PZF121" s="137"/>
      <c r="PZG121" s="137"/>
      <c r="PZH121" s="137"/>
      <c r="PZI121" s="137"/>
      <c r="PZJ121" s="137"/>
      <c r="PZK121" s="137"/>
      <c r="PZL121" s="137"/>
      <c r="PZM121" s="137"/>
      <c r="PZN121" s="137"/>
      <c r="PZO121" s="137"/>
      <c r="PZP121" s="137"/>
      <c r="PZQ121" s="137"/>
      <c r="PZR121" s="137"/>
      <c r="PZS121" s="137"/>
      <c r="PZT121" s="137"/>
      <c r="PZU121" s="137"/>
      <c r="PZV121" s="137"/>
      <c r="PZW121" s="137"/>
      <c r="PZX121" s="137"/>
      <c r="PZY121" s="137"/>
      <c r="PZZ121" s="137"/>
      <c r="QAA121" s="137"/>
      <c r="QAB121" s="137"/>
      <c r="QAC121" s="137"/>
      <c r="QAD121" s="137"/>
      <c r="QAE121" s="137"/>
      <c r="QAF121" s="137"/>
      <c r="QAG121" s="137"/>
      <c r="QAH121" s="137"/>
      <c r="QAI121" s="137"/>
      <c r="QAJ121" s="137"/>
      <c r="QAK121" s="137"/>
      <c r="QAL121" s="137"/>
      <c r="QAM121" s="137"/>
      <c r="QAN121" s="137"/>
      <c r="QAO121" s="137"/>
      <c r="QAP121" s="137"/>
      <c r="QAQ121" s="137"/>
      <c r="QAR121" s="137"/>
      <c r="QAS121" s="137"/>
      <c r="QAT121" s="137"/>
      <c r="QAU121" s="137"/>
      <c r="QAV121" s="137"/>
      <c r="QAW121" s="137"/>
      <c r="QAX121" s="137"/>
      <c r="QAY121" s="137"/>
      <c r="QAZ121" s="137"/>
      <c r="QBA121" s="137"/>
      <c r="QBB121" s="137"/>
      <c r="QBC121" s="137"/>
      <c r="QBD121" s="137"/>
      <c r="QBE121" s="137"/>
      <c r="QBF121" s="137"/>
      <c r="QBG121" s="137"/>
      <c r="QBH121" s="137"/>
      <c r="QBI121" s="137"/>
      <c r="QBJ121" s="137"/>
      <c r="QBK121" s="137"/>
      <c r="QBL121" s="137"/>
      <c r="QBM121" s="137"/>
      <c r="QBN121" s="137"/>
      <c r="QBO121" s="137"/>
      <c r="QBP121" s="137"/>
      <c r="QBQ121" s="137"/>
      <c r="QBR121" s="137"/>
      <c r="QBS121" s="137"/>
      <c r="QBT121" s="137"/>
      <c r="QBU121" s="137"/>
      <c r="QBV121" s="137"/>
      <c r="QBW121" s="137"/>
      <c r="QBX121" s="137"/>
      <c r="QBY121" s="137"/>
      <c r="QBZ121" s="137"/>
      <c r="QCA121" s="137"/>
      <c r="QCB121" s="137"/>
      <c r="QCC121" s="137"/>
      <c r="QCD121" s="137"/>
      <c r="QCE121" s="137"/>
      <c r="QCF121" s="137"/>
      <c r="QCG121" s="137"/>
      <c r="QCH121" s="137"/>
      <c r="QCI121" s="137"/>
      <c r="QCJ121" s="137"/>
      <c r="QCK121" s="137"/>
      <c r="QCL121" s="137"/>
      <c r="QCM121" s="137"/>
      <c r="QCN121" s="137"/>
      <c r="QCO121" s="137"/>
      <c r="QCP121" s="137"/>
      <c r="QCQ121" s="137"/>
      <c r="QCR121" s="137"/>
      <c r="QCS121" s="137"/>
      <c r="QCT121" s="137"/>
      <c r="QCU121" s="137"/>
      <c r="QCV121" s="137"/>
      <c r="QCW121" s="137"/>
      <c r="QCX121" s="137"/>
      <c r="QCY121" s="137"/>
      <c r="QCZ121" s="137"/>
      <c r="QDA121" s="137"/>
      <c r="QDB121" s="137"/>
      <c r="QDC121" s="137"/>
      <c r="QDD121" s="137"/>
      <c r="QDE121" s="137"/>
      <c r="QDF121" s="137"/>
      <c r="QDG121" s="137"/>
      <c r="QDH121" s="137"/>
      <c r="QDI121" s="137"/>
      <c r="QDJ121" s="137"/>
      <c r="QDK121" s="137"/>
      <c r="QDL121" s="137"/>
      <c r="QDM121" s="137"/>
      <c r="QDN121" s="137"/>
      <c r="QDO121" s="137"/>
      <c r="QDP121" s="137"/>
      <c r="QDQ121" s="137"/>
      <c r="QDR121" s="137"/>
      <c r="QDS121" s="137"/>
      <c r="QDT121" s="137"/>
      <c r="QDU121" s="137"/>
      <c r="QDV121" s="137"/>
      <c r="QDW121" s="137"/>
      <c r="QDX121" s="137"/>
      <c r="QDY121" s="137"/>
      <c r="QDZ121" s="137"/>
      <c r="QEA121" s="137"/>
      <c r="QEB121" s="137"/>
      <c r="QEC121" s="137"/>
      <c r="QED121" s="137"/>
      <c r="QEE121" s="137"/>
      <c r="QEF121" s="137"/>
      <c r="QEG121" s="137"/>
      <c r="QEH121" s="137"/>
      <c r="QEI121" s="137"/>
      <c r="QEJ121" s="137"/>
      <c r="QEK121" s="137"/>
      <c r="QEL121" s="137"/>
      <c r="QEM121" s="137"/>
      <c r="QEN121" s="137"/>
      <c r="QEO121" s="137"/>
      <c r="QEP121" s="137"/>
      <c r="QEQ121" s="137"/>
      <c r="QER121" s="137"/>
      <c r="QES121" s="137"/>
      <c r="QET121" s="137"/>
      <c r="QEU121" s="137"/>
      <c r="QEV121" s="137"/>
      <c r="QEW121" s="137"/>
      <c r="QEX121" s="137"/>
      <c r="QEY121" s="137"/>
      <c r="QEZ121" s="137"/>
      <c r="QFA121" s="137"/>
      <c r="QFB121" s="137"/>
      <c r="QFC121" s="137"/>
      <c r="QFD121" s="137"/>
      <c r="QFE121" s="137"/>
      <c r="QFF121" s="137"/>
      <c r="QFG121" s="137"/>
      <c r="QFH121" s="137"/>
      <c r="QFI121" s="137"/>
      <c r="QFJ121" s="137"/>
      <c r="QFK121" s="137"/>
      <c r="QFL121" s="137"/>
      <c r="QFM121" s="137"/>
      <c r="QFN121" s="137"/>
      <c r="QFO121" s="137"/>
      <c r="QFP121" s="137"/>
      <c r="QFQ121" s="137"/>
      <c r="QFR121" s="137"/>
      <c r="QFS121" s="137"/>
      <c r="QFT121" s="137"/>
      <c r="QFU121" s="137"/>
      <c r="QFV121" s="137"/>
      <c r="QFW121" s="137"/>
      <c r="QFX121" s="137"/>
      <c r="QFY121" s="137"/>
      <c r="QFZ121" s="137"/>
      <c r="QGA121" s="137"/>
      <c r="QGB121" s="137"/>
      <c r="QGC121" s="137"/>
      <c r="QGD121" s="137"/>
      <c r="QGE121" s="137"/>
      <c r="QGF121" s="137"/>
      <c r="QGG121" s="137"/>
      <c r="QGH121" s="137"/>
      <c r="QGI121" s="137"/>
      <c r="QGJ121" s="137"/>
      <c r="QGK121" s="137"/>
      <c r="QGL121" s="137"/>
      <c r="QGM121" s="137"/>
      <c r="QGN121" s="137"/>
      <c r="QGO121" s="137"/>
      <c r="QGP121" s="137"/>
      <c r="QGQ121" s="137"/>
      <c r="QGR121" s="137"/>
      <c r="QGS121" s="137"/>
      <c r="QGT121" s="137"/>
      <c r="QGU121" s="137"/>
      <c r="QGV121" s="137"/>
      <c r="QGW121" s="137"/>
      <c r="QGX121" s="137"/>
      <c r="QGY121" s="137"/>
      <c r="QGZ121" s="137"/>
      <c r="QHA121" s="137"/>
      <c r="QHB121" s="137"/>
      <c r="QHC121" s="137"/>
      <c r="QHD121" s="137"/>
      <c r="QHE121" s="137"/>
      <c r="QHF121" s="137"/>
      <c r="QHG121" s="137"/>
      <c r="QHH121" s="137"/>
      <c r="QHI121" s="137"/>
      <c r="QHJ121" s="137"/>
      <c r="QHK121" s="137"/>
      <c r="QHL121" s="137"/>
      <c r="QHM121" s="137"/>
      <c r="QHN121" s="137"/>
      <c r="QHO121" s="137"/>
      <c r="QHP121" s="137"/>
      <c r="QHQ121" s="137"/>
      <c r="QHR121" s="137"/>
      <c r="QHS121" s="137"/>
      <c r="QHT121" s="137"/>
      <c r="QHU121" s="137"/>
      <c r="QHV121" s="137"/>
      <c r="QHW121" s="137"/>
      <c r="QHX121" s="137"/>
      <c r="QHY121" s="137"/>
      <c r="QHZ121" s="137"/>
      <c r="QIA121" s="137"/>
      <c r="QIB121" s="137"/>
      <c r="QIC121" s="137"/>
      <c r="QID121" s="137"/>
      <c r="QIE121" s="137"/>
      <c r="QIF121" s="137"/>
      <c r="QIG121" s="137"/>
      <c r="QIH121" s="137"/>
      <c r="QII121" s="137"/>
      <c r="QIJ121" s="137"/>
      <c r="QIK121" s="137"/>
      <c r="QIL121" s="137"/>
      <c r="QIM121" s="137"/>
      <c r="QIN121" s="137"/>
      <c r="QIO121" s="137"/>
      <c r="QIP121" s="137"/>
      <c r="QIQ121" s="137"/>
      <c r="QIR121" s="137"/>
      <c r="QIS121" s="137"/>
      <c r="QIT121" s="137"/>
      <c r="QIU121" s="137"/>
      <c r="QIV121" s="137"/>
      <c r="QIW121" s="137"/>
      <c r="QIX121" s="137"/>
      <c r="QIY121" s="137"/>
      <c r="QIZ121" s="137"/>
      <c r="QJA121" s="137"/>
      <c r="QJB121" s="137"/>
      <c r="QJC121" s="137"/>
      <c r="QJD121" s="137"/>
      <c r="QJE121" s="137"/>
      <c r="QJF121" s="137"/>
      <c r="QJG121" s="137"/>
      <c r="QJH121" s="137"/>
      <c r="QJI121" s="137"/>
      <c r="QJJ121" s="137"/>
      <c r="QJK121" s="137"/>
      <c r="QJL121" s="137"/>
      <c r="QJM121" s="137"/>
      <c r="QJN121" s="137"/>
      <c r="QJO121" s="137"/>
      <c r="QJP121" s="137"/>
      <c r="QJQ121" s="137"/>
      <c r="QJR121" s="137"/>
      <c r="QJS121" s="137"/>
      <c r="QJT121" s="137"/>
      <c r="QJU121" s="137"/>
      <c r="QJV121" s="137"/>
      <c r="QJW121" s="137"/>
      <c r="QJX121" s="137"/>
      <c r="QJY121" s="137"/>
      <c r="QJZ121" s="137"/>
      <c r="QKA121" s="137"/>
      <c r="QKB121" s="137"/>
      <c r="QKC121" s="137"/>
      <c r="QKD121" s="137"/>
      <c r="QKE121" s="137"/>
      <c r="QKF121" s="137"/>
      <c r="QKG121" s="137"/>
      <c r="QKH121" s="137"/>
      <c r="QKI121" s="137"/>
      <c r="QKJ121" s="137"/>
      <c r="QKK121" s="137"/>
      <c r="QKL121" s="137"/>
      <c r="QKM121" s="137"/>
      <c r="QKN121" s="137"/>
      <c r="QKO121" s="137"/>
      <c r="QKP121" s="137"/>
      <c r="QKQ121" s="137"/>
      <c r="QKR121" s="137"/>
      <c r="QKS121" s="137"/>
      <c r="QKT121" s="137"/>
      <c r="QKU121" s="137"/>
      <c r="QKV121" s="137"/>
      <c r="QKW121" s="137"/>
      <c r="QKX121" s="137"/>
      <c r="QKY121" s="137"/>
      <c r="QKZ121" s="137"/>
      <c r="QLA121" s="137"/>
      <c r="QLB121" s="137"/>
      <c r="QLC121" s="137"/>
      <c r="QLD121" s="137"/>
      <c r="QLE121" s="137"/>
      <c r="QLF121" s="137"/>
      <c r="QLG121" s="137"/>
      <c r="QLH121" s="137"/>
      <c r="QLI121" s="137"/>
      <c r="QLJ121" s="137"/>
      <c r="QLK121" s="137"/>
      <c r="QLL121" s="137"/>
      <c r="QLM121" s="137"/>
      <c r="QLN121" s="137"/>
      <c r="QLO121" s="137"/>
      <c r="QLP121" s="137"/>
      <c r="QLQ121" s="137"/>
      <c r="QLR121" s="137"/>
      <c r="QLS121" s="137"/>
      <c r="QLT121" s="137"/>
      <c r="QLU121" s="137"/>
      <c r="QLV121" s="137"/>
      <c r="QLW121" s="137"/>
      <c r="QLX121" s="137"/>
      <c r="QLY121" s="137"/>
      <c r="QLZ121" s="137"/>
      <c r="QMA121" s="137"/>
      <c r="QMB121" s="137"/>
      <c r="QMC121" s="137"/>
      <c r="QMD121" s="137"/>
      <c r="QME121" s="137"/>
      <c r="QMF121" s="137"/>
      <c r="QMG121" s="137"/>
      <c r="QMH121" s="137"/>
      <c r="QMI121" s="137"/>
      <c r="QMJ121" s="137"/>
      <c r="QMK121" s="137"/>
      <c r="QML121" s="137"/>
      <c r="QMM121" s="137"/>
      <c r="QMN121" s="137"/>
      <c r="QMO121" s="137"/>
      <c r="QMP121" s="137"/>
      <c r="QMQ121" s="137"/>
      <c r="QMR121" s="137"/>
      <c r="QMS121" s="137"/>
      <c r="QMT121" s="137"/>
      <c r="QMU121" s="137"/>
      <c r="QMV121" s="137"/>
      <c r="QMW121" s="137"/>
      <c r="QMX121" s="137"/>
      <c r="QMY121" s="137"/>
      <c r="QMZ121" s="137"/>
      <c r="QNA121" s="137"/>
      <c r="QNB121" s="137"/>
      <c r="QNC121" s="137"/>
      <c r="QND121" s="137"/>
      <c r="QNE121" s="137"/>
      <c r="QNF121" s="137"/>
      <c r="QNG121" s="137"/>
      <c r="QNH121" s="137"/>
      <c r="QNI121" s="137"/>
      <c r="QNJ121" s="137"/>
      <c r="QNK121" s="137"/>
      <c r="QNL121" s="137"/>
      <c r="QNM121" s="137"/>
      <c r="QNN121" s="137"/>
      <c r="QNO121" s="137"/>
      <c r="QNP121" s="137"/>
      <c r="QNQ121" s="137"/>
      <c r="QNR121" s="137"/>
      <c r="QNS121" s="137"/>
      <c r="QNT121" s="137"/>
      <c r="QNU121" s="137"/>
      <c r="QNV121" s="137"/>
      <c r="QNW121" s="137"/>
      <c r="QNX121" s="137"/>
      <c r="QNY121" s="137"/>
      <c r="QNZ121" s="137"/>
      <c r="QOA121" s="137"/>
      <c r="QOB121" s="137"/>
      <c r="QOC121" s="137"/>
      <c r="QOD121" s="137"/>
      <c r="QOE121" s="137"/>
      <c r="QOF121" s="137"/>
      <c r="QOG121" s="137"/>
      <c r="QOH121" s="137"/>
      <c r="QOI121" s="137"/>
      <c r="QOJ121" s="137"/>
      <c r="QOK121" s="137"/>
      <c r="QOL121" s="137"/>
      <c r="QOM121" s="137"/>
      <c r="QON121" s="137"/>
      <c r="QOO121" s="137"/>
      <c r="QOP121" s="137"/>
      <c r="QOQ121" s="137"/>
      <c r="QOR121" s="137"/>
      <c r="QOS121" s="137"/>
      <c r="QOT121" s="137"/>
      <c r="QOU121" s="137"/>
      <c r="QOV121" s="137"/>
      <c r="QOW121" s="137"/>
      <c r="QOX121" s="137"/>
      <c r="QOY121" s="137"/>
      <c r="QOZ121" s="137"/>
      <c r="QPA121" s="137"/>
      <c r="QPB121" s="137"/>
      <c r="QPC121" s="137"/>
      <c r="QPD121" s="137"/>
      <c r="QPE121" s="137"/>
      <c r="QPF121" s="137"/>
      <c r="QPG121" s="137"/>
      <c r="QPH121" s="137"/>
      <c r="QPI121" s="137"/>
      <c r="QPJ121" s="137"/>
      <c r="QPK121" s="137"/>
      <c r="QPL121" s="137"/>
      <c r="QPM121" s="137"/>
      <c r="QPN121" s="137"/>
      <c r="QPO121" s="137"/>
      <c r="QPP121" s="137"/>
      <c r="QPQ121" s="137"/>
      <c r="QPR121" s="137"/>
      <c r="QPS121" s="137"/>
      <c r="QPT121" s="137"/>
      <c r="QPU121" s="137"/>
      <c r="QPV121" s="137"/>
      <c r="QPW121" s="137"/>
      <c r="QPX121" s="137"/>
      <c r="QPY121" s="137"/>
      <c r="QPZ121" s="137"/>
      <c r="QQA121" s="137"/>
      <c r="QQB121" s="137"/>
      <c r="QQC121" s="137"/>
      <c r="QQD121" s="137"/>
      <c r="QQE121" s="137"/>
      <c r="QQF121" s="137"/>
      <c r="QQG121" s="137"/>
      <c r="QQH121" s="137"/>
      <c r="QQI121" s="137"/>
      <c r="QQJ121" s="137"/>
      <c r="QQK121" s="137"/>
      <c r="QQL121" s="137"/>
      <c r="QQM121" s="137"/>
      <c r="QQN121" s="137"/>
      <c r="QQO121" s="137"/>
      <c r="QQP121" s="137"/>
      <c r="QQQ121" s="137"/>
      <c r="QQR121" s="137"/>
      <c r="QQS121" s="137"/>
      <c r="QQT121" s="137"/>
      <c r="QQU121" s="137"/>
      <c r="QQV121" s="137"/>
      <c r="QQW121" s="137"/>
      <c r="QQX121" s="137"/>
      <c r="QQY121" s="137"/>
      <c r="QQZ121" s="137"/>
      <c r="QRA121" s="137"/>
      <c r="QRB121" s="137"/>
      <c r="QRC121" s="137"/>
      <c r="QRD121" s="137"/>
      <c r="QRE121" s="137"/>
      <c r="QRF121" s="137"/>
      <c r="QRG121" s="137"/>
      <c r="QRH121" s="137"/>
      <c r="QRI121" s="137"/>
      <c r="QRJ121" s="137"/>
      <c r="QRK121" s="137"/>
      <c r="QRL121" s="137"/>
      <c r="QRM121" s="137"/>
      <c r="QRN121" s="137"/>
      <c r="QRO121" s="137"/>
      <c r="QRP121" s="137"/>
      <c r="QRQ121" s="137"/>
      <c r="QRR121" s="137"/>
      <c r="QRS121" s="137"/>
      <c r="QRT121" s="137"/>
      <c r="QRU121" s="137"/>
      <c r="QRV121" s="137"/>
      <c r="QRW121" s="137"/>
      <c r="QRX121" s="137"/>
      <c r="QRY121" s="137"/>
      <c r="QRZ121" s="137"/>
      <c r="QSA121" s="137"/>
      <c r="QSB121" s="137"/>
      <c r="QSC121" s="137"/>
      <c r="QSD121" s="137"/>
      <c r="QSE121" s="137"/>
      <c r="QSF121" s="137"/>
      <c r="QSG121" s="137"/>
      <c r="QSH121" s="137"/>
      <c r="QSI121" s="137"/>
      <c r="QSJ121" s="137"/>
      <c r="QSK121" s="137"/>
      <c r="QSL121" s="137"/>
      <c r="QSM121" s="137"/>
      <c r="QSN121" s="137"/>
      <c r="QSO121" s="137"/>
      <c r="QSP121" s="137"/>
      <c r="QSQ121" s="137"/>
      <c r="QSR121" s="137"/>
      <c r="QSS121" s="137"/>
      <c r="QST121" s="137"/>
      <c r="QSU121" s="137"/>
      <c r="QSV121" s="137"/>
      <c r="QSW121" s="137"/>
      <c r="QSX121" s="137"/>
      <c r="QSY121" s="137"/>
      <c r="QSZ121" s="137"/>
      <c r="QTA121" s="137"/>
      <c r="QTB121" s="137"/>
      <c r="QTC121" s="137"/>
      <c r="QTD121" s="137"/>
      <c r="QTE121" s="137"/>
      <c r="QTF121" s="137"/>
      <c r="QTG121" s="137"/>
      <c r="QTH121" s="137"/>
      <c r="QTI121" s="137"/>
      <c r="QTJ121" s="137"/>
      <c r="QTK121" s="137"/>
      <c r="QTL121" s="137"/>
      <c r="QTM121" s="137"/>
      <c r="QTN121" s="137"/>
      <c r="QTO121" s="137"/>
      <c r="QTP121" s="137"/>
      <c r="QTQ121" s="137"/>
      <c r="QTR121" s="137"/>
      <c r="QTS121" s="137"/>
      <c r="QTT121" s="137"/>
      <c r="QTU121" s="137"/>
      <c r="QTV121" s="137"/>
      <c r="QTW121" s="137"/>
      <c r="QTX121" s="137"/>
      <c r="QTY121" s="137"/>
      <c r="QTZ121" s="137"/>
      <c r="QUA121" s="137"/>
      <c r="QUB121" s="137"/>
      <c r="QUC121" s="137"/>
      <c r="QUD121" s="137"/>
      <c r="QUE121" s="137"/>
      <c r="QUF121" s="137"/>
      <c r="QUG121" s="137"/>
      <c r="QUH121" s="137"/>
      <c r="QUI121" s="137"/>
      <c r="QUJ121" s="137"/>
      <c r="QUK121" s="137"/>
      <c r="QUL121" s="137"/>
      <c r="QUM121" s="137"/>
      <c r="QUN121" s="137"/>
      <c r="QUO121" s="137"/>
      <c r="QUP121" s="137"/>
      <c r="QUQ121" s="137"/>
      <c r="QUR121" s="137"/>
      <c r="QUS121" s="137"/>
      <c r="QUT121" s="137"/>
      <c r="QUU121" s="137"/>
      <c r="QUV121" s="137"/>
      <c r="QUW121" s="137"/>
      <c r="QUX121" s="137"/>
      <c r="QUY121" s="137"/>
      <c r="QUZ121" s="137"/>
      <c r="QVA121" s="137"/>
      <c r="QVB121" s="137"/>
      <c r="QVC121" s="137"/>
      <c r="QVD121" s="137"/>
      <c r="QVE121" s="137"/>
      <c r="QVF121" s="137"/>
      <c r="QVG121" s="137"/>
      <c r="QVH121" s="137"/>
      <c r="QVI121" s="137"/>
      <c r="QVJ121" s="137"/>
      <c r="QVK121" s="137"/>
      <c r="QVL121" s="137"/>
      <c r="QVM121" s="137"/>
      <c r="QVN121" s="137"/>
      <c r="QVO121" s="137"/>
      <c r="QVP121" s="137"/>
      <c r="QVQ121" s="137"/>
      <c r="QVR121" s="137"/>
      <c r="QVS121" s="137"/>
      <c r="QVT121" s="137"/>
      <c r="QVU121" s="137"/>
      <c r="QVV121" s="137"/>
      <c r="QVW121" s="137"/>
      <c r="QVX121" s="137"/>
      <c r="QVY121" s="137"/>
      <c r="QVZ121" s="137"/>
      <c r="QWA121" s="137"/>
      <c r="QWB121" s="137"/>
      <c r="QWC121" s="137"/>
      <c r="QWD121" s="137"/>
      <c r="QWE121" s="137"/>
      <c r="QWF121" s="137"/>
      <c r="QWG121" s="137"/>
      <c r="QWH121" s="137"/>
      <c r="QWI121" s="137"/>
      <c r="QWJ121" s="137"/>
      <c r="QWK121" s="137"/>
      <c r="QWL121" s="137"/>
      <c r="QWM121" s="137"/>
      <c r="QWN121" s="137"/>
      <c r="QWO121" s="137"/>
      <c r="QWP121" s="137"/>
      <c r="QWQ121" s="137"/>
      <c r="QWR121" s="137"/>
      <c r="QWS121" s="137"/>
      <c r="QWT121" s="137"/>
      <c r="QWU121" s="137"/>
      <c r="QWV121" s="137"/>
      <c r="QWW121" s="137"/>
      <c r="QWX121" s="137"/>
      <c r="QWY121" s="137"/>
      <c r="QWZ121" s="137"/>
      <c r="QXA121" s="137"/>
      <c r="QXB121" s="137"/>
      <c r="QXC121" s="137"/>
      <c r="QXD121" s="137"/>
      <c r="QXE121" s="137"/>
      <c r="QXF121" s="137"/>
      <c r="QXG121" s="137"/>
      <c r="QXH121" s="137"/>
      <c r="QXI121" s="137"/>
      <c r="QXJ121" s="137"/>
      <c r="QXK121" s="137"/>
      <c r="QXL121" s="137"/>
      <c r="QXM121" s="137"/>
      <c r="QXN121" s="137"/>
      <c r="QXO121" s="137"/>
      <c r="QXP121" s="137"/>
      <c r="QXQ121" s="137"/>
      <c r="QXR121" s="137"/>
      <c r="QXS121" s="137"/>
      <c r="QXT121" s="137"/>
      <c r="QXU121" s="137"/>
      <c r="QXV121" s="137"/>
      <c r="QXW121" s="137"/>
      <c r="QXX121" s="137"/>
      <c r="QXY121" s="137"/>
      <c r="QXZ121" s="137"/>
      <c r="QYA121" s="137"/>
      <c r="QYB121" s="137"/>
      <c r="QYC121" s="137"/>
      <c r="QYD121" s="137"/>
      <c r="QYE121" s="137"/>
      <c r="QYF121" s="137"/>
      <c r="QYG121" s="137"/>
      <c r="QYH121" s="137"/>
      <c r="QYI121" s="137"/>
      <c r="QYJ121" s="137"/>
      <c r="QYK121" s="137"/>
      <c r="QYL121" s="137"/>
      <c r="QYM121" s="137"/>
      <c r="QYN121" s="137"/>
      <c r="QYO121" s="137"/>
      <c r="QYP121" s="137"/>
      <c r="QYQ121" s="137"/>
      <c r="QYR121" s="137"/>
      <c r="QYS121" s="137"/>
      <c r="QYT121" s="137"/>
      <c r="QYU121" s="137"/>
      <c r="QYV121" s="137"/>
      <c r="QYW121" s="137"/>
      <c r="QYX121" s="137"/>
      <c r="QYY121" s="137"/>
      <c r="QYZ121" s="137"/>
      <c r="QZA121" s="137"/>
      <c r="QZB121" s="137"/>
      <c r="QZC121" s="137"/>
      <c r="QZD121" s="137"/>
      <c r="QZE121" s="137"/>
      <c r="QZF121" s="137"/>
      <c r="QZG121" s="137"/>
      <c r="QZH121" s="137"/>
      <c r="QZI121" s="137"/>
      <c r="QZJ121" s="137"/>
      <c r="QZK121" s="137"/>
      <c r="QZL121" s="137"/>
      <c r="QZM121" s="137"/>
      <c r="QZN121" s="137"/>
      <c r="QZO121" s="137"/>
      <c r="QZP121" s="137"/>
      <c r="QZQ121" s="137"/>
      <c r="QZR121" s="137"/>
      <c r="QZS121" s="137"/>
      <c r="QZT121" s="137"/>
      <c r="QZU121" s="137"/>
      <c r="QZV121" s="137"/>
      <c r="QZW121" s="137"/>
      <c r="QZX121" s="137"/>
      <c r="QZY121" s="137"/>
      <c r="QZZ121" s="137"/>
      <c r="RAA121" s="137"/>
      <c r="RAB121" s="137"/>
      <c r="RAC121" s="137"/>
      <c r="RAD121" s="137"/>
      <c r="RAE121" s="137"/>
      <c r="RAF121" s="137"/>
      <c r="RAG121" s="137"/>
      <c r="RAH121" s="137"/>
      <c r="RAI121" s="137"/>
      <c r="RAJ121" s="137"/>
      <c r="RAK121" s="137"/>
      <c r="RAL121" s="137"/>
      <c r="RAM121" s="137"/>
      <c r="RAN121" s="137"/>
      <c r="RAO121" s="137"/>
      <c r="RAP121" s="137"/>
      <c r="RAQ121" s="137"/>
      <c r="RAR121" s="137"/>
      <c r="RAS121" s="137"/>
      <c r="RAT121" s="137"/>
      <c r="RAU121" s="137"/>
      <c r="RAV121" s="137"/>
      <c r="RAW121" s="137"/>
      <c r="RAX121" s="137"/>
      <c r="RAY121" s="137"/>
      <c r="RAZ121" s="137"/>
      <c r="RBA121" s="137"/>
      <c r="RBB121" s="137"/>
      <c r="RBC121" s="137"/>
      <c r="RBD121" s="137"/>
      <c r="RBE121" s="137"/>
      <c r="RBF121" s="137"/>
      <c r="RBG121" s="137"/>
      <c r="RBH121" s="137"/>
      <c r="RBI121" s="137"/>
      <c r="RBJ121" s="137"/>
      <c r="RBK121" s="137"/>
      <c r="RBL121" s="137"/>
      <c r="RBM121" s="137"/>
      <c r="RBN121" s="137"/>
      <c r="RBO121" s="137"/>
      <c r="RBP121" s="137"/>
      <c r="RBQ121" s="137"/>
      <c r="RBR121" s="137"/>
      <c r="RBS121" s="137"/>
      <c r="RBT121" s="137"/>
      <c r="RBU121" s="137"/>
      <c r="RBV121" s="137"/>
      <c r="RBW121" s="137"/>
      <c r="RBX121" s="137"/>
      <c r="RBY121" s="137"/>
      <c r="RBZ121" s="137"/>
      <c r="RCA121" s="137"/>
      <c r="RCB121" s="137"/>
      <c r="RCC121" s="137"/>
      <c r="RCD121" s="137"/>
      <c r="RCE121" s="137"/>
      <c r="RCF121" s="137"/>
      <c r="RCG121" s="137"/>
      <c r="RCH121" s="137"/>
      <c r="RCI121" s="137"/>
      <c r="RCJ121" s="137"/>
      <c r="RCK121" s="137"/>
      <c r="RCL121" s="137"/>
      <c r="RCM121" s="137"/>
      <c r="RCN121" s="137"/>
      <c r="RCO121" s="137"/>
      <c r="RCP121" s="137"/>
      <c r="RCQ121" s="137"/>
      <c r="RCR121" s="137"/>
      <c r="RCS121" s="137"/>
      <c r="RCT121" s="137"/>
      <c r="RCU121" s="137"/>
      <c r="RCV121" s="137"/>
      <c r="RCW121" s="137"/>
      <c r="RCX121" s="137"/>
      <c r="RCY121" s="137"/>
      <c r="RCZ121" s="137"/>
      <c r="RDA121" s="137"/>
      <c r="RDB121" s="137"/>
      <c r="RDC121" s="137"/>
      <c r="RDD121" s="137"/>
      <c r="RDE121" s="137"/>
      <c r="RDF121" s="137"/>
      <c r="RDG121" s="137"/>
      <c r="RDH121" s="137"/>
      <c r="RDI121" s="137"/>
      <c r="RDJ121" s="137"/>
      <c r="RDK121" s="137"/>
      <c r="RDL121" s="137"/>
      <c r="RDM121" s="137"/>
      <c r="RDN121" s="137"/>
      <c r="RDO121" s="137"/>
      <c r="RDP121" s="137"/>
      <c r="RDQ121" s="137"/>
      <c r="RDR121" s="137"/>
      <c r="RDS121" s="137"/>
      <c r="RDT121" s="137"/>
      <c r="RDU121" s="137"/>
      <c r="RDV121" s="137"/>
      <c r="RDW121" s="137"/>
      <c r="RDX121" s="137"/>
      <c r="RDY121" s="137"/>
      <c r="RDZ121" s="137"/>
      <c r="REA121" s="137"/>
      <c r="REB121" s="137"/>
      <c r="REC121" s="137"/>
      <c r="RED121" s="137"/>
      <c r="REE121" s="137"/>
      <c r="REF121" s="137"/>
      <c r="REG121" s="137"/>
      <c r="REH121" s="137"/>
      <c r="REI121" s="137"/>
      <c r="REJ121" s="137"/>
      <c r="REK121" s="137"/>
      <c r="REL121" s="137"/>
      <c r="REM121" s="137"/>
      <c r="REN121" s="137"/>
      <c r="REO121" s="137"/>
      <c r="REP121" s="137"/>
      <c r="REQ121" s="137"/>
      <c r="RER121" s="137"/>
      <c r="RES121" s="137"/>
      <c r="RET121" s="137"/>
      <c r="REU121" s="137"/>
      <c r="REV121" s="137"/>
      <c r="REW121" s="137"/>
      <c r="REX121" s="137"/>
      <c r="REY121" s="137"/>
      <c r="REZ121" s="137"/>
      <c r="RFA121" s="137"/>
      <c r="RFB121" s="137"/>
      <c r="RFC121" s="137"/>
      <c r="RFD121" s="137"/>
      <c r="RFE121" s="137"/>
      <c r="RFF121" s="137"/>
      <c r="RFG121" s="137"/>
      <c r="RFH121" s="137"/>
      <c r="RFI121" s="137"/>
      <c r="RFJ121" s="137"/>
      <c r="RFK121" s="137"/>
      <c r="RFL121" s="137"/>
      <c r="RFM121" s="137"/>
      <c r="RFN121" s="137"/>
      <c r="RFO121" s="137"/>
      <c r="RFP121" s="137"/>
      <c r="RFQ121" s="137"/>
      <c r="RFR121" s="137"/>
      <c r="RFS121" s="137"/>
      <c r="RFT121" s="137"/>
      <c r="RFU121" s="137"/>
      <c r="RFV121" s="137"/>
      <c r="RFW121" s="137"/>
      <c r="RFX121" s="137"/>
      <c r="RFY121" s="137"/>
      <c r="RFZ121" s="137"/>
      <c r="RGA121" s="137"/>
      <c r="RGB121" s="137"/>
      <c r="RGC121" s="137"/>
      <c r="RGD121" s="137"/>
      <c r="RGE121" s="137"/>
      <c r="RGF121" s="137"/>
      <c r="RGG121" s="137"/>
      <c r="RGH121" s="137"/>
      <c r="RGI121" s="137"/>
      <c r="RGJ121" s="137"/>
      <c r="RGK121" s="137"/>
      <c r="RGL121" s="137"/>
      <c r="RGM121" s="137"/>
      <c r="RGN121" s="137"/>
      <c r="RGO121" s="137"/>
      <c r="RGP121" s="137"/>
      <c r="RGQ121" s="137"/>
      <c r="RGR121" s="137"/>
      <c r="RGS121" s="137"/>
      <c r="RGT121" s="137"/>
      <c r="RGU121" s="137"/>
      <c r="RGV121" s="137"/>
      <c r="RGW121" s="137"/>
      <c r="RGX121" s="137"/>
      <c r="RGY121" s="137"/>
      <c r="RGZ121" s="137"/>
      <c r="RHA121" s="137"/>
      <c r="RHB121" s="137"/>
      <c r="RHC121" s="137"/>
      <c r="RHD121" s="137"/>
      <c r="RHE121" s="137"/>
      <c r="RHF121" s="137"/>
      <c r="RHG121" s="137"/>
      <c r="RHH121" s="137"/>
      <c r="RHI121" s="137"/>
      <c r="RHJ121" s="137"/>
      <c r="RHK121" s="137"/>
      <c r="RHL121" s="137"/>
      <c r="RHM121" s="137"/>
      <c r="RHN121" s="137"/>
      <c r="RHO121" s="137"/>
      <c r="RHP121" s="137"/>
      <c r="RHQ121" s="137"/>
      <c r="RHR121" s="137"/>
      <c r="RHS121" s="137"/>
      <c r="RHT121" s="137"/>
      <c r="RHU121" s="137"/>
      <c r="RHV121" s="137"/>
      <c r="RHW121" s="137"/>
      <c r="RHX121" s="137"/>
      <c r="RHY121" s="137"/>
      <c r="RHZ121" s="137"/>
      <c r="RIA121" s="137"/>
      <c r="RIB121" s="137"/>
      <c r="RIC121" s="137"/>
      <c r="RID121" s="137"/>
      <c r="RIE121" s="137"/>
      <c r="RIF121" s="137"/>
      <c r="RIG121" s="137"/>
      <c r="RIH121" s="137"/>
      <c r="RII121" s="137"/>
      <c r="RIJ121" s="137"/>
      <c r="RIK121" s="137"/>
      <c r="RIL121" s="137"/>
      <c r="RIM121" s="137"/>
      <c r="RIN121" s="137"/>
      <c r="RIO121" s="137"/>
      <c r="RIP121" s="137"/>
      <c r="RIQ121" s="137"/>
      <c r="RIR121" s="137"/>
      <c r="RIS121" s="137"/>
      <c r="RIT121" s="137"/>
      <c r="RIU121" s="137"/>
      <c r="RIV121" s="137"/>
      <c r="RIW121" s="137"/>
      <c r="RIX121" s="137"/>
      <c r="RIY121" s="137"/>
      <c r="RIZ121" s="137"/>
      <c r="RJA121" s="137"/>
      <c r="RJB121" s="137"/>
      <c r="RJC121" s="137"/>
      <c r="RJD121" s="137"/>
      <c r="RJE121" s="137"/>
      <c r="RJF121" s="137"/>
      <c r="RJG121" s="137"/>
      <c r="RJH121" s="137"/>
      <c r="RJI121" s="137"/>
      <c r="RJJ121" s="137"/>
      <c r="RJK121" s="137"/>
      <c r="RJL121" s="137"/>
      <c r="RJM121" s="137"/>
      <c r="RJN121" s="137"/>
      <c r="RJO121" s="137"/>
      <c r="RJP121" s="137"/>
      <c r="RJQ121" s="137"/>
      <c r="RJR121" s="137"/>
      <c r="RJS121" s="137"/>
      <c r="RJT121" s="137"/>
      <c r="RJU121" s="137"/>
      <c r="RJV121" s="137"/>
      <c r="RJW121" s="137"/>
      <c r="RJX121" s="137"/>
      <c r="RJY121" s="137"/>
      <c r="RJZ121" s="137"/>
      <c r="RKA121" s="137"/>
      <c r="RKB121" s="137"/>
      <c r="RKC121" s="137"/>
      <c r="RKD121" s="137"/>
      <c r="RKE121" s="137"/>
      <c r="RKF121" s="137"/>
      <c r="RKG121" s="137"/>
      <c r="RKH121" s="137"/>
      <c r="RKI121" s="137"/>
      <c r="RKJ121" s="137"/>
      <c r="RKK121" s="137"/>
      <c r="RKL121" s="137"/>
      <c r="RKM121" s="137"/>
      <c r="RKN121" s="137"/>
      <c r="RKO121" s="137"/>
      <c r="RKP121" s="137"/>
      <c r="RKQ121" s="137"/>
      <c r="RKR121" s="137"/>
      <c r="RKS121" s="137"/>
      <c r="RKT121" s="137"/>
      <c r="RKU121" s="137"/>
      <c r="RKV121" s="137"/>
      <c r="RKW121" s="137"/>
      <c r="RKX121" s="137"/>
      <c r="RKY121" s="137"/>
      <c r="RKZ121" s="137"/>
      <c r="RLA121" s="137"/>
      <c r="RLB121" s="137"/>
      <c r="RLC121" s="137"/>
      <c r="RLD121" s="137"/>
      <c r="RLE121" s="137"/>
      <c r="RLF121" s="137"/>
      <c r="RLG121" s="137"/>
      <c r="RLH121" s="137"/>
      <c r="RLI121" s="137"/>
      <c r="RLJ121" s="137"/>
      <c r="RLK121" s="137"/>
      <c r="RLL121" s="137"/>
      <c r="RLM121" s="137"/>
      <c r="RLN121" s="137"/>
      <c r="RLO121" s="137"/>
      <c r="RLP121" s="137"/>
      <c r="RLQ121" s="137"/>
      <c r="RLR121" s="137"/>
      <c r="RLS121" s="137"/>
      <c r="RLT121" s="137"/>
      <c r="RLU121" s="137"/>
      <c r="RLV121" s="137"/>
      <c r="RLW121" s="137"/>
      <c r="RLX121" s="137"/>
      <c r="RLY121" s="137"/>
      <c r="RLZ121" s="137"/>
      <c r="RMA121" s="137"/>
      <c r="RMB121" s="137"/>
      <c r="RMC121" s="137"/>
      <c r="RMD121" s="137"/>
      <c r="RME121" s="137"/>
      <c r="RMF121" s="137"/>
      <c r="RMG121" s="137"/>
      <c r="RMH121" s="137"/>
      <c r="RMI121" s="137"/>
      <c r="RMJ121" s="137"/>
      <c r="RMK121" s="137"/>
      <c r="RML121" s="137"/>
      <c r="RMM121" s="137"/>
      <c r="RMN121" s="137"/>
      <c r="RMO121" s="137"/>
      <c r="RMP121" s="137"/>
      <c r="RMQ121" s="137"/>
      <c r="RMR121" s="137"/>
      <c r="RMS121" s="137"/>
      <c r="RMT121" s="137"/>
      <c r="RMU121" s="137"/>
      <c r="RMV121" s="137"/>
      <c r="RMW121" s="137"/>
      <c r="RMX121" s="137"/>
      <c r="RMY121" s="137"/>
      <c r="RMZ121" s="137"/>
      <c r="RNA121" s="137"/>
      <c r="RNB121" s="137"/>
      <c r="RNC121" s="137"/>
      <c r="RND121" s="137"/>
      <c r="RNE121" s="137"/>
      <c r="RNF121" s="137"/>
      <c r="RNG121" s="137"/>
      <c r="RNH121" s="137"/>
      <c r="RNI121" s="137"/>
      <c r="RNJ121" s="137"/>
      <c r="RNK121" s="137"/>
      <c r="RNL121" s="137"/>
      <c r="RNM121" s="137"/>
      <c r="RNN121" s="137"/>
      <c r="RNO121" s="137"/>
      <c r="RNP121" s="137"/>
      <c r="RNQ121" s="137"/>
      <c r="RNR121" s="137"/>
      <c r="RNS121" s="137"/>
      <c r="RNT121" s="137"/>
      <c r="RNU121" s="137"/>
      <c r="RNV121" s="137"/>
      <c r="RNW121" s="137"/>
      <c r="RNX121" s="137"/>
      <c r="RNY121" s="137"/>
      <c r="RNZ121" s="137"/>
      <c r="ROA121" s="137"/>
      <c r="ROB121" s="137"/>
      <c r="ROC121" s="137"/>
      <c r="ROD121" s="137"/>
      <c r="ROE121" s="137"/>
      <c r="ROF121" s="137"/>
      <c r="ROG121" s="137"/>
      <c r="ROH121" s="137"/>
      <c r="ROI121" s="137"/>
      <c r="ROJ121" s="137"/>
      <c r="ROK121" s="137"/>
      <c r="ROL121" s="137"/>
      <c r="ROM121" s="137"/>
      <c r="RON121" s="137"/>
      <c r="ROO121" s="137"/>
      <c r="ROP121" s="137"/>
      <c r="ROQ121" s="137"/>
      <c r="ROR121" s="137"/>
      <c r="ROS121" s="137"/>
      <c r="ROT121" s="137"/>
      <c r="ROU121" s="137"/>
      <c r="ROV121" s="137"/>
      <c r="ROW121" s="137"/>
      <c r="ROX121" s="137"/>
      <c r="ROY121" s="137"/>
      <c r="ROZ121" s="137"/>
      <c r="RPA121" s="137"/>
      <c r="RPB121" s="137"/>
      <c r="RPC121" s="137"/>
      <c r="RPD121" s="137"/>
      <c r="RPE121" s="137"/>
      <c r="RPF121" s="137"/>
      <c r="RPG121" s="137"/>
      <c r="RPH121" s="137"/>
      <c r="RPI121" s="137"/>
      <c r="RPJ121" s="137"/>
      <c r="RPK121" s="137"/>
      <c r="RPL121" s="137"/>
      <c r="RPM121" s="137"/>
      <c r="RPN121" s="137"/>
      <c r="RPO121" s="137"/>
      <c r="RPP121" s="137"/>
      <c r="RPQ121" s="137"/>
      <c r="RPR121" s="137"/>
      <c r="RPS121" s="137"/>
      <c r="RPT121" s="137"/>
      <c r="RPU121" s="137"/>
      <c r="RPV121" s="137"/>
      <c r="RPW121" s="137"/>
      <c r="RPX121" s="137"/>
      <c r="RPY121" s="137"/>
      <c r="RPZ121" s="137"/>
      <c r="RQA121" s="137"/>
      <c r="RQB121" s="137"/>
      <c r="RQC121" s="137"/>
      <c r="RQD121" s="137"/>
      <c r="RQE121" s="137"/>
      <c r="RQF121" s="137"/>
      <c r="RQG121" s="137"/>
      <c r="RQH121" s="137"/>
      <c r="RQI121" s="137"/>
      <c r="RQJ121" s="137"/>
      <c r="RQK121" s="137"/>
      <c r="RQL121" s="137"/>
      <c r="RQM121" s="137"/>
      <c r="RQN121" s="137"/>
      <c r="RQO121" s="137"/>
      <c r="RQP121" s="137"/>
      <c r="RQQ121" s="137"/>
      <c r="RQR121" s="137"/>
      <c r="RQS121" s="137"/>
      <c r="RQT121" s="137"/>
      <c r="RQU121" s="137"/>
      <c r="RQV121" s="137"/>
      <c r="RQW121" s="137"/>
      <c r="RQX121" s="137"/>
      <c r="RQY121" s="137"/>
      <c r="RQZ121" s="137"/>
      <c r="RRA121" s="137"/>
      <c r="RRB121" s="137"/>
      <c r="RRC121" s="137"/>
      <c r="RRD121" s="137"/>
      <c r="RRE121" s="137"/>
      <c r="RRF121" s="137"/>
      <c r="RRG121" s="137"/>
      <c r="RRH121" s="137"/>
      <c r="RRI121" s="137"/>
      <c r="RRJ121" s="137"/>
      <c r="RRK121" s="137"/>
      <c r="RRL121" s="137"/>
      <c r="RRM121" s="137"/>
      <c r="RRN121" s="137"/>
      <c r="RRO121" s="137"/>
      <c r="RRP121" s="137"/>
      <c r="RRQ121" s="137"/>
      <c r="RRR121" s="137"/>
      <c r="RRS121" s="137"/>
      <c r="RRT121" s="137"/>
      <c r="RRU121" s="137"/>
      <c r="RRV121" s="137"/>
      <c r="RRW121" s="137"/>
      <c r="RRX121" s="137"/>
      <c r="RRY121" s="137"/>
      <c r="RRZ121" s="137"/>
      <c r="RSA121" s="137"/>
      <c r="RSB121" s="137"/>
      <c r="RSC121" s="137"/>
      <c r="RSD121" s="137"/>
      <c r="RSE121" s="137"/>
      <c r="RSF121" s="137"/>
      <c r="RSG121" s="137"/>
      <c r="RSH121" s="137"/>
      <c r="RSI121" s="137"/>
      <c r="RSJ121" s="137"/>
      <c r="RSK121" s="137"/>
      <c r="RSL121" s="137"/>
      <c r="RSM121" s="137"/>
      <c r="RSN121" s="137"/>
      <c r="RSO121" s="137"/>
      <c r="RSP121" s="137"/>
      <c r="RSQ121" s="137"/>
      <c r="RSR121" s="137"/>
      <c r="RSS121" s="137"/>
      <c r="RST121" s="137"/>
      <c r="RSU121" s="137"/>
      <c r="RSV121" s="137"/>
      <c r="RSW121" s="137"/>
      <c r="RSX121" s="137"/>
      <c r="RSY121" s="137"/>
      <c r="RSZ121" s="137"/>
      <c r="RTA121" s="137"/>
      <c r="RTB121" s="137"/>
      <c r="RTC121" s="137"/>
      <c r="RTD121" s="137"/>
      <c r="RTE121" s="137"/>
      <c r="RTF121" s="137"/>
      <c r="RTG121" s="137"/>
      <c r="RTH121" s="137"/>
      <c r="RTI121" s="137"/>
      <c r="RTJ121" s="137"/>
      <c r="RTK121" s="137"/>
      <c r="RTL121" s="137"/>
      <c r="RTM121" s="137"/>
      <c r="RTN121" s="137"/>
      <c r="RTO121" s="137"/>
      <c r="RTP121" s="137"/>
      <c r="RTQ121" s="137"/>
      <c r="RTR121" s="137"/>
      <c r="RTS121" s="137"/>
      <c r="RTT121" s="137"/>
      <c r="RTU121" s="137"/>
      <c r="RTV121" s="137"/>
      <c r="RTW121" s="137"/>
      <c r="RTX121" s="137"/>
      <c r="RTY121" s="137"/>
      <c r="RTZ121" s="137"/>
      <c r="RUA121" s="137"/>
      <c r="RUB121" s="137"/>
      <c r="RUC121" s="137"/>
      <c r="RUD121" s="137"/>
      <c r="RUE121" s="137"/>
      <c r="RUF121" s="137"/>
      <c r="RUG121" s="137"/>
      <c r="RUH121" s="137"/>
      <c r="RUI121" s="137"/>
      <c r="RUJ121" s="137"/>
      <c r="RUK121" s="137"/>
      <c r="RUL121" s="137"/>
      <c r="RUM121" s="137"/>
      <c r="RUN121" s="137"/>
      <c r="RUO121" s="137"/>
      <c r="RUP121" s="137"/>
      <c r="RUQ121" s="137"/>
      <c r="RUR121" s="137"/>
      <c r="RUS121" s="137"/>
      <c r="RUT121" s="137"/>
      <c r="RUU121" s="137"/>
      <c r="RUV121" s="137"/>
      <c r="RUW121" s="137"/>
      <c r="RUX121" s="137"/>
      <c r="RUY121" s="137"/>
      <c r="RUZ121" s="137"/>
      <c r="RVA121" s="137"/>
      <c r="RVB121" s="137"/>
      <c r="RVC121" s="137"/>
      <c r="RVD121" s="137"/>
      <c r="RVE121" s="137"/>
      <c r="RVF121" s="137"/>
      <c r="RVG121" s="137"/>
      <c r="RVH121" s="137"/>
      <c r="RVI121" s="137"/>
      <c r="RVJ121" s="137"/>
      <c r="RVK121" s="137"/>
      <c r="RVL121" s="137"/>
      <c r="RVM121" s="137"/>
      <c r="RVN121" s="137"/>
      <c r="RVO121" s="137"/>
      <c r="RVP121" s="137"/>
      <c r="RVQ121" s="137"/>
      <c r="RVR121" s="137"/>
      <c r="RVS121" s="137"/>
      <c r="RVT121" s="137"/>
      <c r="RVU121" s="137"/>
      <c r="RVV121" s="137"/>
      <c r="RVW121" s="137"/>
      <c r="RVX121" s="137"/>
      <c r="RVY121" s="137"/>
      <c r="RVZ121" s="137"/>
      <c r="RWA121" s="137"/>
      <c r="RWB121" s="137"/>
      <c r="RWC121" s="137"/>
      <c r="RWD121" s="137"/>
      <c r="RWE121" s="137"/>
      <c r="RWF121" s="137"/>
      <c r="RWG121" s="137"/>
      <c r="RWH121" s="137"/>
      <c r="RWI121" s="137"/>
      <c r="RWJ121" s="137"/>
      <c r="RWK121" s="137"/>
      <c r="RWL121" s="137"/>
      <c r="RWM121" s="137"/>
      <c r="RWN121" s="137"/>
      <c r="RWO121" s="137"/>
      <c r="RWP121" s="137"/>
      <c r="RWQ121" s="137"/>
      <c r="RWR121" s="137"/>
      <c r="RWS121" s="137"/>
      <c r="RWT121" s="137"/>
      <c r="RWU121" s="137"/>
      <c r="RWV121" s="137"/>
      <c r="RWW121" s="137"/>
      <c r="RWX121" s="137"/>
      <c r="RWY121" s="137"/>
      <c r="RWZ121" s="137"/>
      <c r="RXA121" s="137"/>
      <c r="RXB121" s="137"/>
      <c r="RXC121" s="137"/>
      <c r="RXD121" s="137"/>
      <c r="RXE121" s="137"/>
      <c r="RXF121" s="137"/>
      <c r="RXG121" s="137"/>
      <c r="RXH121" s="137"/>
      <c r="RXI121" s="137"/>
      <c r="RXJ121" s="137"/>
      <c r="RXK121" s="137"/>
      <c r="RXL121" s="137"/>
      <c r="RXM121" s="137"/>
      <c r="RXN121" s="137"/>
      <c r="RXO121" s="137"/>
      <c r="RXP121" s="137"/>
      <c r="RXQ121" s="137"/>
      <c r="RXR121" s="137"/>
      <c r="RXS121" s="137"/>
      <c r="RXT121" s="137"/>
      <c r="RXU121" s="137"/>
      <c r="RXV121" s="137"/>
      <c r="RXW121" s="137"/>
      <c r="RXX121" s="137"/>
      <c r="RXY121" s="137"/>
      <c r="RXZ121" s="137"/>
      <c r="RYA121" s="137"/>
      <c r="RYB121" s="137"/>
      <c r="RYC121" s="137"/>
      <c r="RYD121" s="137"/>
      <c r="RYE121" s="137"/>
      <c r="RYF121" s="137"/>
      <c r="RYG121" s="137"/>
      <c r="RYH121" s="137"/>
      <c r="RYI121" s="137"/>
      <c r="RYJ121" s="137"/>
      <c r="RYK121" s="137"/>
      <c r="RYL121" s="137"/>
      <c r="RYM121" s="137"/>
      <c r="RYN121" s="137"/>
      <c r="RYO121" s="137"/>
      <c r="RYP121" s="137"/>
      <c r="RYQ121" s="137"/>
      <c r="RYR121" s="137"/>
      <c r="RYS121" s="137"/>
      <c r="RYT121" s="137"/>
      <c r="RYU121" s="137"/>
      <c r="RYV121" s="137"/>
      <c r="RYW121" s="137"/>
      <c r="RYX121" s="137"/>
      <c r="RYY121" s="137"/>
      <c r="RYZ121" s="137"/>
      <c r="RZA121" s="137"/>
      <c r="RZB121" s="137"/>
      <c r="RZC121" s="137"/>
      <c r="RZD121" s="137"/>
      <c r="RZE121" s="137"/>
      <c r="RZF121" s="137"/>
      <c r="RZG121" s="137"/>
      <c r="RZH121" s="137"/>
      <c r="RZI121" s="137"/>
      <c r="RZJ121" s="137"/>
      <c r="RZK121" s="137"/>
      <c r="RZL121" s="137"/>
      <c r="RZM121" s="137"/>
      <c r="RZN121" s="137"/>
      <c r="RZO121" s="137"/>
      <c r="RZP121" s="137"/>
      <c r="RZQ121" s="137"/>
      <c r="RZR121" s="137"/>
      <c r="RZS121" s="137"/>
      <c r="RZT121" s="137"/>
      <c r="RZU121" s="137"/>
      <c r="RZV121" s="137"/>
      <c r="RZW121" s="137"/>
      <c r="RZX121" s="137"/>
      <c r="RZY121" s="137"/>
      <c r="RZZ121" s="137"/>
      <c r="SAA121" s="137"/>
      <c r="SAB121" s="137"/>
      <c r="SAC121" s="137"/>
      <c r="SAD121" s="137"/>
      <c r="SAE121" s="137"/>
      <c r="SAF121" s="137"/>
      <c r="SAG121" s="137"/>
      <c r="SAH121" s="137"/>
      <c r="SAI121" s="137"/>
      <c r="SAJ121" s="137"/>
      <c r="SAK121" s="137"/>
      <c r="SAL121" s="137"/>
      <c r="SAM121" s="137"/>
      <c r="SAN121" s="137"/>
      <c r="SAO121" s="137"/>
      <c r="SAP121" s="137"/>
      <c r="SAQ121" s="137"/>
      <c r="SAR121" s="137"/>
      <c r="SAS121" s="137"/>
      <c r="SAT121" s="137"/>
      <c r="SAU121" s="137"/>
      <c r="SAV121" s="137"/>
      <c r="SAW121" s="137"/>
      <c r="SAX121" s="137"/>
      <c r="SAY121" s="137"/>
      <c r="SAZ121" s="137"/>
      <c r="SBA121" s="137"/>
      <c r="SBB121" s="137"/>
      <c r="SBC121" s="137"/>
      <c r="SBD121" s="137"/>
      <c r="SBE121" s="137"/>
      <c r="SBF121" s="137"/>
      <c r="SBG121" s="137"/>
      <c r="SBH121" s="137"/>
      <c r="SBI121" s="137"/>
      <c r="SBJ121" s="137"/>
      <c r="SBK121" s="137"/>
      <c r="SBL121" s="137"/>
      <c r="SBM121" s="137"/>
      <c r="SBN121" s="137"/>
      <c r="SBO121" s="137"/>
      <c r="SBP121" s="137"/>
      <c r="SBQ121" s="137"/>
      <c r="SBR121" s="137"/>
      <c r="SBS121" s="137"/>
      <c r="SBT121" s="137"/>
      <c r="SBU121" s="137"/>
      <c r="SBV121" s="137"/>
      <c r="SBW121" s="137"/>
      <c r="SBX121" s="137"/>
      <c r="SBY121" s="137"/>
      <c r="SBZ121" s="137"/>
      <c r="SCA121" s="137"/>
      <c r="SCB121" s="137"/>
      <c r="SCC121" s="137"/>
      <c r="SCD121" s="137"/>
      <c r="SCE121" s="137"/>
      <c r="SCF121" s="137"/>
      <c r="SCG121" s="137"/>
      <c r="SCH121" s="137"/>
      <c r="SCI121" s="137"/>
      <c r="SCJ121" s="137"/>
      <c r="SCK121" s="137"/>
      <c r="SCL121" s="137"/>
      <c r="SCM121" s="137"/>
      <c r="SCN121" s="137"/>
      <c r="SCO121" s="137"/>
      <c r="SCP121" s="137"/>
      <c r="SCQ121" s="137"/>
      <c r="SCR121" s="137"/>
      <c r="SCS121" s="137"/>
      <c r="SCT121" s="137"/>
      <c r="SCU121" s="137"/>
      <c r="SCV121" s="137"/>
      <c r="SCW121" s="137"/>
      <c r="SCX121" s="137"/>
      <c r="SCY121" s="137"/>
      <c r="SCZ121" s="137"/>
      <c r="SDA121" s="137"/>
      <c r="SDB121" s="137"/>
      <c r="SDC121" s="137"/>
      <c r="SDD121" s="137"/>
      <c r="SDE121" s="137"/>
      <c r="SDF121" s="137"/>
      <c r="SDG121" s="137"/>
      <c r="SDH121" s="137"/>
      <c r="SDI121" s="137"/>
      <c r="SDJ121" s="137"/>
      <c r="SDK121" s="137"/>
      <c r="SDL121" s="137"/>
      <c r="SDM121" s="137"/>
      <c r="SDN121" s="137"/>
      <c r="SDO121" s="137"/>
      <c r="SDP121" s="137"/>
      <c r="SDQ121" s="137"/>
      <c r="SDR121" s="137"/>
      <c r="SDS121" s="137"/>
      <c r="SDT121" s="137"/>
      <c r="SDU121" s="137"/>
      <c r="SDV121" s="137"/>
      <c r="SDW121" s="137"/>
      <c r="SDX121" s="137"/>
      <c r="SDY121" s="137"/>
      <c r="SDZ121" s="137"/>
      <c r="SEA121" s="137"/>
      <c r="SEB121" s="137"/>
      <c r="SEC121" s="137"/>
      <c r="SED121" s="137"/>
      <c r="SEE121" s="137"/>
      <c r="SEF121" s="137"/>
      <c r="SEG121" s="137"/>
      <c r="SEH121" s="137"/>
      <c r="SEI121" s="137"/>
      <c r="SEJ121" s="137"/>
      <c r="SEK121" s="137"/>
      <c r="SEL121" s="137"/>
      <c r="SEM121" s="137"/>
      <c r="SEN121" s="137"/>
      <c r="SEO121" s="137"/>
      <c r="SEP121" s="137"/>
      <c r="SEQ121" s="137"/>
      <c r="SER121" s="137"/>
      <c r="SES121" s="137"/>
      <c r="SET121" s="137"/>
      <c r="SEU121" s="137"/>
      <c r="SEV121" s="137"/>
      <c r="SEW121" s="137"/>
      <c r="SEX121" s="137"/>
      <c r="SEY121" s="137"/>
      <c r="SEZ121" s="137"/>
      <c r="SFA121" s="137"/>
      <c r="SFB121" s="137"/>
      <c r="SFC121" s="137"/>
      <c r="SFD121" s="137"/>
      <c r="SFE121" s="137"/>
      <c r="SFF121" s="137"/>
      <c r="SFG121" s="137"/>
      <c r="SFH121" s="137"/>
      <c r="SFI121" s="137"/>
      <c r="SFJ121" s="137"/>
      <c r="SFK121" s="137"/>
      <c r="SFL121" s="137"/>
      <c r="SFM121" s="137"/>
      <c r="SFN121" s="137"/>
      <c r="SFO121" s="137"/>
      <c r="SFP121" s="137"/>
      <c r="SFQ121" s="137"/>
      <c r="SFR121" s="137"/>
      <c r="SFS121" s="137"/>
      <c r="SFT121" s="137"/>
      <c r="SFU121" s="137"/>
      <c r="SFV121" s="137"/>
      <c r="SFW121" s="137"/>
      <c r="SFX121" s="137"/>
      <c r="SFY121" s="137"/>
      <c r="SFZ121" s="137"/>
      <c r="SGA121" s="137"/>
      <c r="SGB121" s="137"/>
      <c r="SGC121" s="137"/>
      <c r="SGD121" s="137"/>
      <c r="SGE121" s="137"/>
      <c r="SGF121" s="137"/>
      <c r="SGG121" s="137"/>
      <c r="SGH121" s="137"/>
      <c r="SGI121" s="137"/>
      <c r="SGJ121" s="137"/>
      <c r="SGK121" s="137"/>
      <c r="SGL121" s="137"/>
      <c r="SGM121" s="137"/>
      <c r="SGN121" s="137"/>
      <c r="SGO121" s="137"/>
      <c r="SGP121" s="137"/>
      <c r="SGQ121" s="137"/>
      <c r="SGR121" s="137"/>
      <c r="SGS121" s="137"/>
      <c r="SGT121" s="137"/>
      <c r="SGU121" s="137"/>
      <c r="SGV121" s="137"/>
      <c r="SGW121" s="137"/>
      <c r="SGX121" s="137"/>
      <c r="SGY121" s="137"/>
      <c r="SGZ121" s="137"/>
      <c r="SHA121" s="137"/>
      <c r="SHB121" s="137"/>
      <c r="SHC121" s="137"/>
      <c r="SHD121" s="137"/>
      <c r="SHE121" s="137"/>
      <c r="SHF121" s="137"/>
      <c r="SHG121" s="137"/>
      <c r="SHH121" s="137"/>
      <c r="SHI121" s="137"/>
      <c r="SHJ121" s="137"/>
      <c r="SHK121" s="137"/>
      <c r="SHL121" s="137"/>
      <c r="SHM121" s="137"/>
      <c r="SHN121" s="137"/>
      <c r="SHO121" s="137"/>
      <c r="SHP121" s="137"/>
      <c r="SHQ121" s="137"/>
      <c r="SHR121" s="137"/>
      <c r="SHS121" s="137"/>
      <c r="SHT121" s="137"/>
      <c r="SHU121" s="137"/>
      <c r="SHV121" s="137"/>
      <c r="SHW121" s="137"/>
      <c r="SHX121" s="137"/>
      <c r="SHY121" s="137"/>
      <c r="SHZ121" s="137"/>
      <c r="SIA121" s="137"/>
      <c r="SIB121" s="137"/>
      <c r="SIC121" s="137"/>
      <c r="SID121" s="137"/>
      <c r="SIE121" s="137"/>
      <c r="SIF121" s="137"/>
      <c r="SIG121" s="137"/>
      <c r="SIH121" s="137"/>
      <c r="SII121" s="137"/>
      <c r="SIJ121" s="137"/>
      <c r="SIK121" s="137"/>
      <c r="SIL121" s="137"/>
      <c r="SIM121" s="137"/>
      <c r="SIN121" s="137"/>
      <c r="SIO121" s="137"/>
      <c r="SIP121" s="137"/>
      <c r="SIQ121" s="137"/>
      <c r="SIR121" s="137"/>
      <c r="SIS121" s="137"/>
      <c r="SIT121" s="137"/>
      <c r="SIU121" s="137"/>
      <c r="SIV121" s="137"/>
      <c r="SIW121" s="137"/>
      <c r="SIX121" s="137"/>
      <c r="SIY121" s="137"/>
      <c r="SIZ121" s="137"/>
      <c r="SJA121" s="137"/>
      <c r="SJB121" s="137"/>
      <c r="SJC121" s="137"/>
      <c r="SJD121" s="137"/>
      <c r="SJE121" s="137"/>
      <c r="SJF121" s="137"/>
      <c r="SJG121" s="137"/>
      <c r="SJH121" s="137"/>
      <c r="SJI121" s="137"/>
      <c r="SJJ121" s="137"/>
      <c r="SJK121" s="137"/>
      <c r="SJL121" s="137"/>
      <c r="SJM121" s="137"/>
      <c r="SJN121" s="137"/>
      <c r="SJO121" s="137"/>
      <c r="SJP121" s="137"/>
      <c r="SJQ121" s="137"/>
      <c r="SJR121" s="137"/>
      <c r="SJS121" s="137"/>
      <c r="SJT121" s="137"/>
      <c r="SJU121" s="137"/>
      <c r="SJV121" s="137"/>
      <c r="SJW121" s="137"/>
      <c r="SJX121" s="137"/>
      <c r="SJY121" s="137"/>
      <c r="SJZ121" s="137"/>
      <c r="SKA121" s="137"/>
      <c r="SKB121" s="137"/>
      <c r="SKC121" s="137"/>
      <c r="SKD121" s="137"/>
      <c r="SKE121" s="137"/>
      <c r="SKF121" s="137"/>
      <c r="SKG121" s="137"/>
      <c r="SKH121" s="137"/>
      <c r="SKI121" s="137"/>
      <c r="SKJ121" s="137"/>
      <c r="SKK121" s="137"/>
      <c r="SKL121" s="137"/>
      <c r="SKM121" s="137"/>
      <c r="SKN121" s="137"/>
      <c r="SKO121" s="137"/>
      <c r="SKP121" s="137"/>
      <c r="SKQ121" s="137"/>
      <c r="SKR121" s="137"/>
      <c r="SKS121" s="137"/>
      <c r="SKT121" s="137"/>
      <c r="SKU121" s="137"/>
      <c r="SKV121" s="137"/>
      <c r="SKW121" s="137"/>
      <c r="SKX121" s="137"/>
      <c r="SKY121" s="137"/>
      <c r="SKZ121" s="137"/>
      <c r="SLA121" s="137"/>
      <c r="SLB121" s="137"/>
      <c r="SLC121" s="137"/>
      <c r="SLD121" s="137"/>
      <c r="SLE121" s="137"/>
      <c r="SLF121" s="137"/>
      <c r="SLG121" s="137"/>
      <c r="SLH121" s="137"/>
      <c r="SLI121" s="137"/>
      <c r="SLJ121" s="137"/>
      <c r="SLK121" s="137"/>
      <c r="SLL121" s="137"/>
      <c r="SLM121" s="137"/>
      <c r="SLN121" s="137"/>
      <c r="SLO121" s="137"/>
      <c r="SLP121" s="137"/>
      <c r="SLQ121" s="137"/>
      <c r="SLR121" s="137"/>
      <c r="SLS121" s="137"/>
      <c r="SLT121" s="137"/>
      <c r="SLU121" s="137"/>
      <c r="SLV121" s="137"/>
      <c r="SLW121" s="137"/>
      <c r="SLX121" s="137"/>
      <c r="SLY121" s="137"/>
      <c r="SLZ121" s="137"/>
      <c r="SMA121" s="137"/>
      <c r="SMB121" s="137"/>
      <c r="SMC121" s="137"/>
      <c r="SMD121" s="137"/>
      <c r="SME121" s="137"/>
      <c r="SMF121" s="137"/>
      <c r="SMG121" s="137"/>
      <c r="SMH121" s="137"/>
      <c r="SMI121" s="137"/>
      <c r="SMJ121" s="137"/>
      <c r="SMK121" s="137"/>
      <c r="SML121" s="137"/>
      <c r="SMM121" s="137"/>
      <c r="SMN121" s="137"/>
      <c r="SMO121" s="137"/>
      <c r="SMP121" s="137"/>
      <c r="SMQ121" s="137"/>
      <c r="SMR121" s="137"/>
      <c r="SMS121" s="137"/>
      <c r="SMT121" s="137"/>
      <c r="SMU121" s="137"/>
      <c r="SMV121" s="137"/>
      <c r="SMW121" s="137"/>
      <c r="SMX121" s="137"/>
      <c r="SMY121" s="137"/>
      <c r="SMZ121" s="137"/>
      <c r="SNA121" s="137"/>
      <c r="SNB121" s="137"/>
      <c r="SNC121" s="137"/>
      <c r="SND121" s="137"/>
      <c r="SNE121" s="137"/>
      <c r="SNF121" s="137"/>
      <c r="SNG121" s="137"/>
      <c r="SNH121" s="137"/>
      <c r="SNI121" s="137"/>
      <c r="SNJ121" s="137"/>
      <c r="SNK121" s="137"/>
      <c r="SNL121" s="137"/>
      <c r="SNM121" s="137"/>
      <c r="SNN121" s="137"/>
      <c r="SNO121" s="137"/>
      <c r="SNP121" s="137"/>
      <c r="SNQ121" s="137"/>
      <c r="SNR121" s="137"/>
      <c r="SNS121" s="137"/>
      <c r="SNT121" s="137"/>
      <c r="SNU121" s="137"/>
      <c r="SNV121" s="137"/>
      <c r="SNW121" s="137"/>
      <c r="SNX121" s="137"/>
      <c r="SNY121" s="137"/>
      <c r="SNZ121" s="137"/>
      <c r="SOA121" s="137"/>
      <c r="SOB121" s="137"/>
      <c r="SOC121" s="137"/>
      <c r="SOD121" s="137"/>
      <c r="SOE121" s="137"/>
      <c r="SOF121" s="137"/>
      <c r="SOG121" s="137"/>
      <c r="SOH121" s="137"/>
      <c r="SOI121" s="137"/>
      <c r="SOJ121" s="137"/>
      <c r="SOK121" s="137"/>
      <c r="SOL121" s="137"/>
      <c r="SOM121" s="137"/>
      <c r="SON121" s="137"/>
      <c r="SOO121" s="137"/>
      <c r="SOP121" s="137"/>
      <c r="SOQ121" s="137"/>
      <c r="SOR121" s="137"/>
      <c r="SOS121" s="137"/>
      <c r="SOT121" s="137"/>
      <c r="SOU121" s="137"/>
      <c r="SOV121" s="137"/>
      <c r="SOW121" s="137"/>
      <c r="SOX121" s="137"/>
      <c r="SOY121" s="137"/>
      <c r="SOZ121" s="137"/>
      <c r="SPA121" s="137"/>
      <c r="SPB121" s="137"/>
      <c r="SPC121" s="137"/>
      <c r="SPD121" s="137"/>
      <c r="SPE121" s="137"/>
      <c r="SPF121" s="137"/>
      <c r="SPG121" s="137"/>
      <c r="SPH121" s="137"/>
      <c r="SPI121" s="137"/>
      <c r="SPJ121" s="137"/>
      <c r="SPK121" s="137"/>
      <c r="SPL121" s="137"/>
      <c r="SPM121" s="137"/>
      <c r="SPN121" s="137"/>
      <c r="SPO121" s="137"/>
      <c r="SPP121" s="137"/>
      <c r="SPQ121" s="137"/>
      <c r="SPR121" s="137"/>
      <c r="SPS121" s="137"/>
      <c r="SPT121" s="137"/>
      <c r="SPU121" s="137"/>
      <c r="SPV121" s="137"/>
      <c r="SPW121" s="137"/>
      <c r="SPX121" s="137"/>
      <c r="SPY121" s="137"/>
      <c r="SPZ121" s="137"/>
      <c r="SQA121" s="137"/>
      <c r="SQB121" s="137"/>
      <c r="SQC121" s="137"/>
      <c r="SQD121" s="137"/>
      <c r="SQE121" s="137"/>
      <c r="SQF121" s="137"/>
      <c r="SQG121" s="137"/>
      <c r="SQH121" s="137"/>
      <c r="SQI121" s="137"/>
      <c r="SQJ121" s="137"/>
      <c r="SQK121" s="137"/>
      <c r="SQL121" s="137"/>
      <c r="SQM121" s="137"/>
      <c r="SQN121" s="137"/>
      <c r="SQO121" s="137"/>
      <c r="SQP121" s="137"/>
      <c r="SQQ121" s="137"/>
      <c r="SQR121" s="137"/>
      <c r="SQS121" s="137"/>
      <c r="SQT121" s="137"/>
      <c r="SQU121" s="137"/>
      <c r="SQV121" s="137"/>
      <c r="SQW121" s="137"/>
      <c r="SQX121" s="137"/>
      <c r="SQY121" s="137"/>
      <c r="SQZ121" s="137"/>
      <c r="SRA121" s="137"/>
      <c r="SRB121" s="137"/>
      <c r="SRC121" s="137"/>
      <c r="SRD121" s="137"/>
      <c r="SRE121" s="137"/>
      <c r="SRF121" s="137"/>
      <c r="SRG121" s="137"/>
      <c r="SRH121" s="137"/>
      <c r="SRI121" s="137"/>
      <c r="SRJ121" s="137"/>
      <c r="SRK121" s="137"/>
      <c r="SRL121" s="137"/>
      <c r="SRM121" s="137"/>
      <c r="SRN121" s="137"/>
      <c r="SRO121" s="137"/>
      <c r="SRP121" s="137"/>
      <c r="SRQ121" s="137"/>
      <c r="SRR121" s="137"/>
      <c r="SRS121" s="137"/>
      <c r="SRT121" s="137"/>
      <c r="SRU121" s="137"/>
      <c r="SRV121" s="137"/>
      <c r="SRW121" s="137"/>
      <c r="SRX121" s="137"/>
      <c r="SRY121" s="137"/>
      <c r="SRZ121" s="137"/>
      <c r="SSA121" s="137"/>
      <c r="SSB121" s="137"/>
      <c r="SSC121" s="137"/>
      <c r="SSD121" s="137"/>
      <c r="SSE121" s="137"/>
      <c r="SSF121" s="137"/>
      <c r="SSG121" s="137"/>
      <c r="SSH121" s="137"/>
      <c r="SSI121" s="137"/>
      <c r="SSJ121" s="137"/>
      <c r="SSK121" s="137"/>
      <c r="SSL121" s="137"/>
      <c r="SSM121" s="137"/>
      <c r="SSN121" s="137"/>
      <c r="SSO121" s="137"/>
      <c r="SSP121" s="137"/>
      <c r="SSQ121" s="137"/>
      <c r="SSR121" s="137"/>
      <c r="SSS121" s="137"/>
      <c r="SST121" s="137"/>
      <c r="SSU121" s="137"/>
      <c r="SSV121" s="137"/>
      <c r="SSW121" s="137"/>
      <c r="SSX121" s="137"/>
      <c r="SSY121" s="137"/>
      <c r="SSZ121" s="137"/>
      <c r="STA121" s="137"/>
      <c r="STB121" s="137"/>
      <c r="STC121" s="137"/>
      <c r="STD121" s="137"/>
      <c r="STE121" s="137"/>
      <c r="STF121" s="137"/>
      <c r="STG121" s="137"/>
      <c r="STH121" s="137"/>
      <c r="STI121" s="137"/>
      <c r="STJ121" s="137"/>
      <c r="STK121" s="137"/>
      <c r="STL121" s="137"/>
      <c r="STM121" s="137"/>
      <c r="STN121" s="137"/>
      <c r="STO121" s="137"/>
      <c r="STP121" s="137"/>
      <c r="STQ121" s="137"/>
      <c r="STR121" s="137"/>
      <c r="STS121" s="137"/>
      <c r="STT121" s="137"/>
      <c r="STU121" s="137"/>
      <c r="STV121" s="137"/>
      <c r="STW121" s="137"/>
      <c r="STX121" s="137"/>
      <c r="STY121" s="137"/>
      <c r="STZ121" s="137"/>
      <c r="SUA121" s="137"/>
      <c r="SUB121" s="137"/>
      <c r="SUC121" s="137"/>
      <c r="SUD121" s="137"/>
      <c r="SUE121" s="137"/>
      <c r="SUF121" s="137"/>
      <c r="SUG121" s="137"/>
      <c r="SUH121" s="137"/>
      <c r="SUI121" s="137"/>
      <c r="SUJ121" s="137"/>
      <c r="SUK121" s="137"/>
      <c r="SUL121" s="137"/>
      <c r="SUM121" s="137"/>
      <c r="SUN121" s="137"/>
      <c r="SUO121" s="137"/>
      <c r="SUP121" s="137"/>
      <c r="SUQ121" s="137"/>
      <c r="SUR121" s="137"/>
      <c r="SUS121" s="137"/>
      <c r="SUT121" s="137"/>
      <c r="SUU121" s="137"/>
      <c r="SUV121" s="137"/>
      <c r="SUW121" s="137"/>
      <c r="SUX121" s="137"/>
      <c r="SUY121" s="137"/>
      <c r="SUZ121" s="137"/>
      <c r="SVA121" s="137"/>
      <c r="SVB121" s="137"/>
      <c r="SVC121" s="137"/>
      <c r="SVD121" s="137"/>
      <c r="SVE121" s="137"/>
      <c r="SVF121" s="137"/>
      <c r="SVG121" s="137"/>
      <c r="SVH121" s="137"/>
      <c r="SVI121" s="137"/>
      <c r="SVJ121" s="137"/>
      <c r="SVK121" s="137"/>
      <c r="SVL121" s="137"/>
      <c r="SVM121" s="137"/>
      <c r="SVN121" s="137"/>
      <c r="SVO121" s="137"/>
      <c r="SVP121" s="137"/>
      <c r="SVQ121" s="137"/>
      <c r="SVR121" s="137"/>
      <c r="SVS121" s="137"/>
      <c r="SVT121" s="137"/>
      <c r="SVU121" s="137"/>
      <c r="SVV121" s="137"/>
      <c r="SVW121" s="137"/>
      <c r="SVX121" s="137"/>
      <c r="SVY121" s="137"/>
      <c r="SVZ121" s="137"/>
      <c r="SWA121" s="137"/>
      <c r="SWB121" s="137"/>
      <c r="SWC121" s="137"/>
      <c r="SWD121" s="137"/>
      <c r="SWE121" s="137"/>
      <c r="SWF121" s="137"/>
      <c r="SWG121" s="137"/>
      <c r="SWH121" s="137"/>
      <c r="SWI121" s="137"/>
      <c r="SWJ121" s="137"/>
      <c r="SWK121" s="137"/>
      <c r="SWL121" s="137"/>
      <c r="SWM121" s="137"/>
      <c r="SWN121" s="137"/>
      <c r="SWO121" s="137"/>
      <c r="SWP121" s="137"/>
      <c r="SWQ121" s="137"/>
      <c r="SWR121" s="137"/>
      <c r="SWS121" s="137"/>
      <c r="SWT121" s="137"/>
      <c r="SWU121" s="137"/>
      <c r="SWV121" s="137"/>
      <c r="SWW121" s="137"/>
      <c r="SWX121" s="137"/>
      <c r="SWY121" s="137"/>
      <c r="SWZ121" s="137"/>
      <c r="SXA121" s="137"/>
      <c r="SXB121" s="137"/>
      <c r="SXC121" s="137"/>
      <c r="SXD121" s="137"/>
      <c r="SXE121" s="137"/>
      <c r="SXF121" s="137"/>
      <c r="SXG121" s="137"/>
      <c r="SXH121" s="137"/>
      <c r="SXI121" s="137"/>
      <c r="SXJ121" s="137"/>
      <c r="SXK121" s="137"/>
      <c r="SXL121" s="137"/>
      <c r="SXM121" s="137"/>
      <c r="SXN121" s="137"/>
      <c r="SXO121" s="137"/>
      <c r="SXP121" s="137"/>
      <c r="SXQ121" s="137"/>
      <c r="SXR121" s="137"/>
      <c r="SXS121" s="137"/>
      <c r="SXT121" s="137"/>
      <c r="SXU121" s="137"/>
      <c r="SXV121" s="137"/>
      <c r="SXW121" s="137"/>
      <c r="SXX121" s="137"/>
      <c r="SXY121" s="137"/>
      <c r="SXZ121" s="137"/>
      <c r="SYA121" s="137"/>
      <c r="SYB121" s="137"/>
      <c r="SYC121" s="137"/>
      <c r="SYD121" s="137"/>
      <c r="SYE121" s="137"/>
      <c r="SYF121" s="137"/>
      <c r="SYG121" s="137"/>
      <c r="SYH121" s="137"/>
      <c r="SYI121" s="137"/>
      <c r="SYJ121" s="137"/>
      <c r="SYK121" s="137"/>
      <c r="SYL121" s="137"/>
      <c r="SYM121" s="137"/>
      <c r="SYN121" s="137"/>
      <c r="SYO121" s="137"/>
      <c r="SYP121" s="137"/>
      <c r="SYQ121" s="137"/>
      <c r="SYR121" s="137"/>
      <c r="SYS121" s="137"/>
      <c r="SYT121" s="137"/>
      <c r="SYU121" s="137"/>
      <c r="SYV121" s="137"/>
      <c r="SYW121" s="137"/>
      <c r="SYX121" s="137"/>
      <c r="SYY121" s="137"/>
      <c r="SYZ121" s="137"/>
      <c r="SZA121" s="137"/>
      <c r="SZB121" s="137"/>
      <c r="SZC121" s="137"/>
      <c r="SZD121" s="137"/>
      <c r="SZE121" s="137"/>
      <c r="SZF121" s="137"/>
      <c r="SZG121" s="137"/>
      <c r="SZH121" s="137"/>
      <c r="SZI121" s="137"/>
      <c r="SZJ121" s="137"/>
      <c r="SZK121" s="137"/>
      <c r="SZL121" s="137"/>
      <c r="SZM121" s="137"/>
      <c r="SZN121" s="137"/>
      <c r="SZO121" s="137"/>
      <c r="SZP121" s="137"/>
      <c r="SZQ121" s="137"/>
      <c r="SZR121" s="137"/>
      <c r="SZS121" s="137"/>
      <c r="SZT121" s="137"/>
      <c r="SZU121" s="137"/>
      <c r="SZV121" s="137"/>
      <c r="SZW121" s="137"/>
      <c r="SZX121" s="137"/>
      <c r="SZY121" s="137"/>
      <c r="SZZ121" s="137"/>
      <c r="TAA121" s="137"/>
      <c r="TAB121" s="137"/>
      <c r="TAC121" s="137"/>
      <c r="TAD121" s="137"/>
      <c r="TAE121" s="137"/>
      <c r="TAF121" s="137"/>
      <c r="TAG121" s="137"/>
      <c r="TAH121" s="137"/>
      <c r="TAI121" s="137"/>
      <c r="TAJ121" s="137"/>
      <c r="TAK121" s="137"/>
      <c r="TAL121" s="137"/>
      <c r="TAM121" s="137"/>
      <c r="TAN121" s="137"/>
      <c r="TAO121" s="137"/>
      <c r="TAP121" s="137"/>
      <c r="TAQ121" s="137"/>
      <c r="TAR121" s="137"/>
      <c r="TAS121" s="137"/>
      <c r="TAT121" s="137"/>
      <c r="TAU121" s="137"/>
      <c r="TAV121" s="137"/>
      <c r="TAW121" s="137"/>
      <c r="TAX121" s="137"/>
      <c r="TAY121" s="137"/>
      <c r="TAZ121" s="137"/>
      <c r="TBA121" s="137"/>
      <c r="TBB121" s="137"/>
      <c r="TBC121" s="137"/>
      <c r="TBD121" s="137"/>
      <c r="TBE121" s="137"/>
      <c r="TBF121" s="137"/>
      <c r="TBG121" s="137"/>
      <c r="TBH121" s="137"/>
      <c r="TBI121" s="137"/>
      <c r="TBJ121" s="137"/>
      <c r="TBK121" s="137"/>
      <c r="TBL121" s="137"/>
      <c r="TBM121" s="137"/>
      <c r="TBN121" s="137"/>
      <c r="TBO121" s="137"/>
      <c r="TBP121" s="137"/>
      <c r="TBQ121" s="137"/>
      <c r="TBR121" s="137"/>
      <c r="TBS121" s="137"/>
      <c r="TBT121" s="137"/>
      <c r="TBU121" s="137"/>
      <c r="TBV121" s="137"/>
      <c r="TBW121" s="137"/>
      <c r="TBX121" s="137"/>
      <c r="TBY121" s="137"/>
      <c r="TBZ121" s="137"/>
      <c r="TCA121" s="137"/>
      <c r="TCB121" s="137"/>
      <c r="TCC121" s="137"/>
      <c r="TCD121" s="137"/>
      <c r="TCE121" s="137"/>
      <c r="TCF121" s="137"/>
      <c r="TCG121" s="137"/>
      <c r="TCH121" s="137"/>
      <c r="TCI121" s="137"/>
      <c r="TCJ121" s="137"/>
      <c r="TCK121" s="137"/>
      <c r="TCL121" s="137"/>
      <c r="TCM121" s="137"/>
      <c r="TCN121" s="137"/>
      <c r="TCO121" s="137"/>
      <c r="TCP121" s="137"/>
      <c r="TCQ121" s="137"/>
      <c r="TCR121" s="137"/>
      <c r="TCS121" s="137"/>
      <c r="TCT121" s="137"/>
      <c r="TCU121" s="137"/>
      <c r="TCV121" s="137"/>
      <c r="TCW121" s="137"/>
      <c r="TCX121" s="137"/>
      <c r="TCY121" s="137"/>
      <c r="TCZ121" s="137"/>
      <c r="TDA121" s="137"/>
      <c r="TDB121" s="137"/>
      <c r="TDC121" s="137"/>
      <c r="TDD121" s="137"/>
      <c r="TDE121" s="137"/>
      <c r="TDF121" s="137"/>
      <c r="TDG121" s="137"/>
      <c r="TDH121" s="137"/>
      <c r="TDI121" s="137"/>
      <c r="TDJ121" s="137"/>
      <c r="TDK121" s="137"/>
      <c r="TDL121" s="137"/>
      <c r="TDM121" s="137"/>
      <c r="TDN121" s="137"/>
      <c r="TDO121" s="137"/>
      <c r="TDP121" s="137"/>
      <c r="TDQ121" s="137"/>
      <c r="TDR121" s="137"/>
      <c r="TDS121" s="137"/>
      <c r="TDT121" s="137"/>
      <c r="TDU121" s="137"/>
      <c r="TDV121" s="137"/>
      <c r="TDW121" s="137"/>
      <c r="TDX121" s="137"/>
      <c r="TDY121" s="137"/>
      <c r="TDZ121" s="137"/>
      <c r="TEA121" s="137"/>
      <c r="TEB121" s="137"/>
      <c r="TEC121" s="137"/>
      <c r="TED121" s="137"/>
      <c r="TEE121" s="137"/>
      <c r="TEF121" s="137"/>
      <c r="TEG121" s="137"/>
      <c r="TEH121" s="137"/>
      <c r="TEI121" s="137"/>
      <c r="TEJ121" s="137"/>
      <c r="TEK121" s="137"/>
      <c r="TEL121" s="137"/>
      <c r="TEM121" s="137"/>
      <c r="TEN121" s="137"/>
      <c r="TEO121" s="137"/>
      <c r="TEP121" s="137"/>
      <c r="TEQ121" s="137"/>
      <c r="TER121" s="137"/>
      <c r="TES121" s="137"/>
      <c r="TET121" s="137"/>
      <c r="TEU121" s="137"/>
      <c r="TEV121" s="137"/>
      <c r="TEW121" s="137"/>
      <c r="TEX121" s="137"/>
      <c r="TEY121" s="137"/>
      <c r="TEZ121" s="137"/>
      <c r="TFA121" s="137"/>
      <c r="TFB121" s="137"/>
      <c r="TFC121" s="137"/>
      <c r="TFD121" s="137"/>
      <c r="TFE121" s="137"/>
      <c r="TFF121" s="137"/>
      <c r="TFG121" s="137"/>
      <c r="TFH121" s="137"/>
      <c r="TFI121" s="137"/>
      <c r="TFJ121" s="137"/>
      <c r="TFK121" s="137"/>
      <c r="TFL121" s="137"/>
      <c r="TFM121" s="137"/>
      <c r="TFN121" s="137"/>
      <c r="TFO121" s="137"/>
      <c r="TFP121" s="137"/>
      <c r="TFQ121" s="137"/>
      <c r="TFR121" s="137"/>
      <c r="TFS121" s="137"/>
      <c r="TFT121" s="137"/>
      <c r="TFU121" s="137"/>
      <c r="TFV121" s="137"/>
      <c r="TFW121" s="137"/>
      <c r="TFX121" s="137"/>
      <c r="TFY121" s="137"/>
      <c r="TFZ121" s="137"/>
      <c r="TGA121" s="137"/>
      <c r="TGB121" s="137"/>
      <c r="TGC121" s="137"/>
      <c r="TGD121" s="137"/>
      <c r="TGE121" s="137"/>
      <c r="TGF121" s="137"/>
      <c r="TGG121" s="137"/>
      <c r="TGH121" s="137"/>
      <c r="TGI121" s="137"/>
      <c r="TGJ121" s="137"/>
      <c r="TGK121" s="137"/>
      <c r="TGL121" s="137"/>
      <c r="TGM121" s="137"/>
      <c r="TGN121" s="137"/>
      <c r="TGO121" s="137"/>
      <c r="TGP121" s="137"/>
      <c r="TGQ121" s="137"/>
      <c r="TGR121" s="137"/>
      <c r="TGS121" s="137"/>
      <c r="TGT121" s="137"/>
      <c r="TGU121" s="137"/>
      <c r="TGV121" s="137"/>
      <c r="TGW121" s="137"/>
      <c r="TGX121" s="137"/>
      <c r="TGY121" s="137"/>
      <c r="TGZ121" s="137"/>
      <c r="THA121" s="137"/>
      <c r="THB121" s="137"/>
      <c r="THC121" s="137"/>
      <c r="THD121" s="137"/>
      <c r="THE121" s="137"/>
      <c r="THF121" s="137"/>
      <c r="THG121" s="137"/>
      <c r="THH121" s="137"/>
      <c r="THI121" s="137"/>
      <c r="THJ121" s="137"/>
      <c r="THK121" s="137"/>
      <c r="THL121" s="137"/>
      <c r="THM121" s="137"/>
      <c r="THN121" s="137"/>
      <c r="THO121" s="137"/>
      <c r="THP121" s="137"/>
      <c r="THQ121" s="137"/>
      <c r="THR121" s="137"/>
      <c r="THS121" s="137"/>
      <c r="THT121" s="137"/>
      <c r="THU121" s="137"/>
      <c r="THV121" s="137"/>
      <c r="THW121" s="137"/>
      <c r="THX121" s="137"/>
      <c r="THY121" s="137"/>
      <c r="THZ121" s="137"/>
      <c r="TIA121" s="137"/>
      <c r="TIB121" s="137"/>
      <c r="TIC121" s="137"/>
      <c r="TID121" s="137"/>
      <c r="TIE121" s="137"/>
      <c r="TIF121" s="137"/>
      <c r="TIG121" s="137"/>
      <c r="TIH121" s="137"/>
      <c r="TII121" s="137"/>
      <c r="TIJ121" s="137"/>
      <c r="TIK121" s="137"/>
      <c r="TIL121" s="137"/>
      <c r="TIM121" s="137"/>
      <c r="TIN121" s="137"/>
      <c r="TIO121" s="137"/>
      <c r="TIP121" s="137"/>
      <c r="TIQ121" s="137"/>
      <c r="TIR121" s="137"/>
      <c r="TIS121" s="137"/>
      <c r="TIT121" s="137"/>
      <c r="TIU121" s="137"/>
      <c r="TIV121" s="137"/>
      <c r="TIW121" s="137"/>
      <c r="TIX121" s="137"/>
      <c r="TIY121" s="137"/>
      <c r="TIZ121" s="137"/>
      <c r="TJA121" s="137"/>
      <c r="TJB121" s="137"/>
      <c r="TJC121" s="137"/>
      <c r="TJD121" s="137"/>
      <c r="TJE121" s="137"/>
      <c r="TJF121" s="137"/>
      <c r="TJG121" s="137"/>
      <c r="TJH121" s="137"/>
      <c r="TJI121" s="137"/>
      <c r="TJJ121" s="137"/>
      <c r="TJK121" s="137"/>
      <c r="TJL121" s="137"/>
      <c r="TJM121" s="137"/>
      <c r="TJN121" s="137"/>
      <c r="TJO121" s="137"/>
      <c r="TJP121" s="137"/>
      <c r="TJQ121" s="137"/>
      <c r="TJR121" s="137"/>
      <c r="TJS121" s="137"/>
      <c r="TJT121" s="137"/>
      <c r="TJU121" s="137"/>
      <c r="TJV121" s="137"/>
      <c r="TJW121" s="137"/>
      <c r="TJX121" s="137"/>
      <c r="TJY121" s="137"/>
      <c r="TJZ121" s="137"/>
      <c r="TKA121" s="137"/>
      <c r="TKB121" s="137"/>
      <c r="TKC121" s="137"/>
      <c r="TKD121" s="137"/>
      <c r="TKE121" s="137"/>
      <c r="TKF121" s="137"/>
      <c r="TKG121" s="137"/>
      <c r="TKH121" s="137"/>
      <c r="TKI121" s="137"/>
      <c r="TKJ121" s="137"/>
      <c r="TKK121" s="137"/>
      <c r="TKL121" s="137"/>
      <c r="TKM121" s="137"/>
      <c r="TKN121" s="137"/>
      <c r="TKO121" s="137"/>
      <c r="TKP121" s="137"/>
      <c r="TKQ121" s="137"/>
      <c r="TKR121" s="137"/>
      <c r="TKS121" s="137"/>
      <c r="TKT121" s="137"/>
      <c r="TKU121" s="137"/>
      <c r="TKV121" s="137"/>
      <c r="TKW121" s="137"/>
      <c r="TKX121" s="137"/>
      <c r="TKY121" s="137"/>
      <c r="TKZ121" s="137"/>
      <c r="TLA121" s="137"/>
      <c r="TLB121" s="137"/>
      <c r="TLC121" s="137"/>
      <c r="TLD121" s="137"/>
      <c r="TLE121" s="137"/>
      <c r="TLF121" s="137"/>
      <c r="TLG121" s="137"/>
      <c r="TLH121" s="137"/>
      <c r="TLI121" s="137"/>
      <c r="TLJ121" s="137"/>
      <c r="TLK121" s="137"/>
      <c r="TLL121" s="137"/>
      <c r="TLM121" s="137"/>
      <c r="TLN121" s="137"/>
      <c r="TLO121" s="137"/>
      <c r="TLP121" s="137"/>
      <c r="TLQ121" s="137"/>
      <c r="TLR121" s="137"/>
      <c r="TLS121" s="137"/>
      <c r="TLT121" s="137"/>
      <c r="TLU121" s="137"/>
      <c r="TLV121" s="137"/>
      <c r="TLW121" s="137"/>
      <c r="TLX121" s="137"/>
      <c r="TLY121" s="137"/>
      <c r="TLZ121" s="137"/>
      <c r="TMA121" s="137"/>
      <c r="TMB121" s="137"/>
      <c r="TMC121" s="137"/>
      <c r="TMD121" s="137"/>
      <c r="TME121" s="137"/>
      <c r="TMF121" s="137"/>
      <c r="TMG121" s="137"/>
      <c r="TMH121" s="137"/>
      <c r="TMI121" s="137"/>
      <c r="TMJ121" s="137"/>
      <c r="TMK121" s="137"/>
      <c r="TML121" s="137"/>
      <c r="TMM121" s="137"/>
      <c r="TMN121" s="137"/>
      <c r="TMO121" s="137"/>
      <c r="TMP121" s="137"/>
      <c r="TMQ121" s="137"/>
      <c r="TMR121" s="137"/>
      <c r="TMS121" s="137"/>
      <c r="TMT121" s="137"/>
      <c r="TMU121" s="137"/>
      <c r="TMV121" s="137"/>
      <c r="TMW121" s="137"/>
      <c r="TMX121" s="137"/>
      <c r="TMY121" s="137"/>
      <c r="TMZ121" s="137"/>
      <c r="TNA121" s="137"/>
      <c r="TNB121" s="137"/>
      <c r="TNC121" s="137"/>
      <c r="TND121" s="137"/>
      <c r="TNE121" s="137"/>
      <c r="TNF121" s="137"/>
      <c r="TNG121" s="137"/>
      <c r="TNH121" s="137"/>
      <c r="TNI121" s="137"/>
      <c r="TNJ121" s="137"/>
      <c r="TNK121" s="137"/>
      <c r="TNL121" s="137"/>
      <c r="TNM121" s="137"/>
      <c r="TNN121" s="137"/>
      <c r="TNO121" s="137"/>
      <c r="TNP121" s="137"/>
      <c r="TNQ121" s="137"/>
      <c r="TNR121" s="137"/>
      <c r="TNS121" s="137"/>
      <c r="TNT121" s="137"/>
      <c r="TNU121" s="137"/>
      <c r="TNV121" s="137"/>
      <c r="TNW121" s="137"/>
      <c r="TNX121" s="137"/>
      <c r="TNY121" s="137"/>
      <c r="TNZ121" s="137"/>
      <c r="TOA121" s="137"/>
      <c r="TOB121" s="137"/>
      <c r="TOC121" s="137"/>
      <c r="TOD121" s="137"/>
      <c r="TOE121" s="137"/>
      <c r="TOF121" s="137"/>
      <c r="TOG121" s="137"/>
      <c r="TOH121" s="137"/>
      <c r="TOI121" s="137"/>
      <c r="TOJ121" s="137"/>
      <c r="TOK121" s="137"/>
      <c r="TOL121" s="137"/>
      <c r="TOM121" s="137"/>
      <c r="TON121" s="137"/>
      <c r="TOO121" s="137"/>
      <c r="TOP121" s="137"/>
      <c r="TOQ121" s="137"/>
      <c r="TOR121" s="137"/>
      <c r="TOS121" s="137"/>
      <c r="TOT121" s="137"/>
      <c r="TOU121" s="137"/>
      <c r="TOV121" s="137"/>
      <c r="TOW121" s="137"/>
      <c r="TOX121" s="137"/>
      <c r="TOY121" s="137"/>
      <c r="TOZ121" s="137"/>
      <c r="TPA121" s="137"/>
      <c r="TPB121" s="137"/>
      <c r="TPC121" s="137"/>
      <c r="TPD121" s="137"/>
      <c r="TPE121" s="137"/>
      <c r="TPF121" s="137"/>
      <c r="TPG121" s="137"/>
      <c r="TPH121" s="137"/>
      <c r="TPI121" s="137"/>
      <c r="TPJ121" s="137"/>
      <c r="TPK121" s="137"/>
      <c r="TPL121" s="137"/>
      <c r="TPM121" s="137"/>
      <c r="TPN121" s="137"/>
      <c r="TPO121" s="137"/>
      <c r="TPP121" s="137"/>
      <c r="TPQ121" s="137"/>
      <c r="TPR121" s="137"/>
      <c r="TPS121" s="137"/>
      <c r="TPT121" s="137"/>
      <c r="TPU121" s="137"/>
      <c r="TPV121" s="137"/>
      <c r="TPW121" s="137"/>
      <c r="TPX121" s="137"/>
      <c r="TPY121" s="137"/>
      <c r="TPZ121" s="137"/>
      <c r="TQA121" s="137"/>
      <c r="TQB121" s="137"/>
      <c r="TQC121" s="137"/>
      <c r="TQD121" s="137"/>
      <c r="TQE121" s="137"/>
      <c r="TQF121" s="137"/>
      <c r="TQG121" s="137"/>
      <c r="TQH121" s="137"/>
      <c r="TQI121" s="137"/>
      <c r="TQJ121" s="137"/>
      <c r="TQK121" s="137"/>
      <c r="TQL121" s="137"/>
      <c r="TQM121" s="137"/>
      <c r="TQN121" s="137"/>
      <c r="TQO121" s="137"/>
      <c r="TQP121" s="137"/>
      <c r="TQQ121" s="137"/>
      <c r="TQR121" s="137"/>
      <c r="TQS121" s="137"/>
      <c r="TQT121" s="137"/>
      <c r="TQU121" s="137"/>
      <c r="TQV121" s="137"/>
      <c r="TQW121" s="137"/>
      <c r="TQX121" s="137"/>
      <c r="TQY121" s="137"/>
      <c r="TQZ121" s="137"/>
      <c r="TRA121" s="137"/>
      <c r="TRB121" s="137"/>
      <c r="TRC121" s="137"/>
      <c r="TRD121" s="137"/>
      <c r="TRE121" s="137"/>
      <c r="TRF121" s="137"/>
      <c r="TRG121" s="137"/>
      <c r="TRH121" s="137"/>
      <c r="TRI121" s="137"/>
      <c r="TRJ121" s="137"/>
      <c r="TRK121" s="137"/>
      <c r="TRL121" s="137"/>
      <c r="TRM121" s="137"/>
      <c r="TRN121" s="137"/>
      <c r="TRO121" s="137"/>
      <c r="TRP121" s="137"/>
      <c r="TRQ121" s="137"/>
      <c r="TRR121" s="137"/>
      <c r="TRS121" s="137"/>
      <c r="TRT121" s="137"/>
      <c r="TRU121" s="137"/>
      <c r="TRV121" s="137"/>
      <c r="TRW121" s="137"/>
      <c r="TRX121" s="137"/>
      <c r="TRY121" s="137"/>
      <c r="TRZ121" s="137"/>
      <c r="TSA121" s="137"/>
      <c r="TSB121" s="137"/>
      <c r="TSC121" s="137"/>
      <c r="TSD121" s="137"/>
      <c r="TSE121" s="137"/>
      <c r="TSF121" s="137"/>
      <c r="TSG121" s="137"/>
      <c r="TSH121" s="137"/>
      <c r="TSI121" s="137"/>
      <c r="TSJ121" s="137"/>
      <c r="TSK121" s="137"/>
      <c r="TSL121" s="137"/>
      <c r="TSM121" s="137"/>
      <c r="TSN121" s="137"/>
      <c r="TSO121" s="137"/>
      <c r="TSP121" s="137"/>
    </row>
    <row r="122" spans="1:14030" s="135" customFormat="1" ht="30.75" customHeight="1" x14ac:dyDescent="0.25">
      <c r="A122" s="143">
        <v>72</v>
      </c>
      <c r="B122" s="153" t="s">
        <v>297</v>
      </c>
      <c r="C122" s="145" t="s">
        <v>45</v>
      </c>
      <c r="D122" s="146" t="s">
        <v>269</v>
      </c>
      <c r="E122" s="147" t="s">
        <v>74</v>
      </c>
      <c r="F122" s="162">
        <f>2281</f>
        <v>2281</v>
      </c>
      <c r="G122" s="162">
        <f>250</f>
        <v>250</v>
      </c>
      <c r="H122" s="162">
        <v>0</v>
      </c>
      <c r="I122" s="162">
        <v>0</v>
      </c>
      <c r="J122" s="162">
        <v>50</v>
      </c>
      <c r="K122" s="162">
        <v>0</v>
      </c>
      <c r="L122" s="162">
        <f>1000</f>
        <v>1000</v>
      </c>
      <c r="M122" s="156" t="s">
        <v>334</v>
      </c>
      <c r="N122" s="157">
        <v>0</v>
      </c>
      <c r="O122" s="148">
        <v>0</v>
      </c>
      <c r="P122" s="148">
        <v>0</v>
      </c>
      <c r="Q122" s="151">
        <f t="shared" si="15"/>
        <v>3581</v>
      </c>
      <c r="R122" s="152"/>
    </row>
    <row r="123" spans="1:14030" s="134" customFormat="1" ht="22.5" customHeight="1" x14ac:dyDescent="0.25">
      <c r="A123" s="175"/>
      <c r="B123" s="176"/>
      <c r="C123" s="177"/>
      <c r="D123" s="178"/>
      <c r="E123" s="179"/>
      <c r="F123" s="180">
        <f t="shared" ref="F123:L123" si="26">SUM(F119:F122)</f>
        <v>21875</v>
      </c>
      <c r="G123" s="180">
        <f t="shared" si="26"/>
        <v>1000</v>
      </c>
      <c r="H123" s="180">
        <f t="shared" si="26"/>
        <v>1125</v>
      </c>
      <c r="I123" s="180">
        <f t="shared" si="26"/>
        <v>0</v>
      </c>
      <c r="J123" s="180">
        <f t="shared" si="26"/>
        <v>50</v>
      </c>
      <c r="K123" s="180">
        <f t="shared" si="26"/>
        <v>0</v>
      </c>
      <c r="L123" s="180">
        <f t="shared" si="26"/>
        <v>4800</v>
      </c>
      <c r="M123" s="180"/>
      <c r="N123" s="180">
        <f>SUM(N119:N122)</f>
        <v>0</v>
      </c>
      <c r="O123" s="180">
        <f>SUM(O119:O122)</f>
        <v>0</v>
      </c>
      <c r="P123" s="180">
        <f>SUM(P119:P122)</f>
        <v>0</v>
      </c>
      <c r="Q123" s="180">
        <f>SUM(Q119:Q122)</f>
        <v>28850</v>
      </c>
      <c r="R123" s="181"/>
    </row>
    <row r="124" spans="1:14030" s="134" customFormat="1" ht="42" customHeight="1" x14ac:dyDescent="0.25">
      <c r="A124" s="143"/>
      <c r="B124" s="158" t="s">
        <v>328</v>
      </c>
      <c r="C124" s="158"/>
      <c r="D124" s="146"/>
      <c r="E124" s="147"/>
      <c r="F124" s="148"/>
      <c r="G124" s="148"/>
      <c r="H124" s="148"/>
      <c r="I124" s="148"/>
      <c r="J124" s="148"/>
      <c r="K124" s="148"/>
      <c r="L124" s="148"/>
      <c r="M124" s="149"/>
      <c r="N124" s="150"/>
      <c r="O124" s="150"/>
      <c r="P124" s="150"/>
      <c r="Q124" s="151"/>
      <c r="R124" s="152"/>
    </row>
    <row r="125" spans="1:14030" s="134" customFormat="1" ht="42" customHeight="1" x14ac:dyDescent="0.25">
      <c r="A125" s="143">
        <v>73</v>
      </c>
      <c r="B125" s="145" t="s">
        <v>317</v>
      </c>
      <c r="C125" s="145" t="s">
        <v>41</v>
      </c>
      <c r="D125" s="146" t="s">
        <v>318</v>
      </c>
      <c r="E125" s="147" t="s">
        <v>74</v>
      </c>
      <c r="F125" s="148">
        <v>7000</v>
      </c>
      <c r="G125" s="148">
        <v>250</v>
      </c>
      <c r="H125" s="148">
        <v>0</v>
      </c>
      <c r="I125" s="148">
        <v>0</v>
      </c>
      <c r="J125" s="148">
        <v>0</v>
      </c>
      <c r="K125" s="148">
        <v>0</v>
      </c>
      <c r="L125" s="148">
        <v>0</v>
      </c>
      <c r="M125" s="156" t="s">
        <v>334</v>
      </c>
      <c r="N125" s="157">
        <v>0</v>
      </c>
      <c r="O125" s="148">
        <v>0</v>
      </c>
      <c r="P125" s="148">
        <v>0</v>
      </c>
      <c r="Q125" s="151">
        <f t="shared" si="15"/>
        <v>7250</v>
      </c>
      <c r="R125" s="152"/>
    </row>
    <row r="126" spans="1:14030" s="135" customFormat="1" ht="42" customHeight="1" x14ac:dyDescent="0.25">
      <c r="A126" s="143">
        <v>74</v>
      </c>
      <c r="B126" s="153" t="s">
        <v>345</v>
      </c>
      <c r="C126" s="145" t="s">
        <v>14</v>
      </c>
      <c r="D126" s="146" t="s">
        <v>274</v>
      </c>
      <c r="E126" s="147" t="s">
        <v>74</v>
      </c>
      <c r="F126" s="148">
        <v>6297</v>
      </c>
      <c r="G126" s="148">
        <v>250</v>
      </c>
      <c r="H126" s="148">
        <v>375</v>
      </c>
      <c r="I126" s="148">
        <v>0</v>
      </c>
      <c r="J126" s="148">
        <v>0</v>
      </c>
      <c r="K126" s="148">
        <v>0</v>
      </c>
      <c r="L126" s="148">
        <v>1800</v>
      </c>
      <c r="M126" s="156" t="s">
        <v>334</v>
      </c>
      <c r="N126" s="157">
        <v>0</v>
      </c>
      <c r="O126" s="148" t="s">
        <v>378</v>
      </c>
      <c r="P126" s="148">
        <v>0</v>
      </c>
      <c r="Q126" s="151">
        <f t="shared" si="15"/>
        <v>8722</v>
      </c>
      <c r="R126" s="152"/>
    </row>
    <row r="127" spans="1:14030" s="134" customFormat="1" ht="42" customHeight="1" x14ac:dyDescent="0.25">
      <c r="A127" s="143">
        <v>75</v>
      </c>
      <c r="B127" s="153" t="s">
        <v>298</v>
      </c>
      <c r="C127" s="145" t="s">
        <v>14</v>
      </c>
      <c r="D127" s="146" t="s">
        <v>273</v>
      </c>
      <c r="E127" s="147" t="s">
        <v>74</v>
      </c>
      <c r="F127" s="148">
        <v>6297</v>
      </c>
      <c r="G127" s="148">
        <v>250</v>
      </c>
      <c r="H127" s="148">
        <v>375</v>
      </c>
      <c r="I127" s="148">
        <v>0</v>
      </c>
      <c r="J127" s="148">
        <v>0</v>
      </c>
      <c r="K127" s="148">
        <v>0</v>
      </c>
      <c r="L127" s="148">
        <v>2000</v>
      </c>
      <c r="M127" s="156" t="s">
        <v>334</v>
      </c>
      <c r="N127" s="157">
        <v>0</v>
      </c>
      <c r="O127" s="148">
        <v>0</v>
      </c>
      <c r="P127" s="148">
        <v>0</v>
      </c>
      <c r="Q127" s="151">
        <f t="shared" si="15"/>
        <v>8922</v>
      </c>
      <c r="R127" s="152"/>
    </row>
    <row r="128" spans="1:14030" s="134" customFormat="1" ht="22.5" customHeight="1" x14ac:dyDescent="0.25">
      <c r="A128" s="175"/>
      <c r="B128" s="176"/>
      <c r="C128" s="177"/>
      <c r="D128" s="178"/>
      <c r="E128" s="179"/>
      <c r="F128" s="180">
        <f>SUM(F125:F127)</f>
        <v>19594</v>
      </c>
      <c r="G128" s="180">
        <f t="shared" ref="G128:Q128" si="27">SUM(G125:G127)</f>
        <v>750</v>
      </c>
      <c r="H128" s="180">
        <f t="shared" si="27"/>
        <v>750</v>
      </c>
      <c r="I128" s="180">
        <f t="shared" si="27"/>
        <v>0</v>
      </c>
      <c r="J128" s="180">
        <f t="shared" si="27"/>
        <v>0</v>
      </c>
      <c r="K128" s="180">
        <f t="shared" si="27"/>
        <v>0</v>
      </c>
      <c r="L128" s="180">
        <f t="shared" si="27"/>
        <v>3800</v>
      </c>
      <c r="M128" s="180"/>
      <c r="N128" s="180">
        <f t="shared" si="27"/>
        <v>0</v>
      </c>
      <c r="O128" s="180">
        <f t="shared" si="27"/>
        <v>0</v>
      </c>
      <c r="P128" s="180">
        <f t="shared" si="27"/>
        <v>0</v>
      </c>
      <c r="Q128" s="180">
        <f t="shared" si="27"/>
        <v>24894</v>
      </c>
      <c r="R128" s="181"/>
    </row>
    <row r="129" spans="1:18" s="134" customFormat="1" ht="42" customHeight="1" x14ac:dyDescent="0.25">
      <c r="A129" s="143"/>
      <c r="B129" s="158" t="s">
        <v>329</v>
      </c>
      <c r="C129" s="158"/>
      <c r="D129" s="146"/>
      <c r="E129" s="147"/>
      <c r="F129" s="148"/>
      <c r="G129" s="148"/>
      <c r="H129" s="148"/>
      <c r="I129" s="148"/>
      <c r="J129" s="148"/>
      <c r="K129" s="148"/>
      <c r="L129" s="148"/>
      <c r="M129" s="149"/>
      <c r="N129" s="150"/>
      <c r="O129" s="150"/>
      <c r="P129" s="150"/>
      <c r="Q129" s="151"/>
      <c r="R129" s="152"/>
    </row>
    <row r="130" spans="1:18" s="134" customFormat="1" ht="42" customHeight="1" x14ac:dyDescent="0.25">
      <c r="A130" s="143">
        <v>76</v>
      </c>
      <c r="B130" s="153" t="s">
        <v>355</v>
      </c>
      <c r="C130" s="145" t="s">
        <v>14</v>
      </c>
      <c r="D130" s="146" t="s">
        <v>274</v>
      </c>
      <c r="E130" s="147" t="s">
        <v>74</v>
      </c>
      <c r="F130" s="148">
        <v>6297</v>
      </c>
      <c r="G130" s="148">
        <v>250</v>
      </c>
      <c r="H130" s="148">
        <v>375</v>
      </c>
      <c r="I130" s="148">
        <v>0</v>
      </c>
      <c r="J130" s="148">
        <v>0</v>
      </c>
      <c r="K130" s="148">
        <v>0</v>
      </c>
      <c r="L130" s="148">
        <v>2000</v>
      </c>
      <c r="M130" s="156" t="s">
        <v>334</v>
      </c>
      <c r="N130" s="157">
        <v>0</v>
      </c>
      <c r="O130" s="148">
        <v>0</v>
      </c>
      <c r="P130" s="148">
        <v>0</v>
      </c>
      <c r="Q130" s="151">
        <f t="shared" si="15"/>
        <v>8922</v>
      </c>
      <c r="R130" s="152"/>
    </row>
    <row r="131" spans="1:18" s="134" customFormat="1" ht="69.75" customHeight="1" x14ac:dyDescent="0.25">
      <c r="A131" s="143">
        <v>77</v>
      </c>
      <c r="B131" s="153" t="s">
        <v>412</v>
      </c>
      <c r="C131" s="145" t="s">
        <v>14</v>
      </c>
      <c r="D131" s="146" t="s">
        <v>413</v>
      </c>
      <c r="E131" s="147" t="s">
        <v>74</v>
      </c>
      <c r="F131" s="148">
        <v>6297</v>
      </c>
      <c r="G131" s="148">
        <v>250</v>
      </c>
      <c r="H131" s="148">
        <v>375</v>
      </c>
      <c r="I131" s="148">
        <v>0</v>
      </c>
      <c r="J131" s="148">
        <v>0</v>
      </c>
      <c r="K131" s="148">
        <v>0</v>
      </c>
      <c r="L131" s="148">
        <v>0</v>
      </c>
      <c r="M131" s="156" t="s">
        <v>334</v>
      </c>
      <c r="N131" s="157">
        <v>0</v>
      </c>
      <c r="O131" s="148">
        <v>0</v>
      </c>
      <c r="P131" s="148">
        <v>0</v>
      </c>
      <c r="Q131" s="151">
        <f t="shared" si="15"/>
        <v>6922</v>
      </c>
      <c r="R131" s="152"/>
    </row>
    <row r="132" spans="1:18" s="134" customFormat="1" ht="22.5" customHeight="1" x14ac:dyDescent="0.25">
      <c r="A132" s="175"/>
      <c r="B132" s="192"/>
      <c r="C132" s="177"/>
      <c r="D132" s="178"/>
      <c r="E132" s="179"/>
      <c r="F132" s="180">
        <f>SUM(F130:F131)</f>
        <v>12594</v>
      </c>
      <c r="G132" s="180">
        <f t="shared" ref="G132:Q132" si="28">SUM(G130:G131)</f>
        <v>500</v>
      </c>
      <c r="H132" s="180">
        <f t="shared" si="28"/>
        <v>750</v>
      </c>
      <c r="I132" s="180">
        <f t="shared" si="28"/>
        <v>0</v>
      </c>
      <c r="J132" s="180">
        <f t="shared" si="28"/>
        <v>0</v>
      </c>
      <c r="K132" s="180">
        <f t="shared" si="28"/>
        <v>0</v>
      </c>
      <c r="L132" s="180">
        <f t="shared" si="28"/>
        <v>2000</v>
      </c>
      <c r="M132" s="180"/>
      <c r="N132" s="180">
        <f t="shared" si="28"/>
        <v>0</v>
      </c>
      <c r="O132" s="180">
        <f t="shared" si="28"/>
        <v>0</v>
      </c>
      <c r="P132" s="180">
        <f t="shared" si="28"/>
        <v>0</v>
      </c>
      <c r="Q132" s="180">
        <f t="shared" si="28"/>
        <v>15844</v>
      </c>
      <c r="R132" s="181"/>
    </row>
    <row r="133" spans="1:18" ht="18.75" customHeight="1" x14ac:dyDescent="0.25">
      <c r="A133" s="217" t="s">
        <v>427</v>
      </c>
      <c r="B133" s="217"/>
      <c r="C133" s="217"/>
      <c r="D133" s="217"/>
      <c r="E133" s="217"/>
      <c r="F133" s="217"/>
      <c r="G133" s="217"/>
      <c r="H133" s="217"/>
      <c r="I133" s="217"/>
      <c r="J133" s="217"/>
      <c r="K133" s="217"/>
      <c r="L133" s="217"/>
      <c r="M133" s="217"/>
      <c r="N133" s="217"/>
      <c r="O133" s="217"/>
      <c r="P133" s="217"/>
      <c r="Q133" s="217"/>
      <c r="R133" s="163"/>
    </row>
    <row r="134" spans="1:18" ht="15.75" customHeight="1" x14ac:dyDescent="0.25">
      <c r="A134" s="138"/>
      <c r="B134" s="138"/>
      <c r="C134" s="138"/>
      <c r="D134" s="138"/>
      <c r="E134" s="138"/>
      <c r="F134" s="138"/>
      <c r="G134" s="138"/>
      <c r="H134" s="138"/>
      <c r="I134" s="138"/>
      <c r="J134" s="138"/>
      <c r="K134" s="138"/>
      <c r="L134" s="138"/>
      <c r="M134" s="138"/>
      <c r="N134" s="138"/>
      <c r="O134" s="138"/>
      <c r="P134" s="138"/>
      <c r="Q134" s="138"/>
      <c r="R134" s="138"/>
    </row>
    <row r="135" spans="1:18" ht="22.5" customHeight="1" x14ac:dyDescent="0.25">
      <c r="A135" s="138"/>
      <c r="B135" s="138"/>
      <c r="C135" s="138"/>
      <c r="D135" s="138"/>
      <c r="E135" s="138"/>
      <c r="F135" s="138"/>
      <c r="G135" s="138"/>
      <c r="H135" s="138"/>
      <c r="I135" s="138"/>
      <c r="J135" s="138"/>
      <c r="K135" s="138"/>
      <c r="L135" s="138"/>
      <c r="M135" s="138"/>
      <c r="N135" s="138"/>
      <c r="O135" s="138"/>
      <c r="P135" s="138"/>
      <c r="Q135" s="138"/>
      <c r="R135" s="138"/>
    </row>
  </sheetData>
  <autoFilter ref="A8:TSP67"/>
  <mergeCells count="6">
    <mergeCell ref="A133:Q133"/>
    <mergeCell ref="A1:R1"/>
    <mergeCell ref="B6:R6"/>
    <mergeCell ref="A2:R2"/>
    <mergeCell ref="A3:R3"/>
    <mergeCell ref="A4:R4"/>
  </mergeCells>
  <printOptions horizontalCentered="1"/>
  <pageMargins left="0.82677165354330717" right="0.23622047244094491" top="1.299212598425197" bottom="0.74803149606299213" header="0.31496062992125984" footer="0.31496062992125984"/>
  <pageSetup scale="40" orientation="landscape" horizontalDpi="4294967295" verticalDpi="4294967295" r:id="rId1"/>
  <headerFooter>
    <oddHeader>&amp;L                                                            &amp;G</oddHeader>
    <oddFooter>&amp;R&amp;P</oddFooter>
  </headerFooter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5</vt:i4>
      </vt:variant>
      <vt:variant>
        <vt:lpstr>Rangos con nombre</vt:lpstr>
      </vt:variant>
      <vt:variant>
        <vt:i4>5</vt:i4>
      </vt:variant>
    </vt:vector>
  </HeadingPairs>
  <TitlesOfParts>
    <vt:vector size="10" baseType="lpstr">
      <vt:lpstr>NOMINA</vt:lpstr>
      <vt:lpstr>Nomina sin complemento</vt:lpstr>
      <vt:lpstr>Nomina Rudy plazas vacantes</vt:lpstr>
      <vt:lpstr>sin complemento </vt:lpstr>
      <vt:lpstr>Hoja1</vt:lpstr>
      <vt:lpstr>Hoja1!Títulos_a_imprimir</vt:lpstr>
      <vt:lpstr>NOMINA!Títulos_a_imprimir</vt:lpstr>
      <vt:lpstr>'Nomina Rudy plazas vacantes'!Títulos_a_imprimir</vt:lpstr>
      <vt:lpstr>'Nomina sin complemento'!Títulos_a_imprimir</vt:lpstr>
      <vt:lpstr>'sin complemento '!Títulos_a_imprimir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Defensoria de la Mujer Indigena</dc:creator>
  <cp:lastModifiedBy>Informatica</cp:lastModifiedBy>
  <cp:lastPrinted>2023-04-12T15:40:23Z</cp:lastPrinted>
  <dcterms:created xsi:type="dcterms:W3CDTF">2013-03-15T15:22:55Z</dcterms:created>
  <dcterms:modified xsi:type="dcterms:W3CDTF">2023-06-21T15:29:05Z</dcterms:modified>
</cp:coreProperties>
</file>